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D:\Paper\DGUT_postdoc\WaterGAP_groundwater_recharge\GW_recharge\Independant_estimated_recharge_data\"/>
    </mc:Choice>
  </mc:AlternateContent>
  <xr:revisionPtr revIDLastSave="0" documentId="13_ncr:1_{6B9DDF97-E8BD-43CC-B468-386C47169025}" xr6:coauthVersionLast="36" xr6:coauthVersionMax="36" xr10:uidLastSave="{00000000-0000-0000-0000-000000000000}"/>
  <bookViews>
    <workbookView xWindow="144" yWindow="1536" windowWidth="16128" windowHeight="3696" activeTab="1" xr2:uid="{00000000-000D-0000-FFFF-FFFF00000000}"/>
  </bookViews>
  <sheets>
    <sheet name="Scanlon2006_arid" sheetId="6" r:id="rId1"/>
    <sheet name="Hartmann2015_karst" sheetId="7" r:id="rId2"/>
    <sheet name="Mohan2018_globe" sheetId="11" r:id="rId3"/>
    <sheet name="McDonald2021_africa" sheetId="9" r:id="rId4"/>
    <sheet name="Moeck2020_globe" sheetId="10" r:id="rId5"/>
    <sheet name="WaterGAP2008" sheetId="12" r:id="rId6"/>
  </sheets>
  <definedNames>
    <definedName name="_xlnm._FilterDatabase" localSheetId="3" hidden="1">McDonald2021_africa!$A$1:$Z$135</definedName>
    <definedName name="_xlnm._FilterDatabase" localSheetId="4" hidden="1">Moeck2020_globe!$A$2:$E$5209</definedName>
    <definedName name="_xlnm._FilterDatabase" localSheetId="2" hidden="1">Mohan2018_globe!$A$1:$S$717</definedName>
    <definedName name="_xlnm._FilterDatabase" localSheetId="0" hidden="1">Scanlon2006_arid!$A$1:$T$106</definedName>
  </definedNames>
  <calcPr calcId="191029" calcOnSave="0"/>
</workbook>
</file>

<file path=xl/calcChain.xml><?xml version="1.0" encoding="utf-8"?>
<calcChain xmlns="http://schemas.openxmlformats.org/spreadsheetml/2006/main">
  <c r="T41" i="7" l="1"/>
  <c r="P41" i="7"/>
  <c r="O53" i="12" l="1"/>
  <c r="H53" i="12"/>
  <c r="O52" i="12"/>
  <c r="H52" i="12"/>
  <c r="O51" i="12"/>
  <c r="H51" i="12"/>
  <c r="O50" i="12"/>
  <c r="H50" i="12"/>
  <c r="O49" i="12"/>
  <c r="H49" i="12"/>
  <c r="O48" i="12"/>
  <c r="H48" i="12"/>
  <c r="O47" i="12"/>
  <c r="H47" i="12"/>
  <c r="O46" i="12"/>
  <c r="H46" i="12"/>
  <c r="O45" i="12"/>
  <c r="H45" i="12"/>
  <c r="O44" i="12"/>
  <c r="H44" i="12"/>
  <c r="O43" i="12"/>
  <c r="H43" i="12"/>
  <c r="O42" i="12"/>
  <c r="H42" i="12"/>
  <c r="O41" i="12"/>
  <c r="H41" i="12"/>
  <c r="O40" i="12"/>
  <c r="H40" i="12"/>
  <c r="O39" i="12"/>
  <c r="H39" i="12"/>
  <c r="O38" i="12"/>
  <c r="H38" i="12"/>
  <c r="O37" i="12"/>
  <c r="H37" i="12"/>
  <c r="O36" i="12"/>
  <c r="H36" i="12"/>
  <c r="O35" i="12"/>
  <c r="H35" i="12"/>
  <c r="O34" i="12"/>
  <c r="H34" i="12"/>
  <c r="O33" i="12"/>
  <c r="H33" i="12"/>
  <c r="O32" i="12"/>
  <c r="H32" i="12"/>
  <c r="O31" i="12"/>
  <c r="H31" i="12"/>
  <c r="O30" i="12"/>
  <c r="H30" i="12"/>
  <c r="O29" i="12"/>
  <c r="H29" i="12"/>
  <c r="O28" i="12"/>
  <c r="H28" i="12"/>
  <c r="O27" i="12"/>
  <c r="H27" i="12"/>
  <c r="O26" i="12"/>
  <c r="H26" i="12"/>
  <c r="O25" i="12"/>
  <c r="H25" i="12"/>
  <c r="O24" i="12"/>
  <c r="H24" i="12"/>
  <c r="O23" i="12"/>
  <c r="H23" i="12"/>
  <c r="O22" i="12"/>
  <c r="H22" i="12"/>
  <c r="O21" i="12"/>
  <c r="H21" i="12"/>
  <c r="O20" i="12"/>
  <c r="H20" i="12"/>
  <c r="O19" i="12"/>
  <c r="H19" i="12"/>
  <c r="O18" i="12"/>
  <c r="H18" i="12"/>
  <c r="O17" i="12"/>
  <c r="H17" i="12"/>
  <c r="O16" i="12"/>
  <c r="H16" i="12"/>
  <c r="O15" i="12"/>
  <c r="H15" i="12"/>
  <c r="O14" i="12"/>
  <c r="H14" i="12"/>
  <c r="O13" i="12"/>
  <c r="H13" i="12"/>
  <c r="O12" i="12"/>
  <c r="H12" i="12"/>
  <c r="O11" i="12"/>
  <c r="H11" i="12"/>
  <c r="O10" i="12"/>
  <c r="H10" i="12"/>
  <c r="O9" i="12"/>
  <c r="H9" i="12"/>
  <c r="O8" i="12"/>
  <c r="H8" i="12"/>
  <c r="O7" i="12"/>
  <c r="H7" i="12"/>
  <c r="O6" i="12"/>
  <c r="H6" i="12"/>
  <c r="O5" i="12"/>
  <c r="H5" i="12"/>
  <c r="O4" i="12"/>
  <c r="H4" i="12"/>
  <c r="O3" i="12"/>
  <c r="H3" i="12"/>
  <c r="C106" i="6" l="1"/>
  <c r="B106" i="6"/>
  <c r="C102" i="6"/>
  <c r="B102" i="6"/>
  <c r="C101" i="6"/>
  <c r="B101" i="6"/>
  <c r="C100" i="6"/>
  <c r="B100" i="6"/>
  <c r="C99" i="6"/>
  <c r="B99" i="6"/>
  <c r="C98" i="6"/>
  <c r="B98" i="6"/>
  <c r="C97" i="6"/>
  <c r="B97" i="6"/>
  <c r="C96" i="6"/>
  <c r="B96" i="6"/>
  <c r="C95" i="6"/>
  <c r="B95" i="6"/>
  <c r="N93" i="6"/>
  <c r="C91" i="6"/>
  <c r="B91" i="6"/>
  <c r="C89" i="6"/>
  <c r="B89" i="6"/>
  <c r="C88" i="6"/>
  <c r="B88" i="6"/>
  <c r="C87" i="6"/>
  <c r="B87" i="6"/>
  <c r="C81" i="6"/>
  <c r="B81" i="6"/>
  <c r="C80" i="6"/>
  <c r="B80" i="6"/>
  <c r="C78" i="6"/>
  <c r="B78" i="6"/>
  <c r="C77" i="6"/>
  <c r="B77" i="6"/>
  <c r="C75" i="6"/>
  <c r="C72" i="6"/>
  <c r="B72" i="6"/>
  <c r="C69" i="6"/>
  <c r="B69" i="6"/>
  <c r="C67" i="6"/>
  <c r="B67" i="6"/>
  <c r="C66" i="6"/>
  <c r="B66" i="6"/>
  <c r="C65" i="6"/>
  <c r="B65" i="6"/>
  <c r="C63" i="6"/>
  <c r="B63" i="6"/>
  <c r="C62" i="6"/>
  <c r="B62" i="6"/>
  <c r="C61" i="6"/>
  <c r="B61" i="6"/>
  <c r="C60" i="6"/>
  <c r="B60" i="6"/>
  <c r="C57" i="6"/>
  <c r="B57" i="6"/>
  <c r="C56" i="6"/>
  <c r="B56" i="6"/>
  <c r="C51" i="6"/>
  <c r="B51" i="6"/>
  <c r="C46" i="6"/>
  <c r="B46" i="6"/>
  <c r="C45" i="6"/>
  <c r="B45" i="6"/>
  <c r="C44" i="6"/>
  <c r="B44" i="6"/>
  <c r="C33" i="6"/>
  <c r="B33" i="6"/>
  <c r="C32" i="6"/>
  <c r="C31" i="6"/>
  <c r="B31" i="6"/>
  <c r="C30" i="6"/>
  <c r="B30" i="6"/>
  <c r="C29" i="6"/>
  <c r="B29" i="6"/>
  <c r="C26" i="6"/>
  <c r="B26" i="6"/>
  <c r="C25" i="6"/>
  <c r="B25" i="6"/>
  <c r="C24" i="6"/>
  <c r="B24" i="6"/>
  <c r="C23" i="6"/>
  <c r="B23" i="6"/>
  <c r="C16" i="6"/>
  <c r="B16" i="6"/>
  <c r="C15" i="6"/>
  <c r="B15" i="6"/>
  <c r="D627" i="11" l="1"/>
  <c r="D545" i="11"/>
  <c r="C426" i="11"/>
  <c r="D402" i="11"/>
  <c r="D349" i="11"/>
  <c r="D348" i="11"/>
  <c r="D347" i="11"/>
  <c r="D339" i="11"/>
  <c r="D311" i="11"/>
  <c r="D284" i="11"/>
  <c r="D270" i="11"/>
  <c r="D249" i="11"/>
  <c r="D230" i="11"/>
  <c r="D215" i="11"/>
  <c r="D140" i="11"/>
  <c r="D132" i="11"/>
  <c r="D3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Martina Floerke</author>
    <author>wwh</author>
    <author>Edmunds</author>
    <author>W.Mike  Edmunds</author>
  </authors>
  <commentList>
    <comment ref="F1" authorId="0" shapeId="0" xr:uid="{30D61502-1ADD-40BA-B1F8-2EFDDEA34DF8}">
      <text>
        <r>
          <rPr>
            <b/>
            <sz val="10"/>
            <color indexed="81"/>
            <rFont val="Tahoma"/>
            <family val="2"/>
          </rPr>
          <t>Martina Floerke:</t>
        </r>
        <r>
          <rPr>
            <sz val="10"/>
            <color indexed="81"/>
            <rFont val="Tahoma"/>
            <family val="2"/>
          </rPr>
          <t xml:space="preserve">
simulated from numbers of stations (hydrographic areas), average 1950-99</t>
        </r>
      </text>
    </comment>
    <comment ref="C3" authorId="1" shapeId="0" xr:uid="{8BB4702E-6E76-4C9E-8ACC-D3F617E6D5FC}">
      <text>
        <r>
          <rPr>
            <b/>
            <sz val="9"/>
            <color indexed="81"/>
            <rFont val="宋体"/>
            <family val="3"/>
            <charset val="134"/>
          </rPr>
          <t>wwh:</t>
        </r>
        <r>
          <rPr>
            <sz val="9"/>
            <color indexed="81"/>
            <rFont val="宋体"/>
            <family val="3"/>
            <charset val="134"/>
          </rPr>
          <t xml:space="preserve">
USGS, Alan Flint, http://water.usgs.gov/pubs/wri/wri034090
</t>
        </r>
      </text>
    </comment>
    <comment ref="P29" authorId="2" shapeId="0" xr:uid="{60778B3B-3D4B-46DE-AD0D-25569A538CE9}">
      <text>
        <r>
          <rPr>
            <b/>
            <sz val="8"/>
            <color indexed="81"/>
            <rFont val="Tahoma"/>
            <family val="2"/>
          </rPr>
          <t>Edmunds:</t>
        </r>
        <r>
          <rPr>
            <sz val="8"/>
            <color indexed="81"/>
            <rFont val="Tahoma"/>
            <family val="2"/>
          </rPr>
          <t xml:space="preserve">
plus/minus 1</t>
        </r>
      </text>
    </comment>
    <comment ref="R29" authorId="2" shapeId="0" xr:uid="{F8412A22-F1C9-49E5-B8DA-FFD6AFD44FDC}">
      <text>
        <r>
          <rPr>
            <b/>
            <sz val="8"/>
            <color indexed="81"/>
            <rFont val="Tahoma"/>
            <family val="2"/>
          </rPr>
          <t>Edmunds:</t>
        </r>
        <r>
          <rPr>
            <sz val="8"/>
            <color indexed="81"/>
            <rFont val="Tahoma"/>
            <family val="2"/>
          </rPr>
          <t xml:space="preserve">
average of 5 profiles</t>
        </r>
      </text>
    </comment>
    <comment ref="R32" authorId="3" shapeId="0" xr:uid="{9ED6037E-2EA2-4C6B-A5F6-DE7E3D605109}">
      <text>
        <r>
          <rPr>
            <b/>
            <sz val="8"/>
            <color indexed="81"/>
            <rFont val="Tahoma"/>
            <family val="2"/>
          </rPr>
          <t>W.Mike  Edmunds:</t>
        </r>
        <r>
          <rPr>
            <sz val="8"/>
            <color indexed="81"/>
            <rFont val="Tahoma"/>
            <family val="2"/>
          </rPr>
          <t xml:space="preserve">
This applies only to the Akrotiri peninsula - a relatively small area to the south of the igneous massif. Average recharge value for 7 profiles over an area of about 4km2. The Cl values are well supported by tritium.</t>
        </r>
      </text>
    </comment>
    <comment ref="S32" authorId="3" shapeId="0" xr:uid="{E3F308B4-1690-43C6-B2A7-4BAB9C5E389A}">
      <text>
        <r>
          <rPr>
            <b/>
            <sz val="8"/>
            <color indexed="81"/>
            <rFont val="Tahoma"/>
            <family val="2"/>
          </rPr>
          <t>W.Mike  Edmunds:</t>
        </r>
        <r>
          <rPr>
            <sz val="8"/>
            <color indexed="81"/>
            <rFont val="Tahoma"/>
            <family val="2"/>
          </rPr>
          <t xml:space="preserve">
Edmunds et al 1988 pp139-157 in Estimation of natural groundwater recharge (I Simmers ed) Reidel.</t>
        </r>
      </text>
    </comment>
    <comment ref="P33" authorId="3" shapeId="0" xr:uid="{F385E86B-122C-4194-9B65-A4810B06D4F2}">
      <text>
        <r>
          <rPr>
            <b/>
            <sz val="8"/>
            <color indexed="81"/>
            <rFont val="Tahoma"/>
            <family val="2"/>
          </rPr>
          <t>W.Mike  Edmunds:</t>
        </r>
        <r>
          <rPr>
            <sz val="8"/>
            <color indexed="81"/>
            <rFont val="Tahoma"/>
            <family val="2"/>
          </rPr>
          <t xml:space="preserve">
</t>
        </r>
      </text>
    </comment>
    <comment ref="Q33" authorId="3" shapeId="0" xr:uid="{D5981DBB-FAA0-4459-A229-058214796D63}">
      <text>
        <r>
          <rPr>
            <b/>
            <sz val="8"/>
            <color indexed="81"/>
            <rFont val="Tahoma"/>
            <family val="2"/>
          </rPr>
          <t>W.Mike  Edmunds:</t>
        </r>
        <r>
          <rPr>
            <sz val="8"/>
            <color indexed="81"/>
            <rFont val="Tahoma"/>
            <family val="2"/>
          </rPr>
          <t xml:space="preserve">
</t>
        </r>
      </text>
    </comment>
    <comment ref="P34" authorId="2" shapeId="0" xr:uid="{03ABD0D2-EC5B-473A-A408-2583BBF0DC69}">
      <text>
        <r>
          <rPr>
            <b/>
            <sz val="8"/>
            <color indexed="81"/>
            <rFont val="Tahoma"/>
            <family val="2"/>
          </rPr>
          <t>Edmunds:</t>
        </r>
        <r>
          <rPr>
            <sz val="8"/>
            <color indexed="81"/>
            <rFont val="Tahoma"/>
            <family val="2"/>
          </rPr>
          <t xml:space="preserve">
average of two profiles tyo 4.5m, values for recharge of 0.2, 1.5 mm/yr</t>
        </r>
      </text>
    </comment>
    <comment ref="P37" authorId="2" shapeId="0" xr:uid="{37A7989C-3D18-48D5-B525-5E7C44F1BA4D}">
      <text>
        <r>
          <rPr>
            <b/>
            <sz val="8"/>
            <color indexed="81"/>
            <rFont val="Tahoma"/>
            <family val="2"/>
          </rPr>
          <t>Edmunds:</t>
        </r>
        <r>
          <rPr>
            <sz val="8"/>
            <color indexed="81"/>
            <rFont val="Tahoma"/>
            <family val="2"/>
          </rPr>
          <t xml:space="preserve">
average of two measurements 0.16 and 0.11mm/yr</t>
        </r>
      </text>
    </comment>
    <comment ref="P38" authorId="3" shapeId="0" xr:uid="{AD05DCEC-6E3F-4E03-973B-1E4BE41A9378}">
      <text>
        <r>
          <rPr>
            <b/>
            <sz val="8"/>
            <color indexed="81"/>
            <rFont val="Tahoma"/>
            <family val="2"/>
          </rPr>
          <t>W.Mike  Edmunds:</t>
        </r>
        <r>
          <rPr>
            <sz val="8"/>
            <color indexed="81"/>
            <rFont val="Tahoma"/>
            <family val="2"/>
          </rPr>
          <t xml:space="preserve">
a value of 0.9mm/yr is obtained from 36Cl</t>
        </r>
      </text>
    </comment>
    <comment ref="S38" authorId="3" shapeId="0" xr:uid="{92418BFE-CC2E-4AFB-8C88-6031F94A27F5}">
      <text>
        <r>
          <rPr>
            <b/>
            <sz val="8"/>
            <color indexed="81"/>
            <rFont val="Tahoma"/>
            <family val="2"/>
          </rPr>
          <t>W.Mike  Edmunds:</t>
        </r>
        <r>
          <rPr>
            <sz val="8"/>
            <color indexed="81"/>
            <rFont val="Tahoma"/>
            <family val="2"/>
          </rPr>
          <t xml:space="preserve">
Cook et al. Water Resources research 30, 1709-1719 (1994)</t>
        </r>
      </text>
    </comment>
    <comment ref="P39" authorId="3" shapeId="0" xr:uid="{A05E1541-8964-440A-887E-7E35A7F88342}">
      <text>
        <r>
          <rPr>
            <b/>
            <sz val="8"/>
            <color indexed="81"/>
            <rFont val="Tahoma"/>
            <family val="2"/>
          </rPr>
          <t>W.Mike  Edmunds:</t>
        </r>
        <r>
          <rPr>
            <sz val="8"/>
            <color indexed="81"/>
            <rFont val="Tahoma"/>
            <family val="2"/>
          </rPr>
          <t xml:space="preserve">
</t>
        </r>
      </text>
    </comment>
    <comment ref="Q39" authorId="3" shapeId="0" xr:uid="{3C277FAC-9B20-4BC0-B605-728DC646F3FE}">
      <text>
        <r>
          <rPr>
            <b/>
            <sz val="8"/>
            <color indexed="81"/>
            <rFont val="Tahoma"/>
            <family val="2"/>
          </rPr>
          <t>W.Mike  Edmunds:</t>
        </r>
        <r>
          <rPr>
            <sz val="8"/>
            <color indexed="81"/>
            <rFont val="Tahoma"/>
            <family val="2"/>
          </rPr>
          <t xml:space="preserve">
</t>
        </r>
      </text>
    </comment>
    <comment ref="S39" authorId="3" shapeId="0" xr:uid="{4D768D19-884C-4760-BDEF-3754E40328C6}">
      <text>
        <r>
          <rPr>
            <b/>
            <sz val="8"/>
            <color indexed="81"/>
            <rFont val="Tahoma"/>
            <family val="2"/>
          </rPr>
          <t>W.Mike  Edmunds:</t>
        </r>
        <r>
          <rPr>
            <sz val="8"/>
            <color indexed="81"/>
            <rFont val="Tahoma"/>
            <family val="2"/>
          </rPr>
          <t xml:space="preserve">
Beekman, Selalo and de Vries. 1997. Groundwater Recharge and Resources Assessment in the Botswana Kalahari. Executive Summary of the GRES project. University of Botswana.</t>
        </r>
      </text>
    </comment>
    <comment ref="Q40" authorId="3" shapeId="0" xr:uid="{2120F5C6-27EE-43B4-AB41-831F0F368C87}">
      <text>
        <r>
          <rPr>
            <b/>
            <sz val="8"/>
            <color indexed="81"/>
            <rFont val="Tahoma"/>
            <family val="2"/>
          </rPr>
          <t>W.Mike  Edmunds:</t>
        </r>
        <r>
          <rPr>
            <sz val="8"/>
            <color indexed="81"/>
            <rFont val="Tahoma"/>
            <family val="2"/>
          </rPr>
          <t xml:space="preserve">
</t>
        </r>
      </text>
    </comment>
    <comment ref="S40" authorId="3" shapeId="0" xr:uid="{7BCCD8FB-F48E-41AC-9ECE-67601EB29D69}">
      <text>
        <r>
          <rPr>
            <b/>
            <sz val="8"/>
            <color indexed="81"/>
            <rFont val="Tahoma"/>
            <family val="2"/>
          </rPr>
          <t>W.Mike  Edmunds:</t>
        </r>
        <r>
          <rPr>
            <sz val="8"/>
            <color indexed="81"/>
            <rFont val="Tahoma"/>
            <family val="2"/>
          </rPr>
          <t xml:space="preserve">
Beekman, Selalo and de Vries. 1997. Groundwater Recharge and Resources Assessment in the Botswana Kalahari. Executive Summary of the GRES project. University of Botswana.</t>
        </r>
      </text>
    </comment>
    <comment ref="P41" authorId="3" shapeId="0" xr:uid="{6C1973FE-1862-4FFE-BFD9-74AB2483AEF8}">
      <text>
        <r>
          <rPr>
            <b/>
            <sz val="8"/>
            <color indexed="81"/>
            <rFont val="Tahoma"/>
            <family val="2"/>
          </rPr>
          <t>W.Mike  Edmunds:</t>
        </r>
        <r>
          <rPr>
            <sz val="8"/>
            <color indexed="81"/>
            <rFont val="Tahoma"/>
            <family val="2"/>
          </rPr>
          <t xml:space="preserve">
Average of three widely spaced sites. Average given. Similar recharge estimates are found using 36Cl (average 9mm)</t>
        </r>
      </text>
    </comment>
    <comment ref="S41" authorId="3" shapeId="0" xr:uid="{8502DBE0-5E3E-411C-AF60-C8217FFA9A4B}">
      <text>
        <r>
          <rPr>
            <b/>
            <sz val="8"/>
            <color indexed="81"/>
            <rFont val="Tahoma"/>
            <family val="2"/>
          </rPr>
          <t>W.Mike  Edmunds:</t>
        </r>
        <r>
          <rPr>
            <sz val="8"/>
            <color indexed="81"/>
            <rFont val="Tahoma"/>
            <family val="2"/>
          </rPr>
          <t xml:space="preserve">
Cook et al. Water Resources research 30, 1709-1719 (1994)</t>
        </r>
      </text>
    </comment>
    <comment ref="P42" authorId="3" shapeId="0" xr:uid="{A84827F4-33A6-4E38-AB95-01362D67C04B}">
      <text>
        <r>
          <rPr>
            <b/>
            <sz val="8"/>
            <color indexed="81"/>
            <rFont val="Tahoma"/>
            <family val="2"/>
          </rPr>
          <t>W.Mike  Edmunds:</t>
        </r>
        <r>
          <rPr>
            <sz val="8"/>
            <color indexed="81"/>
            <rFont val="Tahoma"/>
            <family val="2"/>
          </rPr>
          <t xml:space="preserve">
This value is the recharge rate for the upper section of the profile corresponding to cleared vegetation. A range based on 3 proflies usin Cl method of 17-28mm yr. Spatially averaged result of 22. Lower values than 22 are indicated by 3H and 36Cl methods</t>
        </r>
      </text>
    </comment>
    <comment ref="S42" authorId="3" shapeId="0" xr:uid="{56085515-0568-4B60-820F-E0C4513ECA0A}">
      <text>
        <r>
          <rPr>
            <b/>
            <sz val="8"/>
            <color indexed="81"/>
            <rFont val="Tahoma"/>
            <family val="2"/>
          </rPr>
          <t>W.Mike  Edmunds:</t>
        </r>
        <r>
          <rPr>
            <sz val="8"/>
            <color indexed="81"/>
            <rFont val="Tahoma"/>
            <family val="2"/>
          </rPr>
          <t xml:space="preserve">
Cook et al. Water Resources research 30, 1709-1719 (1994)</t>
        </r>
      </text>
    </comment>
    <comment ref="P43" authorId="2" shapeId="0" xr:uid="{40ED49E6-36CD-41C0-AAFD-0B2D8DF69AE5}">
      <text>
        <r>
          <rPr>
            <b/>
            <sz val="8"/>
            <color indexed="81"/>
            <rFont val="Tahoma"/>
            <family val="2"/>
          </rPr>
          <t>Edmunds:</t>
        </r>
        <r>
          <rPr>
            <sz val="8"/>
            <color indexed="81"/>
            <rFont val="Tahoma"/>
            <family val="2"/>
          </rPr>
          <t xml:space="preserve">
4profiles average</t>
        </r>
      </text>
    </comment>
    <comment ref="P45" authorId="2" shapeId="0" xr:uid="{29ABECD8-E1EE-46AD-B625-9447A8526786}">
      <text>
        <r>
          <rPr>
            <b/>
            <sz val="8"/>
            <color indexed="81"/>
            <rFont val="Tahoma"/>
            <family val="2"/>
          </rPr>
          <t>Edmunds:</t>
        </r>
        <r>
          <rPr>
            <sz val="8"/>
            <color indexed="81"/>
            <rFont val="Tahoma"/>
            <family val="2"/>
          </rPr>
          <t xml:space="preserve">
average of 6 profiles -very robust estimate: 44, 34, 54, 15, 53, 23, 14
say plus/minus 10</t>
        </r>
      </text>
    </comment>
    <comment ref="P46" authorId="3" shapeId="0" xr:uid="{154DF01C-11A3-41C2-AA79-71E9D53E82DA}">
      <text>
        <r>
          <rPr>
            <b/>
            <sz val="8"/>
            <color indexed="81"/>
            <rFont val="Tahoma"/>
            <family val="2"/>
          </rPr>
          <t>W.Mike  Edmunds:</t>
        </r>
        <r>
          <rPr>
            <sz val="8"/>
            <color indexed="81"/>
            <rFont val="Tahoma"/>
            <family val="2"/>
          </rPr>
          <t xml:space="preserve">
</t>
        </r>
      </text>
    </comment>
    <comment ref="Q46" authorId="3" shapeId="0" xr:uid="{BD3EA545-EB0A-4B54-96C2-DEF256962309}">
      <text>
        <r>
          <rPr>
            <b/>
            <sz val="8"/>
            <color indexed="81"/>
            <rFont val="Tahoma"/>
            <family val="2"/>
          </rPr>
          <t>W.Mike  Edmunds:</t>
        </r>
        <r>
          <rPr>
            <sz val="8"/>
            <color indexed="81"/>
            <rFont val="Tahoma"/>
            <family val="2"/>
          </rPr>
          <t xml:space="preserve">
</t>
        </r>
      </text>
    </comment>
    <comment ref="P47" authorId="3" shapeId="0" xr:uid="{E6676014-77F8-4215-91C1-89678A2BF53D}">
      <text>
        <r>
          <rPr>
            <b/>
            <sz val="8"/>
            <color indexed="81"/>
            <rFont val="Tahoma"/>
            <family val="2"/>
          </rPr>
          <t>W.Mike  Edmunds:</t>
        </r>
        <r>
          <rPr>
            <sz val="8"/>
            <color indexed="81"/>
            <rFont val="Tahoma"/>
            <family val="2"/>
          </rPr>
          <t xml:space="preserve">
The agreement here between Cl method and tritium is not good (tritium values are high and contamination is suspected.  The Cl result is the average of two rprofiles giving 1.80 and 1.84 mm/yr recharge. These are the prefered values</t>
        </r>
      </text>
    </comment>
    <comment ref="S47" authorId="2" shapeId="0" xr:uid="{F872BFB0-C3CA-40EC-B0A7-77294408283C}">
      <text>
        <r>
          <rPr>
            <b/>
            <sz val="8"/>
            <color indexed="81"/>
            <rFont val="Tahoma"/>
            <family val="2"/>
          </rPr>
          <t>Edmunds:</t>
        </r>
        <r>
          <rPr>
            <sz val="8"/>
            <color indexed="81"/>
            <rFont val="Tahoma"/>
            <family val="2"/>
          </rPr>
          <t xml:space="preserve">
IAEA TECDOC-1246</t>
        </r>
      </text>
    </comment>
    <comment ref="F48" authorId="3" shapeId="0" xr:uid="{3488E64A-654A-4A92-B25A-8D199DF8DDE9}">
      <text>
        <r>
          <rPr>
            <b/>
            <sz val="8"/>
            <color indexed="81"/>
            <rFont val="Tahoma"/>
            <family val="2"/>
          </rPr>
          <t>W.Mike  Edmunds:</t>
        </r>
        <r>
          <rPr>
            <sz val="8"/>
            <color indexed="81"/>
            <rFont val="Tahoma"/>
            <family val="2"/>
          </rPr>
          <t xml:space="preserve">
average 1905-1989. Period from1968-1989 was 495</t>
        </r>
      </text>
    </comment>
    <comment ref="R48" authorId="3" shapeId="0" xr:uid="{A07EA38F-FE88-46F3-865D-9C346DA3A717}">
      <text>
        <r>
          <rPr>
            <b/>
            <sz val="8"/>
            <color indexed="81"/>
            <rFont val="Tahoma"/>
            <family val="2"/>
          </rPr>
          <t>W.Mike  Edmunds:</t>
        </r>
        <r>
          <rPr>
            <sz val="8"/>
            <color indexed="81"/>
            <rFont val="Tahoma"/>
            <family val="2"/>
          </rPr>
          <t xml:space="preserve">
Area with Tiger Bush vegetation and thick calcrete but typical of area of Say Plateau</t>
        </r>
      </text>
    </comment>
    <comment ref="S48" authorId="3" shapeId="0" xr:uid="{EE20877F-C340-4CF4-B493-AF7C16C134D9}">
      <text>
        <r>
          <rPr>
            <b/>
            <sz val="8"/>
            <color indexed="81"/>
            <rFont val="Tahoma"/>
            <family val="2"/>
          </rPr>
          <t>W.Mike  Edmunds:</t>
        </r>
        <r>
          <rPr>
            <sz val="8"/>
            <color indexed="81"/>
            <rFont val="Tahoma"/>
            <family val="2"/>
          </rPr>
          <t xml:space="preserve">
Bromley et al J.Hydrology188 (1997) p139-194</t>
        </r>
      </text>
    </comment>
    <comment ref="R49" authorId="2" shapeId="0" xr:uid="{00000B60-7724-4F1C-858F-E328A7F8BA39}">
      <text>
        <r>
          <rPr>
            <b/>
            <sz val="8"/>
            <color indexed="81"/>
            <rFont val="Tahoma"/>
            <family val="2"/>
          </rPr>
          <t>Edmunds:</t>
        </r>
        <r>
          <rPr>
            <sz val="8"/>
            <color indexed="81"/>
            <rFont val="Tahoma"/>
            <family val="2"/>
          </rPr>
          <t xml:space="preserve">
Location is approximate but this value is typical of the northern Egypt coastal plain for this rainfall and could be extrapolated for instance to Gaza</t>
        </r>
      </text>
    </comment>
    <comment ref="S49" authorId="2" shapeId="0" xr:uid="{4E6A88F0-1318-4226-B794-D69783374A00}">
      <text>
        <r>
          <rPr>
            <b/>
            <sz val="8"/>
            <color indexed="81"/>
            <rFont val="Tahoma"/>
            <family val="2"/>
          </rPr>
          <t>Edmunds:</t>
        </r>
        <r>
          <rPr>
            <sz val="8"/>
            <color indexed="81"/>
            <rFont val="Tahoma"/>
            <family val="2"/>
          </rPr>
          <t xml:space="preserve">
IAEA TECDOC-1246</t>
        </r>
      </text>
    </comment>
    <comment ref="P50" authorId="2" shapeId="0" xr:uid="{DEC19ECF-4169-4E3B-954D-190E03AAB00A}">
      <text>
        <r>
          <rPr>
            <b/>
            <sz val="8"/>
            <color indexed="81"/>
            <rFont val="Tahoma"/>
            <family val="2"/>
          </rPr>
          <t>Edmunds:</t>
        </r>
        <r>
          <rPr>
            <sz val="8"/>
            <color indexed="81"/>
            <rFont val="Tahoma"/>
            <family val="2"/>
          </rPr>
          <t xml:space="preserve">
This is a very reliablespatially averaged value for recharge based on a regional approach
which is applicable to the coastal area</t>
        </r>
      </text>
    </comment>
    <comment ref="S50" authorId="2" shapeId="0" xr:uid="{298E1DCE-BC40-41BB-96D5-9B7985957B02}">
      <text>
        <r>
          <rPr>
            <b/>
            <sz val="8"/>
            <color indexed="81"/>
            <rFont val="Tahoma"/>
            <family val="2"/>
          </rPr>
          <t>Edmunds:</t>
        </r>
        <r>
          <rPr>
            <sz val="8"/>
            <color indexed="81"/>
            <rFont val="Tahoma"/>
            <family val="2"/>
          </rPr>
          <t xml:space="preserve">
Edmunds and Gaye 1994 Estimating the spatial variability of recharge in the Sahel using chloride. J.Hydrology, 156, 47-59</t>
        </r>
      </text>
    </comment>
    <comment ref="P51" authorId="2" shapeId="0" xr:uid="{DB5EA563-5F74-4864-85B1-64FED5EEEEB6}">
      <text>
        <r>
          <rPr>
            <b/>
            <sz val="8"/>
            <color indexed="81"/>
            <rFont val="Tahoma"/>
            <family val="2"/>
          </rPr>
          <t>Edmunds:</t>
        </r>
        <r>
          <rPr>
            <sz val="8"/>
            <color indexed="81"/>
            <rFont val="Tahoma"/>
            <family val="2"/>
          </rPr>
          <t xml:space="preserve">
range of 4 profiles is 14.5-20 mm/yrr</t>
        </r>
      </text>
    </comment>
    <comment ref="P53" authorId="2" shapeId="0" xr:uid="{0147F610-6E44-410D-8AA4-4084E429D36A}">
      <text>
        <r>
          <rPr>
            <b/>
            <sz val="8"/>
            <color indexed="81"/>
            <rFont val="Tahoma"/>
            <family val="2"/>
          </rPr>
          <t>Edmunds:</t>
        </r>
        <r>
          <rPr>
            <sz val="8"/>
            <color indexed="81"/>
            <rFont val="Tahoma"/>
            <family val="2"/>
          </rPr>
          <t xml:space="preserve">
this has quite a wide uncertaiunty estimated at plus/minus 10. </t>
        </r>
      </text>
    </comment>
    <comment ref="Q53" authorId="2" shapeId="0" xr:uid="{9F64F9C5-2E31-4D16-83E9-899E37C111E5}">
      <text>
        <r>
          <rPr>
            <b/>
            <sz val="8"/>
            <color indexed="81"/>
            <rFont val="Tahoma"/>
            <family val="2"/>
          </rPr>
          <t>Edmunds:</t>
        </r>
        <r>
          <rPr>
            <sz val="8"/>
            <color indexed="81"/>
            <rFont val="Tahoma"/>
            <family val="2"/>
          </rPr>
          <t xml:space="preserve">
&gt;100 years</t>
        </r>
      </text>
    </comment>
    <comment ref="R53" authorId="2" shapeId="0" xr:uid="{CF75904A-A3A7-4623-9147-FCDCF3C59E48}">
      <text>
        <r>
          <rPr>
            <b/>
            <sz val="8"/>
            <color indexed="81"/>
            <rFont val="Tahoma"/>
            <family val="2"/>
          </rPr>
          <t>Edmunds:</t>
        </r>
        <r>
          <rPr>
            <sz val="8"/>
            <color indexed="81"/>
            <rFont val="Tahoma"/>
            <family val="2"/>
          </rPr>
          <t xml:space="preserve">
This is an estimate of the recharge beneath lightly forested areas of central southern Senegal based on unpublished BGS report. It shows that with the higher rainfall than further north the recharge is about the same due to the vegetation cover</t>
        </r>
      </text>
    </comment>
  </commentList>
</comments>
</file>

<file path=xl/sharedStrings.xml><?xml version="1.0" encoding="utf-8"?>
<sst xmlns="http://schemas.openxmlformats.org/spreadsheetml/2006/main" count="15966" uniqueCount="1969">
  <si>
    <t>Reference</t>
  </si>
  <si>
    <t>Location</t>
  </si>
  <si>
    <t>Notes</t>
  </si>
  <si>
    <t>Lat</t>
  </si>
  <si>
    <t>Long</t>
  </si>
  <si>
    <t>Gaye &amp; Edmunds 1996</t>
  </si>
  <si>
    <t>GW rch estimation using Cl, stable isotopes and tritium profiles in the sands of NW Senegal</t>
  </si>
  <si>
    <t>NW Senegal, 3km from Louga</t>
  </si>
  <si>
    <t>Precip</t>
  </si>
  <si>
    <t>S. Niger</t>
  </si>
  <si>
    <t>Edmunds et al., 1988</t>
  </si>
  <si>
    <t>Solute profile techniques for rch est in semi-arid</t>
  </si>
  <si>
    <t>Sudan</t>
  </si>
  <si>
    <t xml:space="preserve">lat long estimate Abu Delaig p 7 http://www.acsad.org/old/wadi_hydr/my_webs/m_wadi_book_1_2.pdf </t>
  </si>
  <si>
    <t>.25-1.28</t>
  </si>
  <si>
    <t>de Vries et al., 2000</t>
  </si>
  <si>
    <t>GW rch in the Kalahari, with ref to paleo-hyd conditions</t>
  </si>
  <si>
    <t>SE Botswana</t>
  </si>
  <si>
    <t>Rch</t>
  </si>
  <si>
    <t>lat long est from map in paper</t>
  </si>
  <si>
    <t>Leduc et al., 2001</t>
  </si>
  <si>
    <t>Long-term rise in a Sahelian water-table: the Continental Terminal in SW Niger</t>
  </si>
  <si>
    <t>SW Niger</t>
  </si>
  <si>
    <t>5-20</t>
  </si>
  <si>
    <t>1-10</t>
  </si>
  <si>
    <t>center point on map</t>
  </si>
  <si>
    <t>provided lat long in paper</t>
  </si>
  <si>
    <t>TitleArt</t>
  </si>
  <si>
    <t>mm/yr 30</t>
  </si>
  <si>
    <t>Allison &amp; Hughes, 1983</t>
  </si>
  <si>
    <t>The Use of Natural Tracers as Indicators of Soil-water movement in a temperate semi-arid region</t>
  </si>
  <si>
    <t>SE Australia</t>
  </si>
  <si>
    <t>3-4</t>
  </si>
  <si>
    <t>Mallee Research Station at Walpeup (35 7S, 142 0E)</t>
  </si>
  <si>
    <t>SE Australia -  Murbko</t>
  </si>
  <si>
    <t>SE Australia - Borrika</t>
  </si>
  <si>
    <t xml:space="preserve">Rch in Karst and Dune Elements of a semi-arid landscape as indicated by natural isotopes and Cl; Unsaturated zone tritium and chlorine 36 profiles from southern Australia: Their use as tracers of soil water movement. </t>
  </si>
  <si>
    <t xml:space="preserve">Unsaturated zone tritium and chlorine 36 profiles from southern Australia: Their use as tracers of soil water movement. </t>
  </si>
  <si>
    <t>coordinates estimated from map</t>
  </si>
  <si>
    <t>Rangarajan &amp; Athavale, 2000</t>
  </si>
  <si>
    <t>Annual replenishable GW potential of India</t>
  </si>
  <si>
    <t>site 1 coordinates est from map</t>
  </si>
  <si>
    <t>Sanford et al 2004</t>
  </si>
  <si>
    <t>Hydrochemical tracers in the middle Rio Grande Basin</t>
  </si>
  <si>
    <t>Rio Grande Basin</t>
  </si>
  <si>
    <t>center of study map</t>
  </si>
  <si>
    <t xml:space="preserve">Environ isotope prof of soil wat in loess UZ </t>
  </si>
  <si>
    <t xml:space="preserve">CHN/97/88 - </t>
  </si>
  <si>
    <t xml:space="preserve">CHN/98/85 - </t>
  </si>
  <si>
    <t>Application of isotopes and chemistry in unsa</t>
  </si>
  <si>
    <t>India</t>
  </si>
  <si>
    <t>10-18</t>
  </si>
  <si>
    <t>coordinates of Alamsar found online - other sites are close (40 kms)</t>
  </si>
  <si>
    <t>Assessment of soil moisture</t>
  </si>
  <si>
    <t>NTS</t>
  </si>
  <si>
    <t>generic coordinates of NTS found online</t>
  </si>
  <si>
    <t>Sophocleous, 1992</t>
  </si>
  <si>
    <t>GW rch estimation and regionalization</t>
  </si>
  <si>
    <t>central Kansas</t>
  </si>
  <si>
    <t>coordinates for stafford county found online</t>
  </si>
  <si>
    <t>Izbicki, 2002</t>
  </si>
  <si>
    <t>Geologic and hydrologic controls on the movement of water</t>
  </si>
  <si>
    <t>Mojave Desert</t>
  </si>
  <si>
    <t>stream oro grande wash  coord estimated from map</t>
  </si>
  <si>
    <t>0.4-1</t>
  </si>
  <si>
    <t>Salama et al, 1993</t>
  </si>
  <si>
    <t>Salinity trends in the wheatbelt of W. Aust</t>
  </si>
  <si>
    <t>W. Aust</t>
  </si>
  <si>
    <t>preclearing rch - coor for cuballing found online</t>
  </si>
  <si>
    <t>Regional rch to a karst aquifer estimated from chem</t>
  </si>
  <si>
    <t>S. Aust</t>
  </si>
  <si>
    <t>coordinates for Naracoorte town - found online</t>
  </si>
  <si>
    <t>Land Clearance and river salinisation</t>
  </si>
  <si>
    <t>Allison et al., 1990</t>
  </si>
  <si>
    <t>Kulkami coordinates found on gps of all aust towns - saved</t>
  </si>
  <si>
    <t>Maggea coordinates found on gps of all aust towns - saved</t>
  </si>
  <si>
    <t>"Monavale," Wagga Wagga, NSW - lat long given in paper</t>
  </si>
  <si>
    <t>Zhang et al., 1999</t>
  </si>
  <si>
    <t>Estimation of soil moisture and groundwater recharge using the TOPOG_IRM model.</t>
  </si>
  <si>
    <t>SE. Aust</t>
  </si>
  <si>
    <t>Sukhija et al., 2003</t>
  </si>
  <si>
    <t>Recharge processes: piston flow vs preferential flow in semi-arid aquifers of India</t>
  </si>
  <si>
    <t>Maheshwaram - coordinates estimated from map</t>
  </si>
  <si>
    <t>Gujarat - coordinates estimated from map</t>
  </si>
  <si>
    <t>S. Africa</t>
  </si>
  <si>
    <t>A comparison of recharge estimates to a fractured sedimentary aquifer in South Africa from a chloride mass balance and an integrated surface-subsurface model</t>
  </si>
  <si>
    <t>coordinates for Bedford SA found online</t>
  </si>
  <si>
    <t>Wood &amp; Sandford, 1995</t>
  </si>
  <si>
    <t>Chemical and Isotopic Methods for Quantifying GW Rch in a regional semiarid environment</t>
  </si>
  <si>
    <t>Edmunds &amp; Gaye, 1994</t>
  </si>
  <si>
    <t>Estimating the spatial variability of groundwater recharge in the Sahel using chloride</t>
  </si>
  <si>
    <t>Senegal</t>
  </si>
  <si>
    <t>coordinates of Louga (Gaye and Edmunds 96)</t>
  </si>
  <si>
    <t>Love et al., 2000</t>
  </si>
  <si>
    <t>Sources of Chloride and implications for 36Cl dating</t>
  </si>
  <si>
    <t>S Aust</t>
  </si>
  <si>
    <t>Cook et al., 2004</t>
  </si>
  <si>
    <t>GW rch in the NE Mallee region, South Australia</t>
  </si>
  <si>
    <t>.1 - 14.8 (2.7)</t>
  </si>
  <si>
    <t>coordinate for Kingston from aus_gps.txt - found on web.15 km zone south of the murray river between kingston-on -murray and the s aust - victoria border</t>
  </si>
  <si>
    <t>Selaolo et al., 1996</t>
  </si>
  <si>
    <t>Multiple tracer profiling in Botswana - GRES findings</t>
  </si>
  <si>
    <t>Botswana</t>
  </si>
  <si>
    <t>coordinates for Lobatse found online</t>
  </si>
  <si>
    <t>coordingates for Khutse Game reserve found online</t>
  </si>
  <si>
    <t>C. Aust</t>
  </si>
  <si>
    <t>estimated by looking at map in paper - then putting point on our map - then determining those coordingates</t>
  </si>
  <si>
    <t>Butler &amp; Verhagen, 2001</t>
  </si>
  <si>
    <t>Edmunds et al., 1999</t>
  </si>
  <si>
    <t>Nigeria</t>
  </si>
  <si>
    <t>Navada et al., 2001</t>
  </si>
  <si>
    <t>Ruifen &amp; Keqin, 2001</t>
  </si>
  <si>
    <t>Harrington et al., 2002</t>
  </si>
  <si>
    <t>Leaney &amp; Herczeg, 1995</t>
  </si>
  <si>
    <t>Sami &amp; Hughes, 1996</t>
  </si>
  <si>
    <t>Borrika coordinates in cook et al., 1989</t>
  </si>
  <si>
    <t>Allison et al., 1985</t>
  </si>
  <si>
    <t>Cook et al.,1994</t>
  </si>
  <si>
    <t>Cook et al., 1989</t>
  </si>
  <si>
    <t>Cook et al 1994</t>
  </si>
  <si>
    <t>Murbko</t>
  </si>
  <si>
    <t>Borrika</t>
  </si>
  <si>
    <t>Cook et al.,1992</t>
  </si>
  <si>
    <t>The application of electromagnetic techniques to GW rch investigations</t>
  </si>
  <si>
    <t>borrika</t>
  </si>
  <si>
    <t>Prych, 1998; Fayer, 1996</t>
  </si>
  <si>
    <t>hanford site</t>
  </si>
  <si>
    <t>from prych - mid map</t>
  </si>
  <si>
    <t>Anderholm, 2001</t>
  </si>
  <si>
    <t>NM</t>
  </si>
  <si>
    <t>midpoint of map</t>
  </si>
  <si>
    <t>Northern Southern High Plains</t>
  </si>
  <si>
    <t>Goodrich et al., 2003</t>
  </si>
  <si>
    <t>SE Arizona</t>
  </si>
  <si>
    <t>McMahon et al., 2003</t>
  </si>
  <si>
    <t>kansas - elkhart</t>
  </si>
  <si>
    <t>coordinates for elkhart found online</t>
  </si>
  <si>
    <t xml:space="preserve">Prudic, </t>
  </si>
  <si>
    <t>CA Ward Valley Site</t>
  </si>
  <si>
    <t>NV Beaty</t>
  </si>
  <si>
    <t>Stonestrom</t>
  </si>
  <si>
    <t>tectonic climatic…</t>
  </si>
  <si>
    <t>table in paper</t>
  </si>
  <si>
    <t>river channel representative</t>
  </si>
  <si>
    <t>coord in paper - Hueco Bolson</t>
  </si>
  <si>
    <t>Hueco Bolson</t>
  </si>
  <si>
    <t>Phillips et al., 1988</t>
  </si>
  <si>
    <t>Sevilleta National Wildlife Refuge 24 km north of Socorro</t>
  </si>
  <si>
    <t>NMSUR 40 km NE of Las Cruces</t>
  </si>
  <si>
    <t>coordinates of Las Cruces</t>
  </si>
  <si>
    <t>coordinates of San Acacia</t>
  </si>
  <si>
    <t>Gee et al., 1994</t>
  </si>
  <si>
    <t>Las Cruces</t>
  </si>
  <si>
    <t>Nimmo et al., 2002</t>
  </si>
  <si>
    <t>Oro Grande Wash</t>
  </si>
  <si>
    <t>Newman et al., 1997</t>
  </si>
  <si>
    <t>coordinates of los alamos</t>
  </si>
  <si>
    <t>Scanlon et al., 1999</t>
  </si>
  <si>
    <t>Eagle Flat</t>
  </si>
  <si>
    <t>coordinates found in paper</t>
  </si>
  <si>
    <t>Utah</t>
  </si>
  <si>
    <t>coordinates from map in paper</t>
  </si>
  <si>
    <t>Amargosa Farms</t>
  </si>
  <si>
    <t>Scanlon et al., 2005</t>
  </si>
  <si>
    <t>coordinates from Amargosa Farms found online</t>
  </si>
  <si>
    <t>Flint et al., 2002</t>
  </si>
  <si>
    <t>Yucca Mtn</t>
  </si>
  <si>
    <t>coordinates for Yucca Mtn found online</t>
  </si>
  <si>
    <t>Birkle et al., 1998</t>
  </si>
  <si>
    <t>basin of the valley of mexico</t>
  </si>
  <si>
    <t>coordinates: mexico city found online</t>
  </si>
  <si>
    <t>Mahlknecht et al., 2004</t>
  </si>
  <si>
    <t>Mexico</t>
  </si>
  <si>
    <t>coordinates estimated from map - and our map aridity</t>
  </si>
  <si>
    <t>Nativ et al., 1995</t>
  </si>
  <si>
    <t>israel</t>
  </si>
  <si>
    <t>Saudi Arabia</t>
  </si>
  <si>
    <t>Dincer et al., 1974</t>
  </si>
  <si>
    <t>coordinates of Riyadh found online</t>
  </si>
  <si>
    <t>Halm et al., 2002</t>
  </si>
  <si>
    <t>NE Brazil</t>
  </si>
  <si>
    <t>Gieske et al., 1995</t>
  </si>
  <si>
    <t>coordinates of Molepolole and Letlhakeng found online - halfway</t>
  </si>
  <si>
    <t>Zhu, C., 2000</t>
  </si>
  <si>
    <t>Arizona</t>
  </si>
  <si>
    <t>cyprus</t>
  </si>
  <si>
    <t>rough estimate from our fig</t>
  </si>
  <si>
    <t>rough estimate from lat and long of places in cyprus…  must correct</t>
  </si>
  <si>
    <t>coordinates of Ciuadad Juarez found online</t>
  </si>
  <si>
    <t>Jordan</t>
  </si>
  <si>
    <t>coordinates of Jarash, Jordan found online</t>
  </si>
  <si>
    <t>coordinates from paper</t>
  </si>
  <si>
    <t>Tunisia</t>
  </si>
  <si>
    <t>coordinates from Tozeur found online</t>
  </si>
  <si>
    <t>Scanlon &amp; Goldsmith, 1997</t>
  </si>
  <si>
    <t>SHP TX</t>
  </si>
  <si>
    <t>rough estimates - must change</t>
  </si>
  <si>
    <t>Szilagyi et al., 2005</t>
  </si>
  <si>
    <t>Nebraska</t>
  </si>
  <si>
    <t>Flint et al., 2004</t>
  </si>
  <si>
    <t>death valley</t>
  </si>
  <si>
    <t>shapefile of nebraska</t>
  </si>
  <si>
    <t>Barnett, 1989</t>
  </si>
  <si>
    <t>The effect of land clarance in the Mallee region on River Murray salinity and land salinisation</t>
  </si>
  <si>
    <t>Subyani, 2005</t>
  </si>
  <si>
    <t>Hydrochemical identification and salinity problem of ground-water in Wadi Yalamlam basin, Western Saudi Arabia</t>
  </si>
  <si>
    <t>Subyani, 2004</t>
  </si>
  <si>
    <t>Use of CMB and environmental isotopes for evaluation of GW rch in the alluvial aquifer, Wadi Tharad, western Saudi Arabia</t>
  </si>
  <si>
    <t>Hydrology of the coastal sabkhas of Abu Dhabi, United Arab Emirates</t>
  </si>
  <si>
    <t>United Arab Emirates</t>
  </si>
  <si>
    <t>Bazuhair &amp; Wood, 1996</t>
  </si>
  <si>
    <t>Chloride mass-balance method for estimating ground water rch in arid areas: examples from western Saudi Arabia</t>
  </si>
  <si>
    <t>Tyler et al., 1996</t>
  </si>
  <si>
    <t>Keese et al., 2005</t>
  </si>
  <si>
    <t>Sanford &amp; Wood 2001</t>
  </si>
  <si>
    <t>Soil Water Flux in southern great basin</t>
  </si>
  <si>
    <t>Assessing controls on GW recharge</t>
  </si>
  <si>
    <t xml:space="preserve">NV  </t>
  </si>
  <si>
    <t>El Paso</t>
  </si>
  <si>
    <t>Midland</t>
  </si>
  <si>
    <t>Final_ID</t>
  </si>
  <si>
    <t>Tyler et al 1992</t>
  </si>
  <si>
    <t>Prudic, 1994</t>
  </si>
  <si>
    <t>Leaney&amp;Allison., 1986</t>
  </si>
  <si>
    <t>Manning &amp; Solomon, 2004</t>
  </si>
  <si>
    <t>constraining mtn blk rch to the eastern salt lake valley</t>
  </si>
  <si>
    <t>coordinates for salt lake city</t>
  </si>
  <si>
    <t>Flint &amp; Flint in review</t>
  </si>
  <si>
    <t>SW US</t>
  </si>
  <si>
    <t>Great basin</t>
  </si>
  <si>
    <t>model - nevada - great basin</t>
  </si>
  <si>
    <t>Hevesi et al., 2003</t>
  </si>
  <si>
    <t xml:space="preserve">shapefile  </t>
  </si>
  <si>
    <t>Flint et al., 2001</t>
  </si>
  <si>
    <t>Scanlon 1991</t>
  </si>
  <si>
    <t>Scanlon 1992</t>
  </si>
  <si>
    <t>Cook et al., 1992</t>
  </si>
  <si>
    <t>Senegal (Louga)</t>
  </si>
  <si>
    <t>used Gaye and Edmunds coordinates</t>
  </si>
  <si>
    <t>Gutierrez-Ojeda (Edmunds 2001)</t>
  </si>
  <si>
    <t>Wang et al., 2004</t>
  </si>
  <si>
    <t>Tengger desert</t>
  </si>
  <si>
    <t>Cook &amp; Kilty, 1992</t>
  </si>
  <si>
    <t>Favreau et al., 2002</t>
  </si>
  <si>
    <t>used bromely coordinates</t>
  </si>
  <si>
    <t>Bromley et al., 1997</t>
  </si>
  <si>
    <t>Estimation of rainfall inputs and direct recharge</t>
  </si>
  <si>
    <t>13, 28.4</t>
  </si>
  <si>
    <t>Inner mongolia</t>
  </si>
  <si>
    <t>Shanxi prov</t>
  </si>
  <si>
    <t>Latitude</t>
  </si>
  <si>
    <t>Longitude</t>
  </si>
  <si>
    <t>Method</t>
  </si>
  <si>
    <t>Author</t>
  </si>
  <si>
    <t>degree</t>
    <phoneticPr fontId="6" type="noConversion"/>
  </si>
  <si>
    <t>(country,province)</t>
    <phoneticPr fontId="6" type="noConversion"/>
  </si>
  <si>
    <t>Fleury et al. (2007)</t>
  </si>
  <si>
    <t>Tritz et al. (2011)</t>
  </si>
  <si>
    <t>Vaute et al. (1997)</t>
  </si>
  <si>
    <t>Koutroulis et al. (2013)</t>
  </si>
  <si>
    <t>Aydin et al. (2013)</t>
  </si>
  <si>
    <t>Padilla et al. (1994)</t>
  </si>
  <si>
    <t>Barbieri et al. (2005)</t>
  </si>
  <si>
    <t>Maloszewski et al. (2002)</t>
  </si>
  <si>
    <t>Recharge</t>
  </si>
  <si>
    <t>Method of estimation</t>
  </si>
  <si>
    <t>Prep</t>
    <phoneticPr fontId="9" type="noConversion"/>
  </si>
  <si>
    <t>Temperation</t>
    <phoneticPr fontId="9" type="noConversion"/>
  </si>
  <si>
    <t>PET</t>
  </si>
  <si>
    <t>#rainy days</t>
    <phoneticPr fontId="9" type="noConversion"/>
  </si>
  <si>
    <t>Slope</t>
    <phoneticPr fontId="9" type="noConversion"/>
  </si>
  <si>
    <t>ksat Saturated hydraulic conductivity
conductivity</t>
    <phoneticPr fontId="9" type="noConversion"/>
  </si>
  <si>
    <t>Soil water storage capacity</t>
    <phoneticPr fontId="9" type="noConversion"/>
  </si>
  <si>
    <t>Aridity index</t>
    <phoneticPr fontId="9" type="noConversion"/>
  </si>
  <si>
    <t>Excess water (no irrigation)</t>
    <phoneticPr fontId="9" type="noConversion"/>
  </si>
  <si>
    <t>Bulk density</t>
    <phoneticPr fontId="9" type="noConversion"/>
  </si>
  <si>
    <t>Clay</t>
  </si>
  <si>
    <t>land use</t>
    <phoneticPr fontId="9" type="noConversion"/>
  </si>
  <si>
    <t>Soil texture</t>
    <phoneticPr fontId="9" type="noConversion"/>
  </si>
  <si>
    <t>(mm/y)</t>
  </si>
  <si>
    <t>(mm/yr)</t>
  </si>
  <si>
    <t>(0C)</t>
  </si>
  <si>
    <t>(days/yr)</t>
  </si>
  <si>
    <t>cm/d</t>
  </si>
  <si>
    <t>mm</t>
  </si>
  <si>
    <t>(mm)</t>
  </si>
  <si>
    <t>(gm/cm3)</t>
  </si>
  <si>
    <t>(%)</t>
  </si>
  <si>
    <t>WTF</t>
  </si>
  <si>
    <t>Cropland</t>
  </si>
  <si>
    <t>Ahmed and Umar (2008)</t>
  </si>
  <si>
    <t>Coarse sand</t>
  </si>
  <si>
    <t>Andrews et al. (1997)</t>
  </si>
  <si>
    <t>Loam</t>
  </si>
  <si>
    <t>Pasture</t>
  </si>
  <si>
    <t>Bekele et al. (2006)</t>
  </si>
  <si>
    <t>Butterworth et al. (1999)</t>
  </si>
  <si>
    <t>Forest</t>
  </si>
  <si>
    <t>Colville and</t>
  </si>
  <si>
    <t>Crosbie et al. (2007)</t>
  </si>
  <si>
    <t>Daniel (1999)</t>
  </si>
  <si>
    <t>Dripps and Bradbury (2007)</t>
  </si>
  <si>
    <t>Favreau et al. (2002)</t>
  </si>
  <si>
    <t>Favreau et al. (2009)</t>
  </si>
  <si>
    <t>ClayFine sand</t>
  </si>
  <si>
    <t>Green et al. (2008)</t>
  </si>
  <si>
    <t>Fine sand</t>
  </si>
  <si>
    <t>Holmes (1972)</t>
  </si>
  <si>
    <t>Jolly (1992)</t>
  </si>
  <si>
    <t>Leduc et al. (2001)</t>
  </si>
  <si>
    <t>Loh and Stokes (1981)</t>
  </si>
  <si>
    <t>Urban</t>
  </si>
  <si>
    <t>Maréchal et al. (2006)</t>
  </si>
  <si>
    <t>Rodvang et al. (2004)</t>
  </si>
  <si>
    <t>Scanlon et al. 2005</t>
  </si>
  <si>
    <t>Selaolo et al. (1996)</t>
  </si>
  <si>
    <t>Sharda et al. (2006)</t>
  </si>
  <si>
    <t>Sibanda et al. (2009)</t>
  </si>
  <si>
    <t>Sophocleous 1992</t>
  </si>
  <si>
    <t>Sun and Cornish (2005)</t>
  </si>
  <si>
    <t>T</t>
  </si>
  <si>
    <t>Allison and Hughes (1972)</t>
  </si>
  <si>
    <t>Allison and Hughes (1978)</t>
  </si>
  <si>
    <t>Allison and Hughes (1983)</t>
  </si>
  <si>
    <t>Allison et al. (1985)</t>
  </si>
  <si>
    <t>Allison et al. (1990)</t>
  </si>
  <si>
    <t>Barren</t>
  </si>
  <si>
    <t>Al-Sagaby and Moallim (2001)</t>
  </si>
  <si>
    <t>Amro et al. (2001)</t>
  </si>
  <si>
    <t>ClayLoam</t>
  </si>
  <si>
    <t>Anderholm 2001</t>
  </si>
  <si>
    <t>Andreo et al.(2008)</t>
  </si>
  <si>
    <t>Anurag et al. (2006)</t>
  </si>
  <si>
    <t>Arnold et al. (2000)</t>
  </si>
  <si>
    <t>Athavale et al. (1980)</t>
  </si>
  <si>
    <t>Baalousha (2005)</t>
  </si>
  <si>
    <t>Bazuhair &amp; Wood 1996</t>
  </si>
  <si>
    <t>Bazuhair and wood, 1996</t>
  </si>
  <si>
    <t>Beekman et al. (1996)</t>
  </si>
  <si>
    <t>Bromley et al. (1997)</t>
  </si>
  <si>
    <t>Butler and Verhagen (2001)</t>
  </si>
  <si>
    <t>Calder et al. (2003)</t>
  </si>
  <si>
    <t>Chand et al. (2004)</t>
  </si>
  <si>
    <t>Coes et al. (2006)</t>
  </si>
  <si>
    <t>Conrad et al. (2005)</t>
  </si>
  <si>
    <t>Cook (1992)</t>
  </si>
  <si>
    <t>Cook and Kilty (1992)</t>
  </si>
  <si>
    <t>Cook et al. (1989)</t>
  </si>
  <si>
    <t>Cook et al. (1992)</t>
  </si>
  <si>
    <t>Cook et al. (1994)</t>
  </si>
  <si>
    <t>Cook et al. (1998)</t>
  </si>
  <si>
    <t>Cook et al. (2004)</t>
  </si>
  <si>
    <t>Crosbie et al.(2010)</t>
  </si>
  <si>
    <t>Datta et al. (1980)</t>
  </si>
  <si>
    <t>Davidson, 1979</t>
  </si>
  <si>
    <t>De Vries et al. (2000)</t>
  </si>
  <si>
    <t>Deans et al. (2005)</t>
  </si>
  <si>
    <t>Dincer et al. 1974</t>
  </si>
  <si>
    <t>Dyck et al. (2003)</t>
  </si>
  <si>
    <t>Ealdn et al. , 1976</t>
  </si>
  <si>
    <t>Edmunds (2001)</t>
  </si>
  <si>
    <t>Edmunds 2001</t>
  </si>
  <si>
    <t>Edmunds and Gaye (1994)</t>
  </si>
  <si>
    <t>Edmunds et al. (1988)</t>
  </si>
  <si>
    <t>Edmunds et al. (1999)</t>
  </si>
  <si>
    <t>Edmunds et al. (2001)</t>
  </si>
  <si>
    <t>Edmunds et al. (2002)</t>
  </si>
  <si>
    <t>Edmunds et al. 1988</t>
  </si>
  <si>
    <t>Erikson and Khunakasem, 1969</t>
  </si>
  <si>
    <t>Fayer et al. (1996)</t>
  </si>
  <si>
    <t>Fouty (1989)</t>
  </si>
  <si>
    <t>Gates et al. (2008)</t>
  </si>
  <si>
    <t>Gaye and Edmunds (1996)</t>
  </si>
  <si>
    <t>George and Frantom, 1988</t>
  </si>
  <si>
    <t>Gieske (1992)</t>
  </si>
  <si>
    <t>Gieske et al. (1995)</t>
  </si>
  <si>
    <t>Goni (2008)</t>
  </si>
  <si>
    <t>Goni and Edmunds (2001)</t>
  </si>
  <si>
    <t>Goodrich et al. (2004)</t>
  </si>
  <si>
    <t>Gupta and Sharma (1984)</t>
  </si>
  <si>
    <t>Harrington et al. 2002</t>
  </si>
  <si>
    <t>Heilweil et al. (2006)</t>
  </si>
  <si>
    <t>Huang and Pang (2011)</t>
  </si>
  <si>
    <t>Hughes et al. (1988)</t>
  </si>
  <si>
    <t>Hussein (2001)</t>
  </si>
  <si>
    <t>Johnston (1987)</t>
  </si>
  <si>
    <t>Jolly et al. (1989)</t>
  </si>
  <si>
    <t>Joshi (1997)</t>
  </si>
  <si>
    <t>Keese et al. (2005)</t>
  </si>
  <si>
    <t>Kennett-Smith et al. (1994)</t>
  </si>
  <si>
    <t>Krajenbrink et al. (1988)</t>
  </si>
  <si>
    <t>Külls (2000)</t>
  </si>
  <si>
    <t>Ladekarl et al. (2005)</t>
  </si>
  <si>
    <t>Larsen et al. (2002)</t>
  </si>
  <si>
    <t>Leaney and Allison (1986)</t>
  </si>
  <si>
    <t>Leaney and Herczeg (1995)</t>
  </si>
  <si>
    <t>Leaney and Herczeg (1999)</t>
  </si>
  <si>
    <t>Lin and Wei (2001)</t>
  </si>
  <si>
    <t>Lin and Wei (2005)</t>
  </si>
  <si>
    <t>Love et al. 2000</t>
  </si>
  <si>
    <t>Mahlknecht et al. 2004</t>
  </si>
  <si>
    <t>Manning &amp; Solomon 2004</t>
  </si>
  <si>
    <t>McDowall et al. (2003)</t>
  </si>
  <si>
    <t>McMahon et al. (2006)</t>
  </si>
  <si>
    <t>Mileham et al. (2008)</t>
  </si>
  <si>
    <t>Nativ et al. 1995</t>
  </si>
  <si>
    <t>Navada et al. (2001)</t>
  </si>
  <si>
    <t>Newman et al. (1997)</t>
  </si>
  <si>
    <t>Ojeda (2001)</t>
  </si>
  <si>
    <t>Peck and Hurle(1973)</t>
  </si>
  <si>
    <t>Phillips et al. 1988</t>
  </si>
  <si>
    <t>Prudic 1994</t>
  </si>
  <si>
    <t>Prych (1998)</t>
  </si>
  <si>
    <t>Radford et al. (2009)</t>
  </si>
  <si>
    <t>Rangarajan &amp; Athavale 2000</t>
  </si>
  <si>
    <t>Rangarajan etal. (2009)</t>
  </si>
  <si>
    <t>Rueedi et al.(2005)</t>
  </si>
  <si>
    <t>Ruifen &amp; Keqin 2001</t>
  </si>
  <si>
    <t>Salama et al. 1993</t>
  </si>
  <si>
    <t>Sami and Hughes (1996)</t>
  </si>
  <si>
    <t>Santoni et al. (2010)</t>
  </si>
  <si>
    <t>Scanlon (1991)</t>
  </si>
  <si>
    <t>Scanlon and Goldsmith  (1997)</t>
  </si>
  <si>
    <t>Scanlon et al (2007).</t>
  </si>
  <si>
    <t>Scanlon et al. (1999)</t>
  </si>
  <si>
    <t>Scanlon et al. (2005)</t>
  </si>
  <si>
    <t>Scanlon et al.(2010)</t>
  </si>
  <si>
    <t>Selaolo (1998)</t>
  </si>
  <si>
    <t>Selaolo et al. (2003)</t>
  </si>
  <si>
    <t>Sharma and Gupta (1987)</t>
  </si>
  <si>
    <t>Sharma nad Hughes, 1985</t>
  </si>
  <si>
    <t>Silburn et al. (2009)</t>
  </si>
  <si>
    <t>Stone et al. (1983)</t>
  </si>
  <si>
    <t>Stonestrom  et al. (2003)</t>
  </si>
  <si>
    <t>Subyani (2004)</t>
  </si>
  <si>
    <t>Sukhija  et al. (1988)</t>
  </si>
  <si>
    <t>Sukhija et al. 2003</t>
  </si>
  <si>
    <t>Taylor and Howard (1996)</t>
  </si>
  <si>
    <t>Thorburn  et al. (1991)</t>
  </si>
  <si>
    <t>Tyler et al. 1992</t>
  </si>
  <si>
    <t>Verhagen (1994)</t>
  </si>
  <si>
    <t>Walker et al. (1990)</t>
  </si>
  <si>
    <t>Walker et al. (1992)</t>
  </si>
  <si>
    <t>Walvoord and Phillips (2004)</t>
  </si>
  <si>
    <t>Wang et al. (2008)</t>
  </si>
  <si>
    <t>ClayCoarse sand</t>
  </si>
  <si>
    <t>Weaver et al. (2005)</t>
  </si>
  <si>
    <t>West
and Broadhurst, 1975</t>
  </si>
  <si>
    <t>Williamson et al.(2004)</t>
  </si>
  <si>
    <t>Wood and Sanford,
1995</t>
  </si>
  <si>
    <t>Zhu (2000)</t>
  </si>
  <si>
    <t>Zouari et al. (2001)</t>
  </si>
  <si>
    <t>WB</t>
  </si>
  <si>
    <t>Allen (1981)</t>
  </si>
  <si>
    <t>Anderson et al. (1998)</t>
  </si>
  <si>
    <t>Babiker  et al. (2005)</t>
  </si>
  <si>
    <t>Bird et al. (2004)</t>
  </si>
  <si>
    <t>Birkle et al. 1998</t>
  </si>
  <si>
    <t>Bonsor et al.(2009)</t>
  </si>
  <si>
    <t>Carbon et al. (1982)</t>
  </si>
  <si>
    <t>Dunin et al. (1999)</t>
  </si>
  <si>
    <t>Fillery and Poulter (2006)</t>
  </si>
  <si>
    <t>Finch (1998)</t>
  </si>
  <si>
    <t>Flint and Flint (2007)</t>
  </si>
  <si>
    <t>Gheith and Sultan (2002)</t>
  </si>
  <si>
    <t>Gregory et al. (1992)</t>
  </si>
  <si>
    <t>Halm et al. (2002)</t>
  </si>
  <si>
    <t>Heng et al. (2001)</t>
  </si>
  <si>
    <t>Holmes and Colville (1970 )</t>
  </si>
  <si>
    <t>Holmes and Colville (1970)</t>
  </si>
  <si>
    <t>Howard and  Karundu (1992)</t>
  </si>
  <si>
    <t>Jackson and Rushton (1987)</t>
  </si>
  <si>
    <t>Jipp et al. (1998)</t>
  </si>
  <si>
    <t>Kendy et al. (2003)</t>
  </si>
  <si>
    <t>Kendy et al. (2004)</t>
  </si>
  <si>
    <t>Kienzle and Schulze (1992)</t>
  </si>
  <si>
    <t>Li et al. (2005)</t>
  </si>
  <si>
    <t>Milroy et al. (2008)</t>
  </si>
  <si>
    <t>Monirul Islam and Kanungoe (2005)</t>
  </si>
  <si>
    <t>Nichols and Verry (2001)</t>
  </si>
  <si>
    <t>Ragab et al. (1997)</t>
  </si>
  <si>
    <t>Ridley et al. (1997)</t>
  </si>
  <si>
    <t>Roberts and Rosier (2006)</t>
  </si>
  <si>
    <t>Sandström (1995)</t>
  </si>
  <si>
    <t>Singh et al. (1984)</t>
  </si>
  <si>
    <t>Smettem (1998)</t>
  </si>
  <si>
    <t>Sophocleous and McAllister (1987)</t>
  </si>
  <si>
    <t>Sumioka and Bauer (2004)</t>
  </si>
  <si>
    <t>Unkovich et al. (2003)</t>
  </si>
  <si>
    <t>Vandoolaeghe (1982)</t>
  </si>
  <si>
    <t>Vandoolaeghe and Bertram (1982)</t>
  </si>
  <si>
    <t>Wang et al. 2004</t>
  </si>
  <si>
    <t>Ward et al. (2002)</t>
  </si>
  <si>
    <t>Weltz and Blackburn (1995)</t>
  </si>
  <si>
    <t>White (1997)</t>
  </si>
  <si>
    <t>White et al. (2003)</t>
  </si>
  <si>
    <t>Zeppel et al. (2006)</t>
  </si>
  <si>
    <t xml:space="preserve">L </t>
  </si>
  <si>
    <t>Carlson et al. (1988)</t>
  </si>
  <si>
    <t>Duffková (2002)</t>
  </si>
  <si>
    <t>Holmes and Colville (1968)</t>
  </si>
  <si>
    <t>Holmstead et al. (1988)</t>
  </si>
  <si>
    <t>Julien et al. (1988)</t>
  </si>
  <si>
    <t>Müller and Bolte (2009)</t>
  </si>
  <si>
    <t>O’Connell et al. (2003)</t>
  </si>
  <si>
    <t>Pakrou and Dillon (2000)</t>
  </si>
  <si>
    <t>Watson et al. (2004)</t>
  </si>
  <si>
    <t>Wegehenk et al.(2008)</t>
  </si>
  <si>
    <t>Wright et al. (1988)</t>
  </si>
  <si>
    <t>Xu and Chen, 2005</t>
  </si>
  <si>
    <t xml:space="preserve">M </t>
  </si>
  <si>
    <t>Abdalla (2008)</t>
  </si>
  <si>
    <t>Anuraga et al. (2006)</t>
  </si>
  <si>
    <t>Bellot et al. (1999)</t>
  </si>
  <si>
    <t>Bent (2001)</t>
  </si>
  <si>
    <t>Beverly et al. (2005)</t>
  </si>
  <si>
    <t>Bredenkamp et al. (1993)</t>
  </si>
  <si>
    <t>Carter (1994)</t>
  </si>
  <si>
    <t>Cho et al. (2009)</t>
  </si>
  <si>
    <t>Dams et al. (2008)</t>
  </si>
  <si>
    <t>Dolling et al. (2007)</t>
  </si>
  <si>
    <t>Eilers et al. (2007)</t>
  </si>
  <si>
    <t>Facchi et al. (2005)</t>
  </si>
  <si>
    <t>Fayer 1996</t>
  </si>
  <si>
    <t>Hatton and Nulsen (1999)</t>
  </si>
  <si>
    <t>Huang and Gallichand (2006)</t>
  </si>
  <si>
    <t>IWACO (1985)</t>
  </si>
  <si>
    <t>Klock (2001)</t>
  </si>
  <si>
    <t>Klock et al.(2001)</t>
  </si>
  <si>
    <t>Knoche et al. (2002)</t>
  </si>
  <si>
    <t>Ó Dochartaigh and MacDonald, 2005)</t>
  </si>
  <si>
    <t>Paydar and Gallant (2008)</t>
  </si>
  <si>
    <t>Pracilio et al. (2003)</t>
  </si>
  <si>
    <t>Renard et al. (1993)</t>
  </si>
  <si>
    <t>Richardson and Narayan (1995)</t>
  </si>
  <si>
    <t>Snow et al. (1999)</t>
  </si>
  <si>
    <t>Sophocleous (2005)</t>
  </si>
  <si>
    <t>van Lanen and Dijksma (1999)</t>
  </si>
  <si>
    <t>Wanke et al. (2008)</t>
  </si>
  <si>
    <t>Webb et al. (2008)</t>
  </si>
  <si>
    <t>Wechsung et al. (2000)</t>
  </si>
  <si>
    <t>Zhang et al. (1999)</t>
  </si>
  <si>
    <t>Zhu 2000</t>
  </si>
  <si>
    <t>BF</t>
  </si>
  <si>
    <t>Cherkauer and Ansari (2005)</t>
  </si>
  <si>
    <t>Houston (1982)</t>
  </si>
  <si>
    <t>Tomasella et al. (2008)</t>
  </si>
  <si>
    <t>Mixed</t>
  </si>
  <si>
    <t>Fisher and Healy (2008)</t>
  </si>
  <si>
    <t>Gee et al. (1993)</t>
  </si>
  <si>
    <t>Gee et al. (1994)</t>
  </si>
  <si>
    <t>Hadas et al. (1999)</t>
  </si>
  <si>
    <t>Hamza et al. (2007)</t>
  </si>
  <si>
    <t>Houston (1990)</t>
  </si>
  <si>
    <t>Kennett-Smith et al. (1990)</t>
  </si>
  <si>
    <t>Kennett-Smith et al. (1992)</t>
  </si>
  <si>
    <t>Kennett-Smith et al. (1993)</t>
  </si>
  <si>
    <t>Maréchal et al. (2009)</t>
  </si>
  <si>
    <t>Peck et al. (1981)</t>
  </si>
  <si>
    <t>Renger et al. (1986)</t>
  </si>
  <si>
    <t>Smith et al. (1998)</t>
  </si>
  <si>
    <t>Talsma and Gardner (1986)</t>
  </si>
  <si>
    <t>Vouillamoz et al., (2008)</t>
  </si>
  <si>
    <t>Wang et al. (2004)</t>
  </si>
  <si>
    <t>Not sure</t>
  </si>
  <si>
    <t>Di and Cameron  (2002)</t>
  </si>
  <si>
    <t>Hume (1997)</t>
  </si>
  <si>
    <t>Renger and Wessolek (1990)</t>
  </si>
  <si>
    <t>Sloots and Wijnen (1990)</t>
  </si>
  <si>
    <t>Thorpe (1989)</t>
  </si>
  <si>
    <t>Timmerman (1985)</t>
  </si>
  <si>
    <t>Timmerman (1986)</t>
  </si>
  <si>
    <t>Vegter (1995)</t>
  </si>
  <si>
    <t>Botha (1993)</t>
  </si>
  <si>
    <t>Botha and Bredenkamp (1992)</t>
  </si>
  <si>
    <t>Bredenkamp et al. (1987)</t>
  </si>
  <si>
    <t>Bredenkamp et al. (1992)</t>
  </si>
  <si>
    <t xml:space="preserve"> Kok (1992)</t>
  </si>
  <si>
    <t xml:space="preserve"> Fleisher (1981)</t>
  </si>
  <si>
    <t>Kirchner et al. (1991)</t>
  </si>
  <si>
    <t>Kok (1992)</t>
  </si>
  <si>
    <t>Van Wyk (1963)</t>
  </si>
  <si>
    <t>Abbrevations</t>
  </si>
  <si>
    <t>Water table fluctuation method</t>
  </si>
  <si>
    <t xml:space="preserve">Tracer method/Isotope method </t>
  </si>
  <si>
    <t xml:space="preserve">WB </t>
  </si>
  <si>
    <t>Water balance method</t>
  </si>
  <si>
    <t>L</t>
  </si>
  <si>
    <t>Lysimeter</t>
  </si>
  <si>
    <t>M</t>
  </si>
  <si>
    <t>Model based</t>
  </si>
  <si>
    <t>Base flow saperation</t>
  </si>
  <si>
    <t>P</t>
  </si>
  <si>
    <t>Precipitation</t>
  </si>
  <si>
    <t>Mean temperature</t>
  </si>
  <si>
    <t>Potential evapo-transpiration</t>
  </si>
  <si>
    <t>Rd</t>
  </si>
  <si>
    <t>No. of rainy days</t>
  </si>
  <si>
    <t>S</t>
  </si>
  <si>
    <t>Slope</t>
  </si>
  <si>
    <r>
      <t>k</t>
    </r>
    <r>
      <rPr>
        <vertAlign val="subscript"/>
        <sz val="11"/>
        <color theme="1"/>
        <rFont val="等线 Light"/>
        <family val="2"/>
        <scheme val="major"/>
      </rPr>
      <t>sat</t>
    </r>
  </si>
  <si>
    <t>Saturated hydraulic conductivity</t>
  </si>
  <si>
    <t>SWSC</t>
  </si>
  <si>
    <t>Soil water storage capacity</t>
  </si>
  <si>
    <t>AI</t>
  </si>
  <si>
    <t>Aridity index</t>
  </si>
  <si>
    <t>EW</t>
  </si>
  <si>
    <t>Excess water (without irrigation)</t>
  </si>
  <si>
    <r>
      <t>ρ</t>
    </r>
    <r>
      <rPr>
        <vertAlign val="subscript"/>
        <sz val="11"/>
        <color theme="1"/>
        <rFont val="等线 Light"/>
        <family val="2"/>
        <scheme val="major"/>
      </rPr>
      <t>b</t>
    </r>
  </si>
  <si>
    <t>Bulk density</t>
  </si>
  <si>
    <t>Clay content</t>
  </si>
  <si>
    <t>LU</t>
  </si>
  <si>
    <t>Land use land cover</t>
  </si>
  <si>
    <t>ST</t>
  </si>
  <si>
    <t>Soil texture</t>
  </si>
  <si>
    <t>Groundwater recharge</t>
  </si>
  <si>
    <t>Reference source</t>
  </si>
  <si>
    <t xml:space="preserve"> -</t>
  </si>
  <si>
    <t>-</t>
  </si>
  <si>
    <r>
      <t xml:space="preserve">Abdalla OAE. Groundwater discharge mechanism in semi-arid regions and the role of evapotranspiration. </t>
    </r>
    <r>
      <rPr>
        <i/>
        <sz val="11"/>
        <color theme="1"/>
        <rFont val="等线"/>
        <family val="2"/>
        <scheme val="minor"/>
      </rPr>
      <t>Hydrol Process</t>
    </r>
    <r>
      <rPr>
        <sz val="10"/>
        <rFont val="Arial"/>
        <family val="2"/>
      </rPr>
      <t xml:space="preserve"> 2008, </t>
    </r>
    <r>
      <rPr>
        <b/>
        <sz val="11"/>
        <color theme="1"/>
        <rFont val="等线"/>
        <family val="2"/>
        <scheme val="minor"/>
      </rPr>
      <t>22</t>
    </r>
    <r>
      <rPr>
        <sz val="10"/>
        <rFont val="Arial"/>
        <family val="2"/>
      </rPr>
      <t>(16)</t>
    </r>
    <r>
      <rPr>
        <b/>
        <sz val="11"/>
        <color theme="1"/>
        <rFont val="等线"/>
        <family val="2"/>
        <scheme val="minor"/>
      </rPr>
      <t>:</t>
    </r>
    <r>
      <rPr>
        <sz val="10"/>
        <rFont val="Arial"/>
        <family val="2"/>
      </rPr>
      <t xml:space="preserve"> 2993-3009.</t>
    </r>
  </si>
  <si>
    <r>
      <t xml:space="preserve">Ahmed I, Umar R. Hydrogeological framework and water balance studies in parts of Krishni-Yamuna interstream area, Western Uttar Pradesh, India. </t>
    </r>
    <r>
      <rPr>
        <i/>
        <sz val="11"/>
        <color theme="1"/>
        <rFont val="等线"/>
        <family val="2"/>
        <scheme val="minor"/>
      </rPr>
      <t>Environ Geol</t>
    </r>
    <r>
      <rPr>
        <sz val="10"/>
        <rFont val="Arial"/>
        <family val="2"/>
      </rPr>
      <t xml:space="preserve"> 2008, </t>
    </r>
    <r>
      <rPr>
        <b/>
        <sz val="11"/>
        <color theme="1"/>
        <rFont val="等线"/>
        <family val="2"/>
        <scheme val="minor"/>
      </rPr>
      <t>53</t>
    </r>
    <r>
      <rPr>
        <sz val="10"/>
        <rFont val="Arial"/>
        <family val="2"/>
      </rPr>
      <t>(8)</t>
    </r>
    <r>
      <rPr>
        <b/>
        <sz val="11"/>
        <color theme="1"/>
        <rFont val="等线"/>
        <family val="2"/>
        <scheme val="minor"/>
      </rPr>
      <t>:</t>
    </r>
    <r>
      <rPr>
        <sz val="10"/>
        <rFont val="Arial"/>
        <family val="2"/>
      </rPr>
      <t xml:space="preserve"> 1723-1730.</t>
    </r>
  </si>
  <si>
    <r>
      <t xml:space="preserve">Allen A. Groundwater resources of the Swan coastal plain, near Perth, Western Australia. </t>
    </r>
    <r>
      <rPr>
        <i/>
        <sz val="11"/>
        <color theme="1"/>
        <rFont val="等线"/>
        <family val="2"/>
        <scheme val="minor"/>
      </rPr>
      <t>Groundwater Resources of the Swan Coastal Plain</t>
    </r>
    <r>
      <rPr>
        <sz val="10"/>
        <rFont val="Arial"/>
        <family val="2"/>
      </rPr>
      <t xml:space="preserve"> 1981</t>
    </r>
    <r>
      <rPr>
        <b/>
        <sz val="11"/>
        <color theme="1"/>
        <rFont val="等线"/>
        <family val="2"/>
        <scheme val="minor"/>
      </rPr>
      <t>:</t>
    </r>
    <r>
      <rPr>
        <sz val="10"/>
        <rFont val="Arial"/>
        <family val="2"/>
      </rPr>
      <t xml:space="preserve"> 29-74.</t>
    </r>
  </si>
  <si>
    <r>
      <t xml:space="preserve">Allison GB, Hughes MW. Comparison of recharge to groundwater under pasture and forest using environmental tritium. </t>
    </r>
    <r>
      <rPr>
        <i/>
        <sz val="11"/>
        <color theme="1"/>
        <rFont val="等线"/>
        <family val="2"/>
        <scheme val="minor"/>
      </rPr>
      <t>J Hydrol</t>
    </r>
    <r>
      <rPr>
        <sz val="10"/>
        <rFont val="Arial"/>
        <family val="2"/>
      </rPr>
      <t xml:space="preserve"> 1972, </t>
    </r>
    <r>
      <rPr>
        <b/>
        <sz val="11"/>
        <color theme="1"/>
        <rFont val="等线"/>
        <family val="2"/>
        <scheme val="minor"/>
      </rPr>
      <t>17</t>
    </r>
    <r>
      <rPr>
        <sz val="10"/>
        <rFont val="Arial"/>
        <family val="2"/>
      </rPr>
      <t>(1)</t>
    </r>
    <r>
      <rPr>
        <b/>
        <sz val="11"/>
        <color theme="1"/>
        <rFont val="等线"/>
        <family val="2"/>
        <scheme val="minor"/>
      </rPr>
      <t>:</t>
    </r>
    <r>
      <rPr>
        <sz val="10"/>
        <rFont val="Arial"/>
        <family val="2"/>
      </rPr>
      <t xml:space="preserve"> 81-95.</t>
    </r>
  </si>
  <si>
    <r>
      <t xml:space="preserve">Allison GB, Hughes MW. Use of Environmental Chloride and Tritium to Estimate Total Recharge to an Unconfined Aquifer. </t>
    </r>
    <r>
      <rPr>
        <i/>
        <sz val="11"/>
        <color theme="1"/>
        <rFont val="等线"/>
        <family val="2"/>
        <scheme val="minor"/>
      </rPr>
      <t>Aust J Soil Res</t>
    </r>
    <r>
      <rPr>
        <sz val="10"/>
        <rFont val="Arial"/>
        <family val="2"/>
      </rPr>
      <t xml:space="preserve"> 1978, </t>
    </r>
    <r>
      <rPr>
        <b/>
        <sz val="11"/>
        <color theme="1"/>
        <rFont val="等线"/>
        <family val="2"/>
        <scheme val="minor"/>
      </rPr>
      <t>16</t>
    </r>
    <r>
      <rPr>
        <sz val="10"/>
        <rFont val="Arial"/>
        <family val="2"/>
      </rPr>
      <t>(2)</t>
    </r>
    <r>
      <rPr>
        <b/>
        <sz val="11"/>
        <color theme="1"/>
        <rFont val="等线"/>
        <family val="2"/>
        <scheme val="minor"/>
      </rPr>
      <t>:</t>
    </r>
    <r>
      <rPr>
        <sz val="10"/>
        <rFont val="Arial"/>
        <family val="2"/>
      </rPr>
      <t xml:space="preserve"> 181-195.</t>
    </r>
  </si>
  <si>
    <r>
      <t xml:space="preserve">Allison GB, Hughes MW. The Use of Natural Tracers as Indicators of Soil-Water Movement in a Temperate Semi-Arid Region. </t>
    </r>
    <r>
      <rPr>
        <i/>
        <sz val="11"/>
        <color theme="1"/>
        <rFont val="等线"/>
        <family val="2"/>
        <scheme val="minor"/>
      </rPr>
      <t>J Hydrol</t>
    </r>
    <r>
      <rPr>
        <sz val="10"/>
        <rFont val="Arial"/>
        <family val="2"/>
      </rPr>
      <t xml:space="preserve"> 1983, </t>
    </r>
    <r>
      <rPr>
        <b/>
        <sz val="11"/>
        <color theme="1"/>
        <rFont val="等线"/>
        <family val="2"/>
        <scheme val="minor"/>
      </rPr>
      <t>60</t>
    </r>
    <r>
      <rPr>
        <sz val="10"/>
        <rFont val="Arial"/>
        <family val="2"/>
      </rPr>
      <t>(1-4)</t>
    </r>
    <r>
      <rPr>
        <b/>
        <sz val="11"/>
        <color theme="1"/>
        <rFont val="等线"/>
        <family val="2"/>
        <scheme val="minor"/>
      </rPr>
      <t>:</t>
    </r>
    <r>
      <rPr>
        <sz val="10"/>
        <rFont val="Arial"/>
        <family val="2"/>
      </rPr>
      <t xml:space="preserve"> 157-173.</t>
    </r>
  </si>
  <si>
    <r>
      <t xml:space="preserve">Allison GB, Stone WJ, Hughes MW. Recharge in Karst and Dune Elements of a Semi-Arid Landscape as Indicated by Natural Isotopes and Chloride. </t>
    </r>
    <r>
      <rPr>
        <i/>
        <sz val="11"/>
        <color theme="1"/>
        <rFont val="等线"/>
        <family val="2"/>
        <scheme val="minor"/>
      </rPr>
      <t>J Hydrol</t>
    </r>
    <r>
      <rPr>
        <sz val="10"/>
        <rFont val="Arial"/>
        <family val="2"/>
      </rPr>
      <t xml:space="preserve"> 1985, </t>
    </r>
    <r>
      <rPr>
        <b/>
        <sz val="11"/>
        <color theme="1"/>
        <rFont val="等线"/>
        <family val="2"/>
        <scheme val="minor"/>
      </rPr>
      <t>76</t>
    </r>
    <r>
      <rPr>
        <sz val="10"/>
        <rFont val="Arial"/>
        <family val="2"/>
      </rPr>
      <t>(1-2)</t>
    </r>
    <r>
      <rPr>
        <b/>
        <sz val="11"/>
        <color theme="1"/>
        <rFont val="等线"/>
        <family val="2"/>
        <scheme val="minor"/>
      </rPr>
      <t>:</t>
    </r>
    <r>
      <rPr>
        <sz val="10"/>
        <rFont val="Arial"/>
        <family val="2"/>
      </rPr>
      <t xml:space="preserve"> 1-25.</t>
    </r>
  </si>
  <si>
    <r>
      <t xml:space="preserve">Allison GB, Cook PG, Barnett SR, Walker GR, Jolly ID, Hughes MW. Land clearance and river salinisation in the western Murray Basin, Australia. </t>
    </r>
    <r>
      <rPr>
        <i/>
        <sz val="11"/>
        <color theme="1"/>
        <rFont val="等线"/>
        <family val="2"/>
        <scheme val="minor"/>
      </rPr>
      <t>J Hydrol</t>
    </r>
    <r>
      <rPr>
        <sz val="10"/>
        <rFont val="Arial"/>
        <family val="2"/>
      </rPr>
      <t xml:space="preserve"> 1990, </t>
    </r>
    <r>
      <rPr>
        <b/>
        <sz val="11"/>
        <color theme="1"/>
        <rFont val="等线"/>
        <family val="2"/>
        <scheme val="minor"/>
      </rPr>
      <t>119</t>
    </r>
    <r>
      <rPr>
        <sz val="10"/>
        <rFont val="Arial"/>
        <family val="2"/>
      </rPr>
      <t>(1)</t>
    </r>
    <r>
      <rPr>
        <b/>
        <sz val="11"/>
        <color theme="1"/>
        <rFont val="等线"/>
        <family val="2"/>
        <scheme val="minor"/>
      </rPr>
      <t>:</t>
    </r>
    <r>
      <rPr>
        <sz val="10"/>
        <rFont val="Arial"/>
        <family val="2"/>
      </rPr>
      <t xml:space="preserve"> 1-20.</t>
    </r>
  </si>
  <si>
    <t>Al-Sagaby andMoallim (2001)</t>
  </si>
  <si>
    <r>
      <t xml:space="preserve">Al-Sagaby A, Moallim M, Edmunds W. Isotope based assessment of groundwater renewal and related anthropogenic effects in water scarce areas: Sand dunes study in Qasim area, Saudi Arabia. </t>
    </r>
    <r>
      <rPr>
        <i/>
        <sz val="11"/>
        <color theme="1"/>
        <rFont val="等线"/>
        <family val="2"/>
        <scheme val="minor"/>
      </rPr>
      <t>Isotope Based Assessment of Groundwater Renewal in Water Scarce Regions, IAEA-Tecdoc-1246</t>
    </r>
    <r>
      <rPr>
        <sz val="10"/>
        <rFont val="Arial"/>
        <family val="2"/>
      </rPr>
      <t xml:space="preserve"> 2001</t>
    </r>
    <r>
      <rPr>
        <b/>
        <sz val="11"/>
        <color theme="1"/>
        <rFont val="等线"/>
        <family val="2"/>
        <scheme val="minor"/>
      </rPr>
      <t>:</t>
    </r>
    <r>
      <rPr>
        <sz val="10"/>
        <rFont val="Arial"/>
        <family val="2"/>
      </rPr>
      <t xml:space="preserve"> 221-229.</t>
    </r>
  </si>
  <si>
    <r>
      <t xml:space="preserve">Amro H, Kilani S, Jawawdeh J, El-Din IA, Rayan M. Isotope based assessment of groundwater recharge and pollution in water scarce areas: A case study in Jordan. </t>
    </r>
    <r>
      <rPr>
        <i/>
        <sz val="11"/>
        <color theme="1"/>
        <rFont val="等线"/>
        <family val="2"/>
        <scheme val="minor"/>
      </rPr>
      <t>Isotope based assessment of groundwater renewal in water scarce regions IAEA TECDOC</t>
    </r>
    <r>
      <rPr>
        <sz val="10"/>
        <rFont val="Arial"/>
        <family val="2"/>
      </rPr>
      <t xml:space="preserve"> 2001, </t>
    </r>
    <r>
      <rPr>
        <b/>
        <sz val="11"/>
        <color theme="1"/>
        <rFont val="等线"/>
        <family val="2"/>
        <scheme val="minor"/>
      </rPr>
      <t>1246:</t>
    </r>
    <r>
      <rPr>
        <sz val="10"/>
        <rFont val="Arial"/>
        <family val="2"/>
      </rPr>
      <t xml:space="preserve"> 171-220.</t>
    </r>
  </si>
  <si>
    <r>
      <t xml:space="preserve">Anderson GC, Fillery IRP, Dunin FX, Dolling PJ, Asseng S. Nitrogen and water flows under pasture-wheat and lupin-wheat rotations in deep sands in Western Australia - 2. Drainage and nitrate leaching. </t>
    </r>
    <r>
      <rPr>
        <i/>
        <sz val="11"/>
        <color theme="1"/>
        <rFont val="等线"/>
        <family val="2"/>
        <scheme val="minor"/>
      </rPr>
      <t>Aust J Agr Res</t>
    </r>
    <r>
      <rPr>
        <sz val="10"/>
        <rFont val="Arial"/>
        <family val="2"/>
      </rPr>
      <t xml:space="preserve"> 1998, </t>
    </r>
    <r>
      <rPr>
        <b/>
        <sz val="11"/>
        <color theme="1"/>
        <rFont val="等线"/>
        <family val="2"/>
        <scheme val="minor"/>
      </rPr>
      <t>49</t>
    </r>
    <r>
      <rPr>
        <sz val="10"/>
        <rFont val="Arial"/>
        <family val="2"/>
      </rPr>
      <t>(3)</t>
    </r>
    <r>
      <rPr>
        <b/>
        <sz val="11"/>
        <color theme="1"/>
        <rFont val="等线"/>
        <family val="2"/>
        <scheme val="minor"/>
      </rPr>
      <t>:</t>
    </r>
    <r>
      <rPr>
        <sz val="10"/>
        <rFont val="Arial"/>
        <family val="2"/>
      </rPr>
      <t xml:space="preserve"> 345-361.</t>
    </r>
  </si>
  <si>
    <r>
      <t xml:space="preserve">Andrews RJ, Lloyd JW, Lerner DN. Modelling of nitrate leaching from arable land into unsaturated soil and chalk - 1. Development of a management model for applications of sewage sludge and fertilizer. </t>
    </r>
    <r>
      <rPr>
        <i/>
        <sz val="11"/>
        <color theme="1"/>
        <rFont val="等线"/>
        <family val="2"/>
        <scheme val="minor"/>
      </rPr>
      <t>J Hydrol</t>
    </r>
    <r>
      <rPr>
        <sz val="10"/>
        <rFont val="Arial"/>
        <family val="2"/>
      </rPr>
      <t xml:space="preserve"> 1997, </t>
    </r>
    <r>
      <rPr>
        <b/>
        <sz val="11"/>
        <color theme="1"/>
        <rFont val="等线"/>
        <family val="2"/>
        <scheme val="minor"/>
      </rPr>
      <t>200</t>
    </r>
    <r>
      <rPr>
        <sz val="10"/>
        <rFont val="Arial"/>
        <family val="2"/>
      </rPr>
      <t>(1-4)</t>
    </r>
    <r>
      <rPr>
        <b/>
        <sz val="11"/>
        <color theme="1"/>
        <rFont val="等线"/>
        <family val="2"/>
        <scheme val="minor"/>
      </rPr>
      <t>:</t>
    </r>
    <r>
      <rPr>
        <sz val="10"/>
        <rFont val="Arial"/>
        <family val="2"/>
      </rPr>
      <t xml:space="preserve"> 179-197.</t>
    </r>
  </si>
  <si>
    <r>
      <t xml:space="preserve">Anuraga TS, Ruiz L, Kumar MSM, Sekhar M, Leijnse A. Estimating groundwater recharge using land use and soil data: A case study in South India. </t>
    </r>
    <r>
      <rPr>
        <i/>
        <sz val="11"/>
        <color theme="1"/>
        <rFont val="等线"/>
        <family val="2"/>
        <scheme val="minor"/>
      </rPr>
      <t>Agr Water Manage</t>
    </r>
    <r>
      <rPr>
        <sz val="10"/>
        <rFont val="Arial"/>
        <family val="2"/>
      </rPr>
      <t xml:space="preserve"> 2006, </t>
    </r>
    <r>
      <rPr>
        <b/>
        <sz val="11"/>
        <color theme="1"/>
        <rFont val="等线"/>
        <family val="2"/>
        <scheme val="minor"/>
      </rPr>
      <t>84</t>
    </r>
    <r>
      <rPr>
        <sz val="10"/>
        <rFont val="Arial"/>
        <family val="2"/>
      </rPr>
      <t>(1-2)</t>
    </r>
    <r>
      <rPr>
        <b/>
        <sz val="11"/>
        <color theme="1"/>
        <rFont val="等线"/>
        <family val="2"/>
        <scheme val="minor"/>
      </rPr>
      <t>:</t>
    </r>
    <r>
      <rPr>
        <sz val="10"/>
        <rFont val="Arial"/>
        <family val="2"/>
      </rPr>
      <t xml:space="preserve"> 65-76.</t>
    </r>
  </si>
  <si>
    <r>
      <t xml:space="preserve">Athavale RN, Murti CS, Chand R. Estimation of Recharge to the Phreatic Aquifers of the Lower Maner Basin, India, by Using the Titrium Injection Method. </t>
    </r>
    <r>
      <rPr>
        <i/>
        <sz val="11"/>
        <color theme="1"/>
        <rFont val="等线"/>
        <family val="2"/>
        <scheme val="minor"/>
      </rPr>
      <t>J Hydrol</t>
    </r>
    <r>
      <rPr>
        <sz val="10"/>
        <rFont val="Arial"/>
        <family val="2"/>
      </rPr>
      <t xml:space="preserve"> 1980, </t>
    </r>
    <r>
      <rPr>
        <b/>
        <sz val="11"/>
        <color theme="1"/>
        <rFont val="等线"/>
        <family val="2"/>
        <scheme val="minor"/>
      </rPr>
      <t>45</t>
    </r>
    <r>
      <rPr>
        <sz val="10"/>
        <rFont val="Arial"/>
        <family val="2"/>
      </rPr>
      <t>(3-4)</t>
    </r>
    <r>
      <rPr>
        <b/>
        <sz val="11"/>
        <color theme="1"/>
        <rFont val="等线"/>
        <family val="2"/>
        <scheme val="minor"/>
      </rPr>
      <t>:</t>
    </r>
    <r>
      <rPr>
        <sz val="10"/>
        <rFont val="Arial"/>
        <family val="2"/>
      </rPr>
      <t xml:space="preserve"> 185-202.</t>
    </r>
  </si>
  <si>
    <t>Babiker et al. (2005)</t>
  </si>
  <si>
    <r>
      <t xml:space="preserve">Babiker IS, Mohamed MAA, Hiyama T, Kato K. A GIS-based DRASTIC model for assessing aquifer vulnerability in Kakamigahara Heights, Gifu Prefecture, central Japan. </t>
    </r>
    <r>
      <rPr>
        <i/>
        <sz val="11"/>
        <color theme="1"/>
        <rFont val="等线"/>
        <family val="2"/>
        <scheme val="minor"/>
      </rPr>
      <t>Science of The Total Environment</t>
    </r>
    <r>
      <rPr>
        <sz val="10"/>
        <rFont val="Arial"/>
        <family val="2"/>
      </rPr>
      <t xml:space="preserve"> 2005, </t>
    </r>
    <r>
      <rPr>
        <b/>
        <sz val="11"/>
        <color theme="1"/>
        <rFont val="等线"/>
        <family val="2"/>
        <scheme val="minor"/>
      </rPr>
      <t>345</t>
    </r>
    <r>
      <rPr>
        <sz val="10"/>
        <rFont val="Arial"/>
        <family val="2"/>
      </rPr>
      <t>(1)</t>
    </r>
    <r>
      <rPr>
        <b/>
        <sz val="11"/>
        <color theme="1"/>
        <rFont val="等线"/>
        <family val="2"/>
        <scheme val="minor"/>
      </rPr>
      <t>:</t>
    </r>
    <r>
      <rPr>
        <sz val="10"/>
        <rFont val="Arial"/>
        <family val="2"/>
      </rPr>
      <t xml:space="preserve"> 127-140.</t>
    </r>
  </si>
  <si>
    <r>
      <t xml:space="preserve">Beekman HE, Selaolo ET, Nijste G-J. Groundwater recharge at the  fringe  of  the  Kalahari:  the  Letlhakeng–Botlhapatou  area. </t>
    </r>
    <r>
      <rPr>
        <i/>
        <sz val="11"/>
        <color theme="1"/>
        <rFont val="等线"/>
        <family val="2"/>
        <scheme val="minor"/>
      </rPr>
      <t>Botswana  Journal Earth Science</t>
    </r>
    <r>
      <rPr>
        <sz val="10"/>
        <rFont val="Arial"/>
        <family val="2"/>
      </rPr>
      <t xml:space="preserve"> 1996, </t>
    </r>
    <r>
      <rPr>
        <b/>
        <sz val="11"/>
        <color theme="1"/>
        <rFont val="等线"/>
        <family val="2"/>
        <scheme val="minor"/>
      </rPr>
      <t>3:</t>
    </r>
    <r>
      <rPr>
        <sz val="10"/>
        <rFont val="Arial"/>
        <family val="2"/>
      </rPr>
      <t xml:space="preserve"> 19-23.</t>
    </r>
  </si>
  <si>
    <r>
      <t xml:space="preserve">Bekele EB, Salama RB, Commander DP. Impact of change in vegetation cover on groundwater recharge to a phreatic aquifer in Western Australia: assessment of several recharge estimation techniques. </t>
    </r>
    <r>
      <rPr>
        <i/>
        <sz val="11"/>
        <color theme="1"/>
        <rFont val="等线"/>
        <family val="2"/>
        <scheme val="minor"/>
      </rPr>
      <t>Aust J Earth Sci</t>
    </r>
    <r>
      <rPr>
        <sz val="10"/>
        <rFont val="Arial"/>
        <family val="2"/>
      </rPr>
      <t xml:space="preserve"> 2006, </t>
    </r>
    <r>
      <rPr>
        <b/>
        <sz val="11"/>
        <color theme="1"/>
        <rFont val="等线"/>
        <family val="2"/>
        <scheme val="minor"/>
      </rPr>
      <t>53</t>
    </r>
    <r>
      <rPr>
        <sz val="10"/>
        <rFont val="Arial"/>
        <family val="2"/>
      </rPr>
      <t>(6)</t>
    </r>
    <r>
      <rPr>
        <b/>
        <sz val="11"/>
        <color theme="1"/>
        <rFont val="等线"/>
        <family val="2"/>
        <scheme val="minor"/>
      </rPr>
      <t>:</t>
    </r>
    <r>
      <rPr>
        <sz val="10"/>
        <rFont val="Arial"/>
        <family val="2"/>
      </rPr>
      <t xml:space="preserve"> 905-917.</t>
    </r>
  </si>
  <si>
    <r>
      <t xml:space="preserve">Bellot J, Sanchez JR, Chirino E, Hernandez N, Abdelli F, Martinez JM. Effect of different vegetation type cover on the soil water balance in semi-arid areas of South Eastern Spain. </t>
    </r>
    <r>
      <rPr>
        <i/>
        <sz val="11"/>
        <color theme="1"/>
        <rFont val="等线"/>
        <family val="2"/>
        <scheme val="minor"/>
      </rPr>
      <t>Physics and Chemistry of the Earth, Part B: Hydrology, Oceans and Atmosphere</t>
    </r>
    <r>
      <rPr>
        <sz val="10"/>
        <rFont val="Arial"/>
        <family val="2"/>
      </rPr>
      <t xml:space="preserve"> 1999, </t>
    </r>
    <r>
      <rPr>
        <b/>
        <sz val="11"/>
        <color theme="1"/>
        <rFont val="等线"/>
        <family val="2"/>
        <scheme val="minor"/>
      </rPr>
      <t>24</t>
    </r>
    <r>
      <rPr>
        <sz val="10"/>
        <rFont val="Arial"/>
        <family val="2"/>
      </rPr>
      <t>(4)</t>
    </r>
    <r>
      <rPr>
        <b/>
        <sz val="11"/>
        <color theme="1"/>
        <rFont val="等线"/>
        <family val="2"/>
        <scheme val="minor"/>
      </rPr>
      <t>:</t>
    </r>
    <r>
      <rPr>
        <sz val="10"/>
        <rFont val="Arial"/>
        <family val="2"/>
      </rPr>
      <t xml:space="preserve"> 353-357.</t>
    </r>
  </si>
  <si>
    <r>
      <t xml:space="preserve">Bent GC. Effects of forest-management activities on runoff components and ground-water recharge to Quabbin Reservoir, central Massachusetts. </t>
    </r>
    <r>
      <rPr>
        <i/>
        <sz val="11"/>
        <color theme="1"/>
        <rFont val="等线"/>
        <family val="2"/>
        <scheme val="minor"/>
      </rPr>
      <t>Forest Ecol Manag</t>
    </r>
    <r>
      <rPr>
        <sz val="10"/>
        <rFont val="Arial"/>
        <family val="2"/>
      </rPr>
      <t xml:space="preserve"> 2001, </t>
    </r>
    <r>
      <rPr>
        <b/>
        <sz val="11"/>
        <color theme="1"/>
        <rFont val="等线"/>
        <family val="2"/>
        <scheme val="minor"/>
      </rPr>
      <t>143</t>
    </r>
    <r>
      <rPr>
        <sz val="10"/>
        <rFont val="Arial"/>
        <family val="2"/>
      </rPr>
      <t>(1-3)</t>
    </r>
    <r>
      <rPr>
        <b/>
        <sz val="11"/>
        <color theme="1"/>
        <rFont val="等线"/>
        <family val="2"/>
        <scheme val="minor"/>
      </rPr>
      <t>:</t>
    </r>
    <r>
      <rPr>
        <sz val="10"/>
        <rFont val="Arial"/>
        <family val="2"/>
      </rPr>
      <t xml:space="preserve"> 115-129.</t>
    </r>
  </si>
  <si>
    <r>
      <t xml:space="preserve">Beverly C, Bari M, Christy B, Hocking M, Smettem K. Predicted salinity impacts from land use change: comparison between rapid assessment approaches and a detailed modelling framework. </t>
    </r>
    <r>
      <rPr>
        <i/>
        <sz val="11"/>
        <color theme="1"/>
        <rFont val="等线"/>
        <family val="2"/>
        <scheme val="minor"/>
      </rPr>
      <t>Aust J Exp Agr</t>
    </r>
    <r>
      <rPr>
        <sz val="10"/>
        <rFont val="Arial"/>
        <family val="2"/>
      </rPr>
      <t xml:space="preserve"> 2005, </t>
    </r>
    <r>
      <rPr>
        <b/>
        <sz val="11"/>
        <color theme="1"/>
        <rFont val="等线"/>
        <family val="2"/>
        <scheme val="minor"/>
      </rPr>
      <t>45</t>
    </r>
    <r>
      <rPr>
        <sz val="10"/>
        <rFont val="Arial"/>
        <family val="2"/>
      </rPr>
      <t>(11)</t>
    </r>
    <r>
      <rPr>
        <b/>
        <sz val="11"/>
        <color theme="1"/>
        <rFont val="等线"/>
        <family val="2"/>
        <scheme val="minor"/>
      </rPr>
      <t>:</t>
    </r>
    <r>
      <rPr>
        <sz val="10"/>
        <rFont val="Arial"/>
        <family val="2"/>
      </rPr>
      <t xml:space="preserve"> 1453-1469.</t>
    </r>
  </si>
  <si>
    <r>
      <t xml:space="preserve">Bird PR, Jackson TT, Kearney GA, Saul GR, Waller RA, Whipp G. The effect of improved pastures and grazing management on soil water storage on a basaltic plains site in south-west Victoria. </t>
    </r>
    <r>
      <rPr>
        <i/>
        <sz val="11"/>
        <color theme="1"/>
        <rFont val="等线"/>
        <family val="2"/>
        <scheme val="minor"/>
      </rPr>
      <t>Aust J Exp Agr</t>
    </r>
    <r>
      <rPr>
        <sz val="10"/>
        <rFont val="Arial"/>
        <family val="2"/>
      </rPr>
      <t xml:space="preserve"> 2004, </t>
    </r>
    <r>
      <rPr>
        <b/>
        <sz val="11"/>
        <color theme="1"/>
        <rFont val="等线"/>
        <family val="2"/>
        <scheme val="minor"/>
      </rPr>
      <t>44</t>
    </r>
    <r>
      <rPr>
        <sz val="10"/>
        <rFont val="Arial"/>
        <family val="2"/>
      </rPr>
      <t>(6)</t>
    </r>
    <r>
      <rPr>
        <b/>
        <sz val="11"/>
        <color theme="1"/>
        <rFont val="等线"/>
        <family val="2"/>
        <scheme val="minor"/>
      </rPr>
      <t>:</t>
    </r>
    <r>
      <rPr>
        <sz val="10"/>
        <rFont val="Arial"/>
        <family val="2"/>
      </rPr>
      <t xml:space="preserve"> 559-569.</t>
    </r>
  </si>
  <si>
    <t>Bredenkamp and Vandoolaeghe (1982)</t>
  </si>
  <si>
    <r>
      <t xml:space="preserve">Bredenkamp D, Vandoolaeghe M. Die Ontginbare Grondwater Potensiaal van die Atlantis Gebied. </t>
    </r>
    <r>
      <rPr>
        <i/>
        <sz val="11"/>
        <color theme="1"/>
        <rFont val="等线"/>
        <family val="2"/>
        <scheme val="minor"/>
      </rPr>
      <t>Gh Report</t>
    </r>
    <r>
      <rPr>
        <sz val="10"/>
        <rFont val="Arial"/>
        <family val="2"/>
      </rPr>
      <t xml:space="preserve"> 1982, </t>
    </r>
    <r>
      <rPr>
        <b/>
        <sz val="11"/>
        <color theme="1"/>
        <rFont val="等线"/>
        <family val="2"/>
        <scheme val="minor"/>
      </rPr>
      <t>3227</t>
    </r>
    <r>
      <rPr>
        <sz val="10"/>
        <rFont val="Arial"/>
        <family val="2"/>
      </rPr>
      <t>.</t>
    </r>
  </si>
  <si>
    <r>
      <t xml:space="preserve">Butler M, Verhagen BT, Edmunds W. Isotope studies of a thick unsaturated zone in a semi-arid area of southern Africa. </t>
    </r>
    <r>
      <rPr>
        <i/>
        <sz val="11"/>
        <color theme="1"/>
        <rFont val="等线"/>
        <family val="2"/>
        <scheme val="minor"/>
      </rPr>
      <t>Isotope based assessment of groundwater renewal in water scarce regions</t>
    </r>
    <r>
      <rPr>
        <sz val="10"/>
        <rFont val="Arial"/>
        <family val="2"/>
      </rPr>
      <t xml:space="preserve"> 2001</t>
    </r>
    <r>
      <rPr>
        <b/>
        <sz val="11"/>
        <color theme="1"/>
        <rFont val="等线"/>
        <family val="2"/>
        <scheme val="minor"/>
      </rPr>
      <t>:</t>
    </r>
    <r>
      <rPr>
        <sz val="10"/>
        <rFont val="Arial"/>
        <family val="2"/>
      </rPr>
      <t xml:space="preserve"> 45-70.</t>
    </r>
  </si>
  <si>
    <r>
      <t xml:space="preserve">Calder IR, Reid I, Nisbet TR, Green JC. Impact of lowland forests in England on water resources: Application of the Hydrological Land Use Change (HYLUC) model. </t>
    </r>
    <r>
      <rPr>
        <i/>
        <sz val="11"/>
        <color theme="1"/>
        <rFont val="等线"/>
        <family val="2"/>
        <scheme val="minor"/>
      </rPr>
      <t>Water Resour Res</t>
    </r>
    <r>
      <rPr>
        <sz val="10"/>
        <rFont val="Arial"/>
        <family val="2"/>
      </rPr>
      <t xml:space="preserve"> 2003, </t>
    </r>
    <r>
      <rPr>
        <b/>
        <sz val="11"/>
        <color theme="1"/>
        <rFont val="等线"/>
        <family val="2"/>
        <scheme val="minor"/>
      </rPr>
      <t>39</t>
    </r>
    <r>
      <rPr>
        <sz val="10"/>
        <rFont val="Arial"/>
        <family val="2"/>
      </rPr>
      <t>(11).</t>
    </r>
  </si>
  <si>
    <r>
      <t xml:space="preserve">Carbon BA, Roberts FJ, Farrington P, Beresford JD. Deep Drainage and Water-Use of Forests and Pastures Grown on Deep Sands in a Mediterranean Environment. </t>
    </r>
    <r>
      <rPr>
        <i/>
        <sz val="11"/>
        <color theme="1"/>
        <rFont val="等线"/>
        <family val="2"/>
        <scheme val="minor"/>
      </rPr>
      <t>J Hydrol</t>
    </r>
    <r>
      <rPr>
        <sz val="10"/>
        <rFont val="Arial"/>
        <family val="2"/>
      </rPr>
      <t xml:space="preserve"> 1982, </t>
    </r>
    <r>
      <rPr>
        <b/>
        <sz val="11"/>
        <color theme="1"/>
        <rFont val="等线"/>
        <family val="2"/>
        <scheme val="minor"/>
      </rPr>
      <t>55</t>
    </r>
    <r>
      <rPr>
        <sz val="10"/>
        <rFont val="Arial"/>
        <family val="2"/>
      </rPr>
      <t>(1-4)</t>
    </r>
    <r>
      <rPr>
        <b/>
        <sz val="11"/>
        <color theme="1"/>
        <rFont val="等线"/>
        <family val="2"/>
        <scheme val="minor"/>
      </rPr>
      <t>:</t>
    </r>
    <r>
      <rPr>
        <sz val="10"/>
        <rFont val="Arial"/>
        <family val="2"/>
      </rPr>
      <t xml:space="preserve"> 53-64.</t>
    </r>
  </si>
  <si>
    <r>
      <t xml:space="preserve">Carlson D, Thurow T, Knight R, Heitschmidt R. Effect of honey mesquite on the water balance of Texas Rolling Plains rangeland. </t>
    </r>
    <r>
      <rPr>
        <i/>
        <sz val="11"/>
        <color theme="1"/>
        <rFont val="等线"/>
        <family val="2"/>
        <scheme val="minor"/>
      </rPr>
      <t>J Range Manage</t>
    </r>
    <r>
      <rPr>
        <sz val="10"/>
        <rFont val="Arial"/>
        <family val="2"/>
      </rPr>
      <t xml:space="preserve"> 1990</t>
    </r>
    <r>
      <rPr>
        <b/>
        <sz val="11"/>
        <color theme="1"/>
        <rFont val="等线"/>
        <family val="2"/>
        <scheme val="minor"/>
      </rPr>
      <t>:</t>
    </r>
    <r>
      <rPr>
        <sz val="10"/>
        <rFont val="Arial"/>
        <family val="2"/>
      </rPr>
      <t xml:space="preserve"> 491-496.</t>
    </r>
  </si>
  <si>
    <r>
      <t xml:space="preserve">Cherkauer DS, Ansari SA. Estimating ground water recharge from topography, hydrogeology, and land cover. </t>
    </r>
    <r>
      <rPr>
        <i/>
        <sz val="11"/>
        <color theme="1"/>
        <rFont val="等线"/>
        <family val="2"/>
        <scheme val="minor"/>
      </rPr>
      <t>Ground Water</t>
    </r>
    <r>
      <rPr>
        <sz val="10"/>
        <rFont val="Arial"/>
        <family val="2"/>
      </rPr>
      <t xml:space="preserve"> 2005, </t>
    </r>
    <r>
      <rPr>
        <b/>
        <sz val="11"/>
        <color theme="1"/>
        <rFont val="等线"/>
        <family val="2"/>
        <scheme val="minor"/>
      </rPr>
      <t>43</t>
    </r>
    <r>
      <rPr>
        <sz val="10"/>
        <rFont val="Arial"/>
        <family val="2"/>
      </rPr>
      <t>(1)</t>
    </r>
    <r>
      <rPr>
        <b/>
        <sz val="11"/>
        <color theme="1"/>
        <rFont val="等线"/>
        <family val="2"/>
        <scheme val="minor"/>
      </rPr>
      <t>:</t>
    </r>
    <r>
      <rPr>
        <sz val="10"/>
        <rFont val="Arial"/>
        <family val="2"/>
      </rPr>
      <t xml:space="preserve"> 102-112.</t>
    </r>
  </si>
  <si>
    <r>
      <t xml:space="preserve">Cho, J., V. A. Barone, and S. Mostaghimi. "Simulation of land use impacts on groundwater levels and streamflow in a Virginia watershed." </t>
    </r>
    <r>
      <rPr>
        <i/>
        <sz val="11"/>
        <color theme="1"/>
        <rFont val="等线"/>
        <family val="2"/>
        <scheme val="minor"/>
      </rPr>
      <t>Agricultural water management</t>
    </r>
    <r>
      <rPr>
        <sz val="10"/>
        <rFont val="Arial"/>
        <family val="2"/>
      </rPr>
      <t xml:space="preserve"> 96, no. 1 (2009): 1-11.</t>
    </r>
  </si>
  <si>
    <t>Coes et al. (2007)</t>
  </si>
  <si>
    <r>
      <t xml:space="preserve">Coes, A. L., T. B. Spruill, and M. J. Thomasson. "Multiple-method estimation of recharge rates at diverse locations in the North Carolina Coastal Plain, USA." </t>
    </r>
    <r>
      <rPr>
        <i/>
        <sz val="11"/>
        <color theme="1"/>
        <rFont val="等线"/>
        <family val="2"/>
        <scheme val="minor"/>
      </rPr>
      <t>Hydrogeology Journal</t>
    </r>
    <r>
      <rPr>
        <sz val="10"/>
        <rFont val="Arial"/>
        <family val="2"/>
      </rPr>
      <t xml:space="preserve"> 15, no. 4 (2007): 773-788.</t>
    </r>
  </si>
  <si>
    <t>Colville and Holmes (1972)</t>
  </si>
  <si>
    <r>
      <t xml:space="preserve">Colville JS, Holmes JW. Water table fluctuations under forest and pasture in a karstic region of Southern Australia. </t>
    </r>
    <r>
      <rPr>
        <i/>
        <sz val="11"/>
        <color theme="1"/>
        <rFont val="等线"/>
        <family val="2"/>
        <scheme val="minor"/>
      </rPr>
      <t>J Hydrol</t>
    </r>
    <r>
      <rPr>
        <sz val="10"/>
        <rFont val="Arial"/>
        <family val="2"/>
      </rPr>
      <t xml:space="preserve"> 1972, </t>
    </r>
    <r>
      <rPr>
        <b/>
        <sz val="11"/>
        <color theme="1"/>
        <rFont val="等线"/>
        <family val="2"/>
        <scheme val="minor"/>
      </rPr>
      <t>17</t>
    </r>
    <r>
      <rPr>
        <sz val="10"/>
        <rFont val="Arial"/>
        <family val="2"/>
      </rPr>
      <t>(1)</t>
    </r>
    <r>
      <rPr>
        <b/>
        <sz val="11"/>
        <color theme="1"/>
        <rFont val="等线"/>
        <family val="2"/>
        <scheme val="minor"/>
      </rPr>
      <t>:</t>
    </r>
    <r>
      <rPr>
        <sz val="10"/>
        <rFont val="Arial"/>
        <family val="2"/>
      </rPr>
      <t xml:space="preserve"> 61-80.</t>
    </r>
  </si>
  <si>
    <r>
      <t xml:space="preserve">Conrad J, Nel J, Wentzel J. The challenges and implications of assessing groundwater recharge: A case study–northern Sandveld, Western Cape, South Africa. </t>
    </r>
    <r>
      <rPr>
        <i/>
        <sz val="11"/>
        <color theme="1"/>
        <rFont val="等线"/>
        <family val="2"/>
        <scheme val="minor"/>
      </rPr>
      <t>Water Sa</t>
    </r>
    <r>
      <rPr>
        <sz val="10"/>
        <rFont val="Arial"/>
        <family val="2"/>
      </rPr>
      <t xml:space="preserve"> 2004, </t>
    </r>
    <r>
      <rPr>
        <b/>
        <sz val="11"/>
        <color theme="1"/>
        <rFont val="等线"/>
        <family val="2"/>
        <scheme val="minor"/>
      </rPr>
      <t>30</t>
    </r>
    <r>
      <rPr>
        <sz val="10"/>
        <rFont val="Arial"/>
        <family val="2"/>
      </rPr>
      <t>(5)</t>
    </r>
    <r>
      <rPr>
        <b/>
        <sz val="11"/>
        <color theme="1"/>
        <rFont val="等线"/>
        <family val="2"/>
        <scheme val="minor"/>
      </rPr>
      <t>:</t>
    </r>
    <r>
      <rPr>
        <sz val="10"/>
        <rFont val="Arial"/>
        <family val="2"/>
      </rPr>
      <t xml:space="preserve"> 75-81.</t>
    </r>
  </si>
  <si>
    <r>
      <t xml:space="preserve">Cook PG, Edmunds WM, Gaye CB. Estimating paleorecharge and paleoclimate from unsaturated zone profiles. </t>
    </r>
    <r>
      <rPr>
        <i/>
        <sz val="11"/>
        <color theme="1"/>
        <rFont val="等线"/>
        <family val="2"/>
        <scheme val="minor"/>
      </rPr>
      <t>Water Resour Res</t>
    </r>
    <r>
      <rPr>
        <sz val="10"/>
        <rFont val="Arial"/>
        <family val="2"/>
      </rPr>
      <t xml:space="preserve"> 1992, </t>
    </r>
    <r>
      <rPr>
        <b/>
        <sz val="11"/>
        <color theme="1"/>
        <rFont val="等线"/>
        <family val="2"/>
        <scheme val="minor"/>
      </rPr>
      <t>28</t>
    </r>
    <r>
      <rPr>
        <sz val="10"/>
        <rFont val="Arial"/>
        <family val="2"/>
      </rPr>
      <t>(10)</t>
    </r>
    <r>
      <rPr>
        <b/>
        <sz val="11"/>
        <color theme="1"/>
        <rFont val="等线"/>
        <family val="2"/>
        <scheme val="minor"/>
      </rPr>
      <t>:</t>
    </r>
    <r>
      <rPr>
        <sz val="10"/>
        <rFont val="Arial"/>
        <family val="2"/>
      </rPr>
      <t xml:space="preserve"> 2721-2731.</t>
    </r>
  </si>
  <si>
    <r>
      <t xml:space="preserve">Cook PG, Kilty S. A helicopter-borne electromagnetic survey to delineate groundwater recharge rates. </t>
    </r>
    <r>
      <rPr>
        <i/>
        <sz val="11"/>
        <color theme="1"/>
        <rFont val="等线"/>
        <family val="2"/>
        <scheme val="minor"/>
      </rPr>
      <t>Water Resour Res</t>
    </r>
    <r>
      <rPr>
        <sz val="10"/>
        <rFont val="Arial"/>
        <family val="2"/>
      </rPr>
      <t xml:space="preserve"> 1992, </t>
    </r>
    <r>
      <rPr>
        <b/>
        <sz val="11"/>
        <color theme="1"/>
        <rFont val="等线"/>
        <family val="2"/>
        <scheme val="minor"/>
      </rPr>
      <t>28</t>
    </r>
    <r>
      <rPr>
        <sz val="10"/>
        <rFont val="Arial"/>
        <family val="2"/>
      </rPr>
      <t>(11)</t>
    </r>
    <r>
      <rPr>
        <b/>
        <sz val="11"/>
        <color theme="1"/>
        <rFont val="等线"/>
        <family val="2"/>
        <scheme val="minor"/>
      </rPr>
      <t>:</t>
    </r>
    <r>
      <rPr>
        <sz val="10"/>
        <rFont val="Arial"/>
        <family val="2"/>
      </rPr>
      <t xml:space="preserve"> 2953-2961.</t>
    </r>
  </si>
  <si>
    <r>
      <t xml:space="preserve">Cook PG, Walker GR, Jolly ID. Spatial variability of groundwater recharge in a semiarid region. </t>
    </r>
    <r>
      <rPr>
        <i/>
        <sz val="11"/>
        <color theme="1"/>
        <rFont val="等线"/>
        <family val="2"/>
        <scheme val="minor"/>
      </rPr>
      <t>J Hydrol</t>
    </r>
    <r>
      <rPr>
        <sz val="10"/>
        <rFont val="Arial"/>
        <family val="2"/>
      </rPr>
      <t xml:space="preserve"> 1989, </t>
    </r>
    <r>
      <rPr>
        <b/>
        <sz val="11"/>
        <color theme="1"/>
        <rFont val="等线"/>
        <family val="2"/>
        <scheme val="minor"/>
      </rPr>
      <t>111</t>
    </r>
    <r>
      <rPr>
        <sz val="10"/>
        <rFont val="Arial"/>
        <family val="2"/>
      </rPr>
      <t>(1)</t>
    </r>
    <r>
      <rPr>
        <b/>
        <sz val="11"/>
        <color theme="1"/>
        <rFont val="等线"/>
        <family val="2"/>
        <scheme val="minor"/>
      </rPr>
      <t>:</t>
    </r>
    <r>
      <rPr>
        <sz val="10"/>
        <rFont val="Arial"/>
        <family val="2"/>
      </rPr>
      <t xml:space="preserve"> 195-212.</t>
    </r>
  </si>
  <si>
    <t>Cook et al. (1992a)</t>
  </si>
  <si>
    <r>
      <t xml:space="preserve">Cook, P. G., Walker, G. R., Buselli, G., Potts, I., &amp; Dodds, A. R. (1992). The application of electromagnetic techniques to groundwater recharge investigations. </t>
    </r>
    <r>
      <rPr>
        <i/>
        <sz val="11"/>
        <color theme="1"/>
        <rFont val="等线"/>
        <family val="2"/>
        <scheme val="minor"/>
      </rPr>
      <t>Journal of Hydrology</t>
    </r>
    <r>
      <rPr>
        <sz val="10"/>
        <rFont val="Arial"/>
        <family val="2"/>
      </rPr>
      <t xml:space="preserve">, </t>
    </r>
    <r>
      <rPr>
        <i/>
        <sz val="11"/>
        <color theme="1"/>
        <rFont val="等线"/>
        <family val="2"/>
        <scheme val="minor"/>
      </rPr>
      <t>130</t>
    </r>
    <r>
      <rPr>
        <sz val="10"/>
        <rFont val="Arial"/>
        <family val="2"/>
      </rPr>
      <t>(1-4), 201-229.</t>
    </r>
  </si>
  <si>
    <t>Cook et al. (1992b)</t>
  </si>
  <si>
    <r>
      <t xml:space="preserve">Cook, P. G., Edmunds, W. M., &amp; Gaye, C. B. (1992). Estimating paleorecharge and paleoclimate from unsaturated zone profiles. </t>
    </r>
    <r>
      <rPr>
        <i/>
        <sz val="11"/>
        <color theme="1"/>
        <rFont val="等线"/>
        <family val="2"/>
        <scheme val="minor"/>
      </rPr>
      <t>Water Resources Research</t>
    </r>
    <r>
      <rPr>
        <sz val="10"/>
        <rFont val="Arial"/>
        <family val="2"/>
      </rPr>
      <t xml:space="preserve">, </t>
    </r>
    <r>
      <rPr>
        <i/>
        <sz val="11"/>
        <color theme="1"/>
        <rFont val="等线"/>
        <family val="2"/>
        <scheme val="minor"/>
      </rPr>
      <t>28</t>
    </r>
    <r>
      <rPr>
        <sz val="10"/>
        <rFont val="Arial"/>
        <family val="2"/>
      </rPr>
      <t>(10), 2721-2731.</t>
    </r>
  </si>
  <si>
    <r>
      <t>Cook PG, Jolly ID, Leaney FW, Walker GR, Allan GL, Fifield LK</t>
    </r>
    <r>
      <rPr>
        <i/>
        <sz val="11"/>
        <color theme="1"/>
        <rFont val="等线"/>
        <family val="2"/>
        <scheme val="minor"/>
      </rPr>
      <t>, et al.</t>
    </r>
    <r>
      <rPr>
        <sz val="10"/>
        <rFont val="Arial"/>
        <family val="2"/>
      </rPr>
      <t xml:space="preserve"> Unsaturated Zone Tritium and Cl-36 Profiles from Southern Australia - Their Use as Tracers of Soil-Water Movement. </t>
    </r>
    <r>
      <rPr>
        <i/>
        <sz val="11"/>
        <color theme="1"/>
        <rFont val="等线"/>
        <family val="2"/>
        <scheme val="minor"/>
      </rPr>
      <t>Water Resour Res</t>
    </r>
    <r>
      <rPr>
        <sz val="10"/>
        <rFont val="Arial"/>
        <family val="2"/>
      </rPr>
      <t xml:space="preserve"> 1994, </t>
    </r>
    <r>
      <rPr>
        <b/>
        <sz val="11"/>
        <color theme="1"/>
        <rFont val="等线"/>
        <family val="2"/>
        <scheme val="minor"/>
      </rPr>
      <t>30</t>
    </r>
    <r>
      <rPr>
        <sz val="10"/>
        <rFont val="Arial"/>
        <family val="2"/>
      </rPr>
      <t>(6)</t>
    </r>
    <r>
      <rPr>
        <b/>
        <sz val="11"/>
        <color theme="1"/>
        <rFont val="等线"/>
        <family val="2"/>
        <scheme val="minor"/>
      </rPr>
      <t>:</t>
    </r>
    <r>
      <rPr>
        <sz val="10"/>
        <rFont val="Arial"/>
        <family val="2"/>
      </rPr>
      <t xml:space="preserve"> 1709-1719.</t>
    </r>
  </si>
  <si>
    <r>
      <t>Cook PG, Hatton TJ, Pidsley D, Herczeg AL, Held A, O'Grady A</t>
    </r>
    <r>
      <rPr>
        <i/>
        <sz val="11"/>
        <color theme="1"/>
        <rFont val="等线"/>
        <family val="2"/>
        <scheme val="minor"/>
      </rPr>
      <t>, et al.</t>
    </r>
    <r>
      <rPr>
        <sz val="10"/>
        <rFont val="Arial"/>
        <family val="2"/>
      </rPr>
      <t xml:space="preserve"> Water balance of a tropical woodland ecosystem, Northern Australia: a combination of micro-meteorological, soil physical and groundwater chemical approaches. </t>
    </r>
    <r>
      <rPr>
        <i/>
        <sz val="11"/>
        <color theme="1"/>
        <rFont val="等线"/>
        <family val="2"/>
        <scheme val="minor"/>
      </rPr>
      <t>J Hydrol</t>
    </r>
    <r>
      <rPr>
        <sz val="10"/>
        <rFont val="Arial"/>
        <family val="2"/>
      </rPr>
      <t xml:space="preserve"> 1998, </t>
    </r>
    <r>
      <rPr>
        <b/>
        <sz val="11"/>
        <color theme="1"/>
        <rFont val="等线"/>
        <family val="2"/>
        <scheme val="minor"/>
      </rPr>
      <t>210</t>
    </r>
    <r>
      <rPr>
        <sz val="10"/>
        <rFont val="Arial"/>
        <family val="2"/>
      </rPr>
      <t>(1-4)</t>
    </r>
    <r>
      <rPr>
        <b/>
        <sz val="11"/>
        <color theme="1"/>
        <rFont val="等线"/>
        <family val="2"/>
        <scheme val="minor"/>
      </rPr>
      <t>:</t>
    </r>
    <r>
      <rPr>
        <sz val="10"/>
        <rFont val="Arial"/>
        <family val="2"/>
      </rPr>
      <t xml:space="preserve"> 161-177.</t>
    </r>
  </si>
  <si>
    <t>Cook PG, Leaney F, Miles M. Groundwater Recharge in the North-East Mallee Region South Australia. 2004.</t>
  </si>
  <si>
    <r>
      <t xml:space="preserve">Crosbie RS, Hughes JD, Friend J, Baldwin BJ. Monitoring the hydrological impact of land use change in a small agricultural catchment affected by dryland salinity in central NSW, Australia. </t>
    </r>
    <r>
      <rPr>
        <i/>
        <sz val="11"/>
        <color theme="1"/>
        <rFont val="等线"/>
        <family val="2"/>
        <scheme val="minor"/>
      </rPr>
      <t>Agr Water Manage</t>
    </r>
    <r>
      <rPr>
        <sz val="10"/>
        <rFont val="Arial"/>
        <family val="2"/>
      </rPr>
      <t xml:space="preserve"> 2007, </t>
    </r>
    <r>
      <rPr>
        <b/>
        <sz val="11"/>
        <color theme="1"/>
        <rFont val="等线"/>
        <family val="2"/>
        <scheme val="minor"/>
      </rPr>
      <t>88</t>
    </r>
    <r>
      <rPr>
        <sz val="10"/>
        <rFont val="Arial"/>
        <family val="2"/>
      </rPr>
      <t>(1-3)</t>
    </r>
    <r>
      <rPr>
        <b/>
        <sz val="11"/>
        <color theme="1"/>
        <rFont val="等线"/>
        <family val="2"/>
        <scheme val="minor"/>
      </rPr>
      <t>:</t>
    </r>
    <r>
      <rPr>
        <sz val="10"/>
        <rFont val="Arial"/>
        <family val="2"/>
      </rPr>
      <t xml:space="preserve"> 43-53.</t>
    </r>
  </si>
  <si>
    <t>Crosbie et al. (2010)</t>
  </si>
  <si>
    <r>
      <t xml:space="preserve">Crosbie, R. S., Jolly, I. D., Leaney, F. W., &amp; Petheram, C. (2010). Can the dataset of field based recharge estimates in Australia be used to predict recharge in data-poor areas?. </t>
    </r>
    <r>
      <rPr>
        <i/>
        <sz val="11"/>
        <color theme="1"/>
        <rFont val="等线"/>
        <family val="2"/>
        <scheme val="minor"/>
      </rPr>
      <t>Hydrology and Earth System Sciences</t>
    </r>
    <r>
      <rPr>
        <sz val="10"/>
        <rFont val="Arial"/>
        <family val="2"/>
      </rPr>
      <t xml:space="preserve">, </t>
    </r>
    <r>
      <rPr>
        <i/>
        <sz val="11"/>
        <color theme="1"/>
        <rFont val="等线"/>
        <family val="2"/>
        <scheme val="minor"/>
      </rPr>
      <t>14</t>
    </r>
    <r>
      <rPr>
        <sz val="10"/>
        <rFont val="Arial"/>
        <family val="2"/>
      </rPr>
      <t>(10), 2023.</t>
    </r>
  </si>
  <si>
    <r>
      <t xml:space="preserve">Dams J, Woldeamlak ST, Batelaan O. Predicting land-use change and its impact on the groundwater system of the Kleine Nete catchment, Belgium. </t>
    </r>
    <r>
      <rPr>
        <i/>
        <sz val="11"/>
        <color theme="1"/>
        <rFont val="等线"/>
        <family val="2"/>
        <scheme val="minor"/>
      </rPr>
      <t>Hydrol Earth Syst Sc</t>
    </r>
    <r>
      <rPr>
        <sz val="10"/>
        <rFont val="Arial"/>
        <family val="2"/>
      </rPr>
      <t xml:space="preserve"> 2008, </t>
    </r>
    <r>
      <rPr>
        <b/>
        <sz val="11"/>
        <color theme="1"/>
        <rFont val="等线"/>
        <family val="2"/>
        <scheme val="minor"/>
      </rPr>
      <t>12</t>
    </r>
    <r>
      <rPr>
        <sz val="10"/>
        <rFont val="Arial"/>
        <family val="2"/>
      </rPr>
      <t>(6)</t>
    </r>
    <r>
      <rPr>
        <b/>
        <sz val="11"/>
        <color theme="1"/>
        <rFont val="等线"/>
        <family val="2"/>
        <scheme val="minor"/>
      </rPr>
      <t>:</t>
    </r>
    <r>
      <rPr>
        <sz val="10"/>
        <rFont val="Arial"/>
        <family val="2"/>
      </rPr>
      <t xml:space="preserve"> 1369-1385.</t>
    </r>
  </si>
  <si>
    <r>
      <t xml:space="preserve">Daniel JA. Influence of wheat tillage practices on shallow groundwater recharge. </t>
    </r>
    <r>
      <rPr>
        <i/>
        <sz val="11"/>
        <color theme="1"/>
        <rFont val="等线"/>
        <family val="2"/>
        <scheme val="minor"/>
      </rPr>
      <t>J Soil Water Conserv</t>
    </r>
    <r>
      <rPr>
        <sz val="10"/>
        <rFont val="Arial"/>
        <family val="2"/>
      </rPr>
      <t xml:space="preserve"> 1999, </t>
    </r>
    <r>
      <rPr>
        <b/>
        <sz val="11"/>
        <color theme="1"/>
        <rFont val="等线"/>
        <family val="2"/>
        <scheme val="minor"/>
      </rPr>
      <t>54</t>
    </r>
    <r>
      <rPr>
        <sz val="10"/>
        <rFont val="Arial"/>
        <family val="2"/>
      </rPr>
      <t>(3)</t>
    </r>
    <r>
      <rPr>
        <b/>
        <sz val="11"/>
        <color theme="1"/>
        <rFont val="等线"/>
        <family val="2"/>
        <scheme val="minor"/>
      </rPr>
      <t>:</t>
    </r>
    <r>
      <rPr>
        <sz val="10"/>
        <rFont val="Arial"/>
        <family val="2"/>
      </rPr>
      <t xml:space="preserve"> 560-564.</t>
    </r>
  </si>
  <si>
    <t>Datta P, Desai B, Gupta S. Hydrological investigations in Sabarmati basin. I. Groundwater recharge estimation using tritium tagging method.  Proc. Indian Natl. Sci. Acad. A; 1980; 1980. p. 84-98.</t>
  </si>
  <si>
    <r>
      <t xml:space="preserve">de Vries JJ, Selaolo ET, Beekman HE. Groundwater recharge in the Kalahari, with reference to paleo-hydrologic conditions. </t>
    </r>
    <r>
      <rPr>
        <i/>
        <sz val="11"/>
        <color theme="1"/>
        <rFont val="等线"/>
        <family val="2"/>
        <scheme val="minor"/>
      </rPr>
      <t>J Hydrol</t>
    </r>
    <r>
      <rPr>
        <sz val="10"/>
        <rFont val="Arial"/>
        <family val="2"/>
      </rPr>
      <t xml:space="preserve"> 2000, </t>
    </r>
    <r>
      <rPr>
        <b/>
        <sz val="11"/>
        <color theme="1"/>
        <rFont val="等线"/>
        <family val="2"/>
        <scheme val="minor"/>
      </rPr>
      <t>238</t>
    </r>
    <r>
      <rPr>
        <sz val="10"/>
        <rFont val="Arial"/>
        <family val="2"/>
      </rPr>
      <t>(1-2)</t>
    </r>
    <r>
      <rPr>
        <b/>
        <sz val="11"/>
        <color theme="1"/>
        <rFont val="等线"/>
        <family val="2"/>
        <scheme val="minor"/>
      </rPr>
      <t>:</t>
    </r>
    <r>
      <rPr>
        <sz val="10"/>
        <rFont val="Arial"/>
        <family val="2"/>
      </rPr>
      <t xml:space="preserve"> 110-123.</t>
    </r>
  </si>
  <si>
    <r>
      <t>Deans JD, Edmunds WM, Lindley DK, Gaye CB, Dreyfus B, Nizinski JJ</t>
    </r>
    <r>
      <rPr>
        <i/>
        <sz val="11"/>
        <color theme="1"/>
        <rFont val="等线"/>
        <family val="2"/>
        <scheme val="minor"/>
      </rPr>
      <t>, et al.</t>
    </r>
    <r>
      <rPr>
        <sz val="10"/>
        <rFont val="Arial"/>
        <family val="2"/>
      </rPr>
      <t xml:space="preserve"> Nitrogen in interstitial waters in the sahel; Natural baseline, pollutant or resource? </t>
    </r>
    <r>
      <rPr>
        <i/>
        <sz val="11"/>
        <color theme="1"/>
        <rFont val="等线"/>
        <family val="2"/>
        <scheme val="minor"/>
      </rPr>
      <t>Plant Soil</t>
    </r>
    <r>
      <rPr>
        <sz val="10"/>
        <rFont val="Arial"/>
        <family val="2"/>
      </rPr>
      <t xml:space="preserve"> 2005, </t>
    </r>
    <r>
      <rPr>
        <b/>
        <sz val="11"/>
        <color theme="1"/>
        <rFont val="等线"/>
        <family val="2"/>
        <scheme val="minor"/>
      </rPr>
      <t>271</t>
    </r>
    <r>
      <rPr>
        <sz val="10"/>
        <rFont val="Arial"/>
        <family val="2"/>
      </rPr>
      <t>(1-2)</t>
    </r>
    <r>
      <rPr>
        <b/>
        <sz val="11"/>
        <color theme="1"/>
        <rFont val="等线"/>
        <family val="2"/>
        <scheme val="minor"/>
      </rPr>
      <t>:</t>
    </r>
    <r>
      <rPr>
        <sz val="10"/>
        <rFont val="Arial"/>
        <family val="2"/>
      </rPr>
      <t xml:space="preserve"> 47-62.</t>
    </r>
  </si>
  <si>
    <t>Di and Cameron (2002)</t>
  </si>
  <si>
    <r>
      <t xml:space="preserve">Di HJ, Cameron KC. Nitrate leaching in temperate agroecosystems: sources, factors and mitigating strategies. </t>
    </r>
    <r>
      <rPr>
        <i/>
        <sz val="11"/>
        <color theme="1"/>
        <rFont val="等线"/>
        <family val="2"/>
        <scheme val="minor"/>
      </rPr>
      <t>Nutr Cycl Agroecosys</t>
    </r>
    <r>
      <rPr>
        <sz val="10"/>
        <rFont val="Arial"/>
        <family val="2"/>
      </rPr>
      <t xml:space="preserve"> 2002, </t>
    </r>
    <r>
      <rPr>
        <b/>
        <sz val="11"/>
        <color theme="1"/>
        <rFont val="等线"/>
        <family val="2"/>
        <scheme val="minor"/>
      </rPr>
      <t>64</t>
    </r>
    <r>
      <rPr>
        <sz val="10"/>
        <rFont val="Arial"/>
        <family val="2"/>
      </rPr>
      <t>(3)</t>
    </r>
    <r>
      <rPr>
        <b/>
        <sz val="11"/>
        <color theme="1"/>
        <rFont val="等线"/>
        <family val="2"/>
        <scheme val="minor"/>
      </rPr>
      <t>:</t>
    </r>
    <r>
      <rPr>
        <sz val="10"/>
        <rFont val="Arial"/>
        <family val="2"/>
      </rPr>
      <t xml:space="preserve"> 237-256.</t>
    </r>
  </si>
  <si>
    <r>
      <t xml:space="preserve">Dolling PJ, Asseng S, Robertson MJ, Ewing MA. Water excess under simulated lucerne-wheat phased systems in Western Australia. </t>
    </r>
    <r>
      <rPr>
        <i/>
        <sz val="11"/>
        <color theme="1"/>
        <rFont val="等线"/>
        <family val="2"/>
        <scheme val="minor"/>
      </rPr>
      <t>Aust J Agr Res</t>
    </r>
    <r>
      <rPr>
        <sz val="10"/>
        <rFont val="Arial"/>
        <family val="2"/>
      </rPr>
      <t xml:space="preserve"> 2007, </t>
    </r>
    <r>
      <rPr>
        <b/>
        <sz val="11"/>
        <color theme="1"/>
        <rFont val="等线"/>
        <family val="2"/>
        <scheme val="minor"/>
      </rPr>
      <t>58</t>
    </r>
    <r>
      <rPr>
        <sz val="10"/>
        <rFont val="Arial"/>
        <family val="2"/>
      </rPr>
      <t>(8)</t>
    </r>
    <r>
      <rPr>
        <b/>
        <sz val="11"/>
        <color theme="1"/>
        <rFont val="等线"/>
        <family val="2"/>
        <scheme val="minor"/>
      </rPr>
      <t>:</t>
    </r>
    <r>
      <rPr>
        <sz val="10"/>
        <rFont val="Arial"/>
        <family val="2"/>
      </rPr>
      <t xml:space="preserve"> 826-838.</t>
    </r>
  </si>
  <si>
    <r>
      <t xml:space="preserve">Dripps WR, Bradbury KR. A simple daily soil-water balance model for estimating the spatial and temporal distribution of groundwater recharge in temperate humid areas. </t>
    </r>
    <r>
      <rPr>
        <i/>
        <sz val="11"/>
        <color theme="1"/>
        <rFont val="等线"/>
        <family val="2"/>
        <scheme val="minor"/>
      </rPr>
      <t>Hydrogeol J</t>
    </r>
    <r>
      <rPr>
        <sz val="10"/>
        <rFont val="Arial"/>
        <family val="2"/>
      </rPr>
      <t xml:space="preserve"> 2007, </t>
    </r>
    <r>
      <rPr>
        <b/>
        <sz val="11"/>
        <color theme="1"/>
        <rFont val="等线"/>
        <family val="2"/>
        <scheme val="minor"/>
      </rPr>
      <t>15</t>
    </r>
    <r>
      <rPr>
        <sz val="10"/>
        <rFont val="Arial"/>
        <family val="2"/>
      </rPr>
      <t>(3)</t>
    </r>
    <r>
      <rPr>
        <b/>
        <sz val="11"/>
        <color theme="1"/>
        <rFont val="等线"/>
        <family val="2"/>
        <scheme val="minor"/>
      </rPr>
      <t>:</t>
    </r>
    <r>
      <rPr>
        <sz val="10"/>
        <rFont val="Arial"/>
        <family val="2"/>
      </rPr>
      <t xml:space="preserve"> 433-444.</t>
    </r>
  </si>
  <si>
    <r>
      <t xml:space="preserve">Duffkova R. The effect of rainfall and extensive use of grasslands on water regime. </t>
    </r>
    <r>
      <rPr>
        <i/>
        <sz val="11"/>
        <color theme="1"/>
        <rFont val="等线"/>
        <family val="2"/>
        <scheme val="minor"/>
      </rPr>
      <t>Rost Vyroba</t>
    </r>
    <r>
      <rPr>
        <sz val="10"/>
        <rFont val="Arial"/>
        <family val="2"/>
      </rPr>
      <t xml:space="preserve"> 2002, </t>
    </r>
    <r>
      <rPr>
        <b/>
        <sz val="11"/>
        <color theme="1"/>
        <rFont val="等线"/>
        <family val="2"/>
        <scheme val="minor"/>
      </rPr>
      <t>48</t>
    </r>
    <r>
      <rPr>
        <sz val="10"/>
        <rFont val="Arial"/>
        <family val="2"/>
      </rPr>
      <t>(3)</t>
    </r>
    <r>
      <rPr>
        <b/>
        <sz val="11"/>
        <color theme="1"/>
        <rFont val="等线"/>
        <family val="2"/>
        <scheme val="minor"/>
      </rPr>
      <t>:</t>
    </r>
    <r>
      <rPr>
        <sz val="10"/>
        <rFont val="Arial"/>
        <family val="2"/>
      </rPr>
      <t xml:space="preserve"> 89-95.</t>
    </r>
  </si>
  <si>
    <r>
      <t xml:space="preserve">Dunin FX, Williams J, Verburg K, Keating BA. Can agricultural management emulate natural ecosystems in recharge control in south eastern Australia? </t>
    </r>
    <r>
      <rPr>
        <i/>
        <sz val="11"/>
        <color theme="1"/>
        <rFont val="等线"/>
        <family val="2"/>
        <scheme val="minor"/>
      </rPr>
      <t>Agroforest Syst</t>
    </r>
    <r>
      <rPr>
        <sz val="10"/>
        <rFont val="Arial"/>
        <family val="2"/>
      </rPr>
      <t xml:space="preserve"> 1999, </t>
    </r>
    <r>
      <rPr>
        <b/>
        <sz val="11"/>
        <color theme="1"/>
        <rFont val="等线"/>
        <family val="2"/>
        <scheme val="minor"/>
      </rPr>
      <t>45</t>
    </r>
    <r>
      <rPr>
        <sz val="10"/>
        <rFont val="Arial"/>
        <family val="2"/>
      </rPr>
      <t>(1-3)</t>
    </r>
    <r>
      <rPr>
        <b/>
        <sz val="11"/>
        <color theme="1"/>
        <rFont val="等线"/>
        <family val="2"/>
        <scheme val="minor"/>
      </rPr>
      <t>:</t>
    </r>
    <r>
      <rPr>
        <sz val="10"/>
        <rFont val="Arial"/>
        <family val="2"/>
      </rPr>
      <t xml:space="preserve"> 343-364.</t>
    </r>
  </si>
  <si>
    <r>
      <t xml:space="preserve">Dyck MF, Kachanoski RG, de Jong E. Long-term movement of a chloride tracer under transient, semi-arid conditions. </t>
    </r>
    <r>
      <rPr>
        <i/>
        <sz val="11"/>
        <color theme="1"/>
        <rFont val="等线"/>
        <family val="2"/>
        <scheme val="minor"/>
      </rPr>
      <t>Soil Sci Soc Am J</t>
    </r>
    <r>
      <rPr>
        <sz val="10"/>
        <rFont val="Arial"/>
        <family val="2"/>
      </rPr>
      <t xml:space="preserve"> 2003, </t>
    </r>
    <r>
      <rPr>
        <b/>
        <sz val="11"/>
        <color theme="1"/>
        <rFont val="等线"/>
        <family val="2"/>
        <scheme val="minor"/>
      </rPr>
      <t>67</t>
    </r>
    <r>
      <rPr>
        <sz val="10"/>
        <rFont val="Arial"/>
        <family val="2"/>
      </rPr>
      <t>(2)</t>
    </r>
    <r>
      <rPr>
        <b/>
        <sz val="11"/>
        <color theme="1"/>
        <rFont val="等线"/>
        <family val="2"/>
        <scheme val="minor"/>
      </rPr>
      <t>:</t>
    </r>
    <r>
      <rPr>
        <sz val="10"/>
        <rFont val="Arial"/>
        <family val="2"/>
      </rPr>
      <t xml:space="preserve"> 471-477.</t>
    </r>
  </si>
  <si>
    <t>Edmunds W. Investigation of the unsaturated zone in semi-arid regions using isotopic and chemical methods and applications to water resource problems; 2001.</t>
  </si>
  <si>
    <r>
      <t xml:space="preserve">Edmunds WM, Gaye CB. Estimating the Spatial Variability of Groundwater Recharge in the Sahel Using Chloride. </t>
    </r>
    <r>
      <rPr>
        <i/>
        <sz val="11"/>
        <color theme="1"/>
        <rFont val="等线"/>
        <family val="2"/>
        <scheme val="minor"/>
      </rPr>
      <t>J Hydrol</t>
    </r>
    <r>
      <rPr>
        <sz val="10"/>
        <rFont val="Arial"/>
        <family val="2"/>
      </rPr>
      <t xml:space="preserve"> 1994, </t>
    </r>
    <r>
      <rPr>
        <b/>
        <sz val="11"/>
        <color theme="1"/>
        <rFont val="等线"/>
        <family val="2"/>
        <scheme val="minor"/>
      </rPr>
      <t>156</t>
    </r>
    <r>
      <rPr>
        <sz val="10"/>
        <rFont val="Arial"/>
        <family val="2"/>
      </rPr>
      <t>(1-4)</t>
    </r>
    <r>
      <rPr>
        <b/>
        <sz val="11"/>
        <color theme="1"/>
        <rFont val="等线"/>
        <family val="2"/>
        <scheme val="minor"/>
      </rPr>
      <t>:</t>
    </r>
    <r>
      <rPr>
        <sz val="10"/>
        <rFont val="Arial"/>
        <family val="2"/>
      </rPr>
      <t xml:space="preserve"> 47-59.</t>
    </r>
  </si>
  <si>
    <r>
      <t xml:space="preserve">Edmunds WM, Fellman E, Goni IB, Prudhomme C. Spatial and temporal distribution of groundwater recharge in northern Nigeria. </t>
    </r>
    <r>
      <rPr>
        <i/>
        <sz val="11"/>
        <color theme="1"/>
        <rFont val="等线"/>
        <family val="2"/>
        <scheme val="minor"/>
      </rPr>
      <t>Hydrogeol J</t>
    </r>
    <r>
      <rPr>
        <sz val="10"/>
        <rFont val="Arial"/>
        <family val="2"/>
      </rPr>
      <t xml:space="preserve"> 2002, </t>
    </r>
    <r>
      <rPr>
        <b/>
        <sz val="11"/>
        <color theme="1"/>
        <rFont val="等线"/>
        <family val="2"/>
        <scheme val="minor"/>
      </rPr>
      <t>10</t>
    </r>
    <r>
      <rPr>
        <sz val="10"/>
        <rFont val="Arial"/>
        <family val="2"/>
      </rPr>
      <t>(1)</t>
    </r>
    <r>
      <rPr>
        <b/>
        <sz val="11"/>
        <color theme="1"/>
        <rFont val="等线"/>
        <family val="2"/>
        <scheme val="minor"/>
      </rPr>
      <t>:</t>
    </r>
    <r>
      <rPr>
        <sz val="10"/>
        <rFont val="Arial"/>
        <family val="2"/>
      </rPr>
      <t xml:space="preserve"> 205-215.</t>
    </r>
  </si>
  <si>
    <r>
      <t xml:space="preserve">Facchi A, Gandolfi C, Ortuani B, Maggi D. Simulation supported scenario analysis for water resources planning: a case study in northern Italy. </t>
    </r>
    <r>
      <rPr>
        <i/>
        <sz val="11"/>
        <color theme="1"/>
        <rFont val="等线"/>
        <family val="2"/>
        <scheme val="minor"/>
      </rPr>
      <t>Water Sci Technol</t>
    </r>
    <r>
      <rPr>
        <sz val="10"/>
        <rFont val="Arial"/>
        <family val="2"/>
      </rPr>
      <t xml:space="preserve"> 2005, </t>
    </r>
    <r>
      <rPr>
        <b/>
        <sz val="11"/>
        <color theme="1"/>
        <rFont val="等线"/>
        <family val="2"/>
        <scheme val="minor"/>
      </rPr>
      <t>51</t>
    </r>
    <r>
      <rPr>
        <sz val="10"/>
        <rFont val="Arial"/>
        <family val="2"/>
      </rPr>
      <t>(3-4)</t>
    </r>
    <r>
      <rPr>
        <b/>
        <sz val="11"/>
        <color theme="1"/>
        <rFont val="等线"/>
        <family val="2"/>
        <scheme val="minor"/>
      </rPr>
      <t>:</t>
    </r>
    <r>
      <rPr>
        <sz val="10"/>
        <rFont val="Arial"/>
        <family val="2"/>
      </rPr>
      <t xml:space="preserve"> 11-18.</t>
    </r>
  </si>
  <si>
    <r>
      <t>Favreau G, Leduc C, Marlin C, Dray M, Taupin JD, Massault M</t>
    </r>
    <r>
      <rPr>
        <i/>
        <sz val="11"/>
        <color theme="1"/>
        <rFont val="等线"/>
        <family val="2"/>
        <scheme val="minor"/>
      </rPr>
      <t>, et al.</t>
    </r>
    <r>
      <rPr>
        <sz val="10"/>
        <rFont val="Arial"/>
        <family val="2"/>
      </rPr>
      <t xml:space="preserve"> Estimate of recharge of a rising water table in semiarid Niger from H-3 and C-14 modeling. </t>
    </r>
    <r>
      <rPr>
        <i/>
        <sz val="11"/>
        <color theme="1"/>
        <rFont val="等线"/>
        <family val="2"/>
        <scheme val="minor"/>
      </rPr>
      <t>Ground Water</t>
    </r>
    <r>
      <rPr>
        <sz val="10"/>
        <rFont val="Arial"/>
        <family val="2"/>
      </rPr>
      <t xml:space="preserve"> 2002, </t>
    </r>
    <r>
      <rPr>
        <b/>
        <sz val="11"/>
        <color theme="1"/>
        <rFont val="等线"/>
        <family val="2"/>
        <scheme val="minor"/>
      </rPr>
      <t>40</t>
    </r>
    <r>
      <rPr>
        <sz val="10"/>
        <rFont val="Arial"/>
        <family val="2"/>
      </rPr>
      <t>(2)</t>
    </r>
    <r>
      <rPr>
        <b/>
        <sz val="11"/>
        <color theme="1"/>
        <rFont val="等线"/>
        <family val="2"/>
        <scheme val="minor"/>
      </rPr>
      <t>:</t>
    </r>
    <r>
      <rPr>
        <sz val="10"/>
        <rFont val="Arial"/>
        <family val="2"/>
      </rPr>
      <t xml:space="preserve"> 144-151.</t>
    </r>
  </si>
  <si>
    <r>
      <t>Favreau G, Cappelaere B, Massuel S, Leblanc M, Boucher M, Boulain N</t>
    </r>
    <r>
      <rPr>
        <i/>
        <sz val="11"/>
        <color theme="1"/>
        <rFont val="等线"/>
        <family val="2"/>
        <scheme val="minor"/>
      </rPr>
      <t>, et al.</t>
    </r>
    <r>
      <rPr>
        <sz val="10"/>
        <rFont val="Arial"/>
        <family val="2"/>
      </rPr>
      <t xml:space="preserve"> Land clearing, climate variability, and water resources increase in semiarid southwest Niger: A review. </t>
    </r>
    <r>
      <rPr>
        <i/>
        <sz val="11"/>
        <color theme="1"/>
        <rFont val="等线"/>
        <family val="2"/>
        <scheme val="minor"/>
      </rPr>
      <t>Water Resour Res</t>
    </r>
    <r>
      <rPr>
        <sz val="10"/>
        <rFont val="Arial"/>
        <family val="2"/>
      </rPr>
      <t xml:space="preserve"> 2009, </t>
    </r>
    <r>
      <rPr>
        <b/>
        <sz val="11"/>
        <color theme="1"/>
        <rFont val="等线"/>
        <family val="2"/>
        <scheme val="minor"/>
      </rPr>
      <t>45</t>
    </r>
    <r>
      <rPr>
        <sz val="10"/>
        <rFont val="Arial"/>
        <family val="2"/>
      </rPr>
      <t>.</t>
    </r>
  </si>
  <si>
    <r>
      <t xml:space="preserve">Fayer MJ, Gee GW, Rockhold ML, Freshley MD, Walters TB. Estimating recharge rates for a groundwater model using a GIS. </t>
    </r>
    <r>
      <rPr>
        <i/>
        <sz val="11"/>
        <color theme="1"/>
        <rFont val="等线"/>
        <family val="2"/>
        <scheme val="minor"/>
      </rPr>
      <t>J Environ Qual</t>
    </r>
    <r>
      <rPr>
        <sz val="10"/>
        <rFont val="Arial"/>
        <family val="2"/>
      </rPr>
      <t xml:space="preserve"> 1996, </t>
    </r>
    <r>
      <rPr>
        <b/>
        <sz val="11"/>
        <color theme="1"/>
        <rFont val="等线"/>
        <family val="2"/>
        <scheme val="minor"/>
      </rPr>
      <t>25</t>
    </r>
    <r>
      <rPr>
        <sz val="10"/>
        <rFont val="Arial"/>
        <family val="2"/>
      </rPr>
      <t>(3)</t>
    </r>
    <r>
      <rPr>
        <b/>
        <sz val="11"/>
        <color theme="1"/>
        <rFont val="等线"/>
        <family val="2"/>
        <scheme val="minor"/>
      </rPr>
      <t>:</t>
    </r>
    <r>
      <rPr>
        <sz val="10"/>
        <rFont val="Arial"/>
        <family val="2"/>
      </rPr>
      <t xml:space="preserve"> 510-518.</t>
    </r>
  </si>
  <si>
    <r>
      <t xml:space="preserve">Fillery IRP, Poulter RE. Use of long-season annual legumes and herbaceous perennials in pastures to manage deep drainage in acidic sandy soils in Western Australia. </t>
    </r>
    <r>
      <rPr>
        <i/>
        <sz val="11"/>
        <color theme="1"/>
        <rFont val="等线"/>
        <family val="2"/>
        <scheme val="minor"/>
      </rPr>
      <t>Aust J Agr Res</t>
    </r>
    <r>
      <rPr>
        <sz val="10"/>
        <rFont val="Arial"/>
        <family val="2"/>
      </rPr>
      <t xml:space="preserve"> 2006, </t>
    </r>
    <r>
      <rPr>
        <b/>
        <sz val="11"/>
        <color theme="1"/>
        <rFont val="等线"/>
        <family val="2"/>
        <scheme val="minor"/>
      </rPr>
      <t>57</t>
    </r>
    <r>
      <rPr>
        <sz val="10"/>
        <rFont val="Arial"/>
        <family val="2"/>
      </rPr>
      <t>(3)</t>
    </r>
    <r>
      <rPr>
        <b/>
        <sz val="11"/>
        <color theme="1"/>
        <rFont val="等线"/>
        <family val="2"/>
        <scheme val="minor"/>
      </rPr>
      <t>:</t>
    </r>
    <r>
      <rPr>
        <sz val="10"/>
        <rFont val="Arial"/>
        <family val="2"/>
      </rPr>
      <t xml:space="preserve"> 297-308.</t>
    </r>
  </si>
  <si>
    <r>
      <t xml:space="preserve">Finch JW. Estimating direct groundwater recharge using a simple water balance model - sensitivity to land surface parameters. </t>
    </r>
    <r>
      <rPr>
        <i/>
        <sz val="11"/>
        <color theme="1"/>
        <rFont val="等线"/>
        <family val="2"/>
        <scheme val="minor"/>
      </rPr>
      <t>J Hydrol</t>
    </r>
    <r>
      <rPr>
        <sz val="10"/>
        <rFont val="Arial"/>
        <family val="2"/>
      </rPr>
      <t xml:space="preserve"> 1998, </t>
    </r>
    <r>
      <rPr>
        <b/>
        <sz val="11"/>
        <color theme="1"/>
        <rFont val="等线"/>
        <family val="2"/>
        <scheme val="minor"/>
      </rPr>
      <t>211</t>
    </r>
    <r>
      <rPr>
        <sz val="10"/>
        <rFont val="Arial"/>
        <family val="2"/>
      </rPr>
      <t>(1-4)</t>
    </r>
    <r>
      <rPr>
        <b/>
        <sz val="11"/>
        <color theme="1"/>
        <rFont val="等线"/>
        <family val="2"/>
        <scheme val="minor"/>
      </rPr>
      <t>:</t>
    </r>
    <r>
      <rPr>
        <sz val="10"/>
        <rFont val="Arial"/>
        <family val="2"/>
      </rPr>
      <t xml:space="preserve"> 112-125.</t>
    </r>
  </si>
  <si>
    <r>
      <t xml:space="preserve">Fisher LH, Healy RW. Water movement within the unsaturated zone in four agricultural areas of the United States. </t>
    </r>
    <r>
      <rPr>
        <i/>
        <sz val="11"/>
        <color theme="1"/>
        <rFont val="等线"/>
        <family val="2"/>
        <scheme val="minor"/>
      </rPr>
      <t>J Environ Qual</t>
    </r>
    <r>
      <rPr>
        <sz val="10"/>
        <rFont val="Arial"/>
        <family val="2"/>
      </rPr>
      <t xml:space="preserve"> 2008, </t>
    </r>
    <r>
      <rPr>
        <b/>
        <sz val="11"/>
        <color theme="1"/>
        <rFont val="等线"/>
        <family val="2"/>
        <scheme val="minor"/>
      </rPr>
      <t>37</t>
    </r>
    <r>
      <rPr>
        <sz val="10"/>
        <rFont val="Arial"/>
        <family val="2"/>
      </rPr>
      <t>(3)</t>
    </r>
    <r>
      <rPr>
        <b/>
        <sz val="11"/>
        <color theme="1"/>
        <rFont val="等线"/>
        <family val="2"/>
        <scheme val="minor"/>
      </rPr>
      <t>:</t>
    </r>
    <r>
      <rPr>
        <sz val="10"/>
        <rFont val="Arial"/>
        <family val="2"/>
      </rPr>
      <t xml:space="preserve"> 1051-1063.</t>
    </r>
  </si>
  <si>
    <t>Fouty SC. Chloride mass balance as a method for determining long-term groundwater recharge rates and geomorphic-surface stability in arid and semi-arid regions, Whisky Flat and Beatty, Nevada. 1989.</t>
  </si>
  <si>
    <r>
      <t xml:space="preserve">Gates JB, Edmunds WM, Ma JZ, Scanlon BR. Estimating groundwater recharge in a cold desert environment in northern China using chloride. </t>
    </r>
    <r>
      <rPr>
        <i/>
        <sz val="11"/>
        <color theme="1"/>
        <rFont val="等线"/>
        <family val="2"/>
        <scheme val="minor"/>
      </rPr>
      <t>Hydrogeol J</t>
    </r>
    <r>
      <rPr>
        <sz val="10"/>
        <rFont val="Arial"/>
        <family val="2"/>
      </rPr>
      <t xml:space="preserve"> 2008, </t>
    </r>
    <r>
      <rPr>
        <b/>
        <sz val="11"/>
        <color theme="1"/>
        <rFont val="等线"/>
        <family val="2"/>
        <scheme val="minor"/>
      </rPr>
      <t>16</t>
    </r>
    <r>
      <rPr>
        <sz val="10"/>
        <rFont val="Arial"/>
        <family val="2"/>
      </rPr>
      <t>(5)</t>
    </r>
    <r>
      <rPr>
        <b/>
        <sz val="11"/>
        <color theme="1"/>
        <rFont val="等线"/>
        <family val="2"/>
        <scheme val="minor"/>
      </rPr>
      <t>:</t>
    </r>
    <r>
      <rPr>
        <sz val="10"/>
        <rFont val="Arial"/>
        <family val="2"/>
      </rPr>
      <t xml:space="preserve"> 893-910.</t>
    </r>
  </si>
  <si>
    <r>
      <t xml:space="preserve">Gaye CB, Edmunds WM. Groundwater recharge estimation using chloride, stable isotopes and tritium profiles in the sands of northwestern Senegal. </t>
    </r>
    <r>
      <rPr>
        <i/>
        <sz val="11"/>
        <color theme="1"/>
        <rFont val="等线"/>
        <family val="2"/>
        <scheme val="minor"/>
      </rPr>
      <t>Environ Geol</t>
    </r>
    <r>
      <rPr>
        <sz val="10"/>
        <rFont val="Arial"/>
        <family val="2"/>
      </rPr>
      <t xml:space="preserve"> 1996, </t>
    </r>
    <r>
      <rPr>
        <b/>
        <sz val="11"/>
        <color theme="1"/>
        <rFont val="等线"/>
        <family val="2"/>
        <scheme val="minor"/>
      </rPr>
      <t>27</t>
    </r>
    <r>
      <rPr>
        <sz val="10"/>
        <rFont val="Arial"/>
        <family val="2"/>
      </rPr>
      <t>(3)</t>
    </r>
    <r>
      <rPr>
        <b/>
        <sz val="11"/>
        <color theme="1"/>
        <rFont val="等线"/>
        <family val="2"/>
        <scheme val="minor"/>
      </rPr>
      <t>:</t>
    </r>
    <r>
      <rPr>
        <sz val="10"/>
        <rFont val="Arial"/>
        <family val="2"/>
      </rPr>
      <t xml:space="preserve"> 246-251.</t>
    </r>
  </si>
  <si>
    <r>
      <t>Gee GW, Felmy D, Ritter JC, Campbell MD, Downs JL, Fayer M</t>
    </r>
    <r>
      <rPr>
        <i/>
        <sz val="11"/>
        <color theme="1"/>
        <rFont val="等线"/>
        <family val="2"/>
        <scheme val="minor"/>
      </rPr>
      <t>, et al.</t>
    </r>
    <r>
      <rPr>
        <sz val="10"/>
        <rFont val="Arial"/>
        <family val="2"/>
      </rPr>
      <t xml:space="preserve"> Field lysimeter test facility status report IV: FY 1993: Pacific Northwest Lab., Richland, WA (United States); 1993.</t>
    </r>
  </si>
  <si>
    <r>
      <t xml:space="preserve">Gee GW, Wierenga PJ, Andraski BJ, Young MH, Fayer MJ, Rockhold ML. Variations in Water Balance and Recharge Potential at Three Western Desert Sites. </t>
    </r>
    <r>
      <rPr>
        <i/>
        <sz val="11"/>
        <color theme="1"/>
        <rFont val="等线"/>
        <family val="2"/>
        <scheme val="minor"/>
      </rPr>
      <t>Soil Sci Soc Am J</t>
    </r>
    <r>
      <rPr>
        <sz val="10"/>
        <rFont val="Arial"/>
        <family val="2"/>
      </rPr>
      <t xml:space="preserve"> 1994, </t>
    </r>
    <r>
      <rPr>
        <b/>
        <sz val="11"/>
        <color theme="1"/>
        <rFont val="等线"/>
        <family val="2"/>
        <scheme val="minor"/>
      </rPr>
      <t>58</t>
    </r>
    <r>
      <rPr>
        <sz val="10"/>
        <rFont val="Arial"/>
        <family val="2"/>
      </rPr>
      <t>(1)</t>
    </r>
    <r>
      <rPr>
        <b/>
        <sz val="11"/>
        <color theme="1"/>
        <rFont val="等线"/>
        <family val="2"/>
        <scheme val="minor"/>
      </rPr>
      <t>:</t>
    </r>
    <r>
      <rPr>
        <sz val="10"/>
        <rFont val="Arial"/>
        <family val="2"/>
      </rPr>
      <t xml:space="preserve"> 63-72.</t>
    </r>
  </si>
  <si>
    <t>George and Frantom (1988)</t>
  </si>
  <si>
    <r>
      <t xml:space="preserve">George RJ, Frantom P. </t>
    </r>
    <r>
      <rPr>
        <i/>
        <sz val="11"/>
        <color theme="1"/>
        <rFont val="等线"/>
        <family val="2"/>
        <scheme val="minor"/>
      </rPr>
      <t>Preliminary groundwater and salinity investigations in the eastern wheatbelt: 3. Welbungin and Beacon River Catchments</t>
    </r>
    <r>
      <rPr>
        <sz val="10"/>
        <rFont val="Arial"/>
        <family val="2"/>
      </rPr>
      <t>. Western Australian Department of Agriculture, Division of Resource Management, 1990.</t>
    </r>
  </si>
  <si>
    <t>Gieske ASM. Dynamics of groundwater recharge: a case study in semi-arid eastern Botswana. 1992.</t>
  </si>
  <si>
    <r>
      <t xml:space="preserve">Gieske A, Selaolo E, Beekman H. Tracer interpretation of moisture transport in a Kalahari sand profile. </t>
    </r>
    <r>
      <rPr>
        <i/>
        <sz val="11"/>
        <color theme="1"/>
        <rFont val="等线"/>
        <family val="2"/>
        <scheme val="minor"/>
      </rPr>
      <t>Application of tracers in arid zone hydrology (United Kingdom)</t>
    </r>
    <r>
      <rPr>
        <sz val="10"/>
        <rFont val="Arial"/>
        <family val="2"/>
      </rPr>
      <t xml:space="preserve"> 1995.</t>
    </r>
  </si>
  <si>
    <t>Gomez et al. (2010)</t>
  </si>
  <si>
    <r>
      <t xml:space="preserve">Gómez, A. A., Rodríguez, L. B., &amp; Vives, L. S. (2010). The Guarani Aquifer System: estimation of recharge along the Uruguay–Brazil border. </t>
    </r>
    <r>
      <rPr>
        <i/>
        <sz val="11"/>
        <color theme="1"/>
        <rFont val="等线"/>
        <family val="2"/>
        <scheme val="minor"/>
      </rPr>
      <t>Hydrogeology journal</t>
    </r>
    <r>
      <rPr>
        <sz val="10"/>
        <rFont val="Arial"/>
        <family val="2"/>
      </rPr>
      <t xml:space="preserve">, </t>
    </r>
    <r>
      <rPr>
        <i/>
        <sz val="11"/>
        <color theme="1"/>
        <rFont val="等线"/>
        <family val="2"/>
        <scheme val="minor"/>
      </rPr>
      <t>18</t>
    </r>
    <r>
      <rPr>
        <sz val="10"/>
        <rFont val="Arial"/>
        <family val="2"/>
      </rPr>
      <t>(7), 1667-1684.</t>
    </r>
  </si>
  <si>
    <r>
      <t xml:space="preserve">Goni I, Edmunds W. The use of unsaturated zone solutes and deuterium profiles in the study of groundwater recharge in the semi-arid zone of Nigeria. </t>
    </r>
    <r>
      <rPr>
        <i/>
        <sz val="11"/>
        <color theme="1"/>
        <rFont val="等线"/>
        <family val="2"/>
        <scheme val="minor"/>
      </rPr>
      <t>Isotope based assessment of groundwater renewal in water scarce regions IAEA TECDOC</t>
    </r>
    <r>
      <rPr>
        <sz val="10"/>
        <rFont val="Arial"/>
        <family val="2"/>
      </rPr>
      <t xml:space="preserve"> 2001, </t>
    </r>
    <r>
      <rPr>
        <b/>
        <sz val="11"/>
        <color theme="1"/>
        <rFont val="等线"/>
        <family val="2"/>
        <scheme val="minor"/>
      </rPr>
      <t>1246:</t>
    </r>
    <r>
      <rPr>
        <sz val="10"/>
        <rFont val="Arial"/>
        <family val="2"/>
      </rPr>
      <t xml:space="preserve"> 85-100.</t>
    </r>
  </si>
  <si>
    <r>
      <t>Goodrich DC, Williams DG, Unkrich CL, Hogan JF, Scott RL, Hultine KR</t>
    </r>
    <r>
      <rPr>
        <i/>
        <sz val="11"/>
        <color theme="1"/>
        <rFont val="等线"/>
        <family val="2"/>
        <scheme val="minor"/>
      </rPr>
      <t>, et al.</t>
    </r>
    <r>
      <rPr>
        <sz val="10"/>
        <rFont val="Arial"/>
        <family val="2"/>
      </rPr>
      <t xml:space="preserve"> Comparison of methods to estimate ephemeral channel recharge, Walnut Gulch, San Pedro River basin, Arizona. </t>
    </r>
    <r>
      <rPr>
        <i/>
        <sz val="11"/>
        <color theme="1"/>
        <rFont val="等线"/>
        <family val="2"/>
        <scheme val="minor"/>
      </rPr>
      <t>Groundwater recharge in a desert environment: the southwestern United States</t>
    </r>
    <r>
      <rPr>
        <sz val="10"/>
        <rFont val="Arial"/>
        <family val="2"/>
      </rPr>
      <t xml:space="preserve"> 2004</t>
    </r>
    <r>
      <rPr>
        <b/>
        <sz val="11"/>
        <color theme="1"/>
        <rFont val="等线"/>
        <family val="2"/>
        <scheme val="minor"/>
      </rPr>
      <t>:</t>
    </r>
    <r>
      <rPr>
        <sz val="10"/>
        <rFont val="Arial"/>
        <family val="2"/>
      </rPr>
      <t xml:space="preserve"> 77-99.</t>
    </r>
  </si>
  <si>
    <r>
      <t xml:space="preserve">Green CT, Fisher LH, Bekins BA. Nitrogen fluxes through unsaturated zones in five agricultural settings across the United States. </t>
    </r>
    <r>
      <rPr>
        <i/>
        <sz val="11"/>
        <color theme="1"/>
        <rFont val="等线"/>
        <family val="2"/>
        <scheme val="minor"/>
      </rPr>
      <t>J Environ Qual</t>
    </r>
    <r>
      <rPr>
        <sz val="10"/>
        <rFont val="Arial"/>
        <family val="2"/>
      </rPr>
      <t xml:space="preserve"> 2008, </t>
    </r>
    <r>
      <rPr>
        <b/>
        <sz val="11"/>
        <color theme="1"/>
        <rFont val="等线"/>
        <family val="2"/>
        <scheme val="minor"/>
      </rPr>
      <t>37</t>
    </r>
    <r>
      <rPr>
        <sz val="10"/>
        <rFont val="Arial"/>
        <family val="2"/>
      </rPr>
      <t>(3)</t>
    </r>
    <r>
      <rPr>
        <b/>
        <sz val="11"/>
        <color theme="1"/>
        <rFont val="等线"/>
        <family val="2"/>
        <scheme val="minor"/>
      </rPr>
      <t>:</t>
    </r>
    <r>
      <rPr>
        <sz val="10"/>
        <rFont val="Arial"/>
        <family val="2"/>
      </rPr>
      <t xml:space="preserve"> 1073-1085.</t>
    </r>
  </si>
  <si>
    <r>
      <t xml:space="preserve">Gregory P, Tennant D, Hamblin A, Eastham J. Components of the water balance on duplex soils in Western Australia. </t>
    </r>
    <r>
      <rPr>
        <i/>
        <sz val="11"/>
        <color theme="1"/>
        <rFont val="等线"/>
        <family val="2"/>
        <scheme val="minor"/>
      </rPr>
      <t>Aust J Exp Agr</t>
    </r>
    <r>
      <rPr>
        <sz val="10"/>
        <rFont val="Arial"/>
        <family val="2"/>
      </rPr>
      <t xml:space="preserve"> 1992, </t>
    </r>
    <r>
      <rPr>
        <b/>
        <sz val="11"/>
        <color theme="1"/>
        <rFont val="等线"/>
        <family val="2"/>
        <scheme val="minor"/>
      </rPr>
      <t>32</t>
    </r>
    <r>
      <rPr>
        <sz val="10"/>
        <rFont val="Arial"/>
        <family val="2"/>
      </rPr>
      <t>(7)</t>
    </r>
    <r>
      <rPr>
        <b/>
        <sz val="11"/>
        <color theme="1"/>
        <rFont val="等线"/>
        <family val="2"/>
        <scheme val="minor"/>
      </rPr>
      <t>:</t>
    </r>
    <r>
      <rPr>
        <sz val="10"/>
        <rFont val="Arial"/>
        <family val="2"/>
      </rPr>
      <t xml:space="preserve"> 845-855.</t>
    </r>
  </si>
  <si>
    <r>
      <t xml:space="preserve">Gupta SK, Sharma P. Soil moisture transport through the unsaturated zone: tritium tagging studies in Sabarmati basin, western India. </t>
    </r>
    <r>
      <rPr>
        <i/>
        <sz val="11"/>
        <color theme="1"/>
        <rFont val="等线"/>
        <family val="2"/>
        <scheme val="minor"/>
      </rPr>
      <t>Hydrological Sciences Journal</t>
    </r>
    <r>
      <rPr>
        <sz val="10"/>
        <rFont val="Arial"/>
        <family val="2"/>
      </rPr>
      <t xml:space="preserve"> 1984, </t>
    </r>
    <r>
      <rPr>
        <b/>
        <sz val="11"/>
        <color theme="1"/>
        <rFont val="等线"/>
        <family val="2"/>
        <scheme val="minor"/>
      </rPr>
      <t>29</t>
    </r>
    <r>
      <rPr>
        <sz val="10"/>
        <rFont val="Arial"/>
        <family val="2"/>
      </rPr>
      <t>(2)</t>
    </r>
    <r>
      <rPr>
        <b/>
        <sz val="11"/>
        <color theme="1"/>
        <rFont val="等线"/>
        <family val="2"/>
        <scheme val="minor"/>
      </rPr>
      <t>:</t>
    </r>
    <r>
      <rPr>
        <sz val="10"/>
        <rFont val="Arial"/>
        <family val="2"/>
      </rPr>
      <t xml:space="preserve"> 177-189.</t>
    </r>
  </si>
  <si>
    <r>
      <t xml:space="preserve">Hadas A, Hadas A, Sagiv B, Haruvy N. Agricultural practices, soil fertility management modes and resultant nitrogen leaching rates under semi-arid conditions. </t>
    </r>
    <r>
      <rPr>
        <i/>
        <sz val="11"/>
        <color theme="1"/>
        <rFont val="等线"/>
        <family val="2"/>
        <scheme val="minor"/>
      </rPr>
      <t>Agr Water Manage</t>
    </r>
    <r>
      <rPr>
        <sz val="10"/>
        <rFont val="Arial"/>
        <family val="2"/>
      </rPr>
      <t xml:space="preserve"> 1999, </t>
    </r>
    <r>
      <rPr>
        <b/>
        <sz val="11"/>
        <color theme="1"/>
        <rFont val="等线"/>
        <family val="2"/>
        <scheme val="minor"/>
      </rPr>
      <t>42</t>
    </r>
    <r>
      <rPr>
        <sz val="10"/>
        <rFont val="Arial"/>
        <family val="2"/>
      </rPr>
      <t>(1)</t>
    </r>
    <r>
      <rPr>
        <b/>
        <sz val="11"/>
        <color theme="1"/>
        <rFont val="等线"/>
        <family val="2"/>
        <scheme val="minor"/>
      </rPr>
      <t>:</t>
    </r>
    <r>
      <rPr>
        <sz val="10"/>
        <rFont val="Arial"/>
        <family val="2"/>
      </rPr>
      <t xml:space="preserve"> 81-95.</t>
    </r>
  </si>
  <si>
    <r>
      <t xml:space="preserve">Halm D, Gaiser T, Stahr K. Seepage and groundwater recharge in sandy soils of the semi-arid region of Picos, Northeast Brazil. </t>
    </r>
    <r>
      <rPr>
        <i/>
        <sz val="11"/>
        <color theme="1"/>
        <rFont val="等线"/>
        <family val="2"/>
        <scheme val="minor"/>
      </rPr>
      <t>Neues Jahrb Geol P-A</t>
    </r>
    <r>
      <rPr>
        <sz val="10"/>
        <rFont val="Arial"/>
        <family val="2"/>
      </rPr>
      <t xml:space="preserve"> 2002, </t>
    </r>
    <r>
      <rPr>
        <b/>
        <sz val="11"/>
        <color theme="1"/>
        <rFont val="等线"/>
        <family val="2"/>
        <scheme val="minor"/>
      </rPr>
      <t>225</t>
    </r>
    <r>
      <rPr>
        <sz val="10"/>
        <rFont val="Arial"/>
        <family val="2"/>
      </rPr>
      <t>(1)</t>
    </r>
    <r>
      <rPr>
        <b/>
        <sz val="11"/>
        <color theme="1"/>
        <rFont val="等线"/>
        <family val="2"/>
        <scheme val="minor"/>
      </rPr>
      <t>:</t>
    </r>
    <r>
      <rPr>
        <sz val="10"/>
        <rFont val="Arial"/>
        <family val="2"/>
      </rPr>
      <t xml:space="preserve"> 85-101.</t>
    </r>
  </si>
  <si>
    <r>
      <t xml:space="preserve">Hatton TJ, Nulsen RA. Towards achieving functional ecosystem mimicry with respect to water cycling in southern Australian agriculture. </t>
    </r>
    <r>
      <rPr>
        <i/>
        <sz val="11"/>
        <color theme="1"/>
        <rFont val="等线"/>
        <family val="2"/>
        <scheme val="minor"/>
      </rPr>
      <t>Agroforest Syst</t>
    </r>
    <r>
      <rPr>
        <sz val="10"/>
        <rFont val="Arial"/>
        <family val="2"/>
      </rPr>
      <t xml:space="preserve"> 1999, </t>
    </r>
    <r>
      <rPr>
        <b/>
        <sz val="11"/>
        <color theme="1"/>
        <rFont val="等线"/>
        <family val="2"/>
        <scheme val="minor"/>
      </rPr>
      <t>45</t>
    </r>
    <r>
      <rPr>
        <sz val="10"/>
        <rFont val="Arial"/>
        <family val="2"/>
      </rPr>
      <t>(1-3)</t>
    </r>
    <r>
      <rPr>
        <b/>
        <sz val="11"/>
        <color theme="1"/>
        <rFont val="等线"/>
        <family val="2"/>
        <scheme val="minor"/>
      </rPr>
      <t>:</t>
    </r>
    <r>
      <rPr>
        <sz val="10"/>
        <rFont val="Arial"/>
        <family val="2"/>
      </rPr>
      <t xml:space="preserve"> 203-214.</t>
    </r>
  </si>
  <si>
    <r>
      <t xml:space="preserve">Heilweil VM, Solomon DK, Gardner PM. Borehole environmental tracers for evaluating net infiltration and recharge through desert bedrock. </t>
    </r>
    <r>
      <rPr>
        <i/>
        <sz val="11"/>
        <color theme="1"/>
        <rFont val="等线"/>
        <family val="2"/>
        <scheme val="minor"/>
      </rPr>
      <t>Vadose Zone J</t>
    </r>
    <r>
      <rPr>
        <sz val="10"/>
        <rFont val="Arial"/>
        <family val="2"/>
      </rPr>
      <t xml:space="preserve"> 2006, </t>
    </r>
    <r>
      <rPr>
        <b/>
        <sz val="11"/>
        <color theme="1"/>
        <rFont val="等线"/>
        <family val="2"/>
        <scheme val="minor"/>
      </rPr>
      <t>5</t>
    </r>
    <r>
      <rPr>
        <sz val="10"/>
        <rFont val="Arial"/>
        <family val="2"/>
      </rPr>
      <t>(1)</t>
    </r>
    <r>
      <rPr>
        <b/>
        <sz val="11"/>
        <color theme="1"/>
        <rFont val="等线"/>
        <family val="2"/>
        <scheme val="minor"/>
      </rPr>
      <t>:</t>
    </r>
    <r>
      <rPr>
        <sz val="10"/>
        <rFont val="Arial"/>
        <family val="2"/>
      </rPr>
      <t xml:space="preserve"> 98-120.</t>
    </r>
  </si>
  <si>
    <r>
      <t xml:space="preserve">Heng LK, White RE, Helyar KR, Fisher R, Chen D. Seasonal differences in the soil water balance under perennial and annual pastures on an acid Sodosol in southeastern Australia. </t>
    </r>
    <r>
      <rPr>
        <i/>
        <sz val="11"/>
        <color theme="1"/>
        <rFont val="等线"/>
        <family val="2"/>
        <scheme val="minor"/>
      </rPr>
      <t>Eur J Soil Sci</t>
    </r>
    <r>
      <rPr>
        <sz val="10"/>
        <rFont val="Arial"/>
        <family val="2"/>
      </rPr>
      <t xml:space="preserve"> 2001, </t>
    </r>
    <r>
      <rPr>
        <b/>
        <sz val="11"/>
        <color theme="1"/>
        <rFont val="等线"/>
        <family val="2"/>
        <scheme val="minor"/>
      </rPr>
      <t>52</t>
    </r>
    <r>
      <rPr>
        <sz val="10"/>
        <rFont val="Arial"/>
        <family val="2"/>
      </rPr>
      <t>(2)</t>
    </r>
    <r>
      <rPr>
        <b/>
        <sz val="11"/>
        <color theme="1"/>
        <rFont val="等线"/>
        <family val="2"/>
        <scheme val="minor"/>
      </rPr>
      <t>:</t>
    </r>
    <r>
      <rPr>
        <sz val="10"/>
        <rFont val="Arial"/>
        <family val="2"/>
      </rPr>
      <t xml:space="preserve"> 227-236.</t>
    </r>
  </si>
  <si>
    <t>Holmes J, Colville J. On the water balance of grassland and forest. 1968.</t>
  </si>
  <si>
    <r>
      <t xml:space="preserve">Holmes J, Colville J. Grassland hydrology in a karstic region of southern Australia. </t>
    </r>
    <r>
      <rPr>
        <i/>
        <sz val="11"/>
        <color theme="1"/>
        <rFont val="等线"/>
        <family val="2"/>
        <scheme val="minor"/>
      </rPr>
      <t>J Hydrol</t>
    </r>
    <r>
      <rPr>
        <sz val="10"/>
        <rFont val="Arial"/>
        <family val="2"/>
      </rPr>
      <t xml:space="preserve"> 1970, </t>
    </r>
    <r>
      <rPr>
        <b/>
        <sz val="11"/>
        <color theme="1"/>
        <rFont val="等线"/>
        <family val="2"/>
        <scheme val="minor"/>
      </rPr>
      <t>10</t>
    </r>
    <r>
      <rPr>
        <sz val="10"/>
        <rFont val="Arial"/>
        <family val="2"/>
      </rPr>
      <t>(1)</t>
    </r>
    <r>
      <rPr>
        <b/>
        <sz val="11"/>
        <color theme="1"/>
        <rFont val="等线"/>
        <family val="2"/>
        <scheme val="minor"/>
      </rPr>
      <t>:</t>
    </r>
    <r>
      <rPr>
        <sz val="10"/>
        <rFont val="Arial"/>
        <family val="2"/>
      </rPr>
      <t xml:space="preserve"> 38-58.</t>
    </r>
  </si>
  <si>
    <r>
      <t xml:space="preserve">Holmstead GL, Knight RW, Hussey MA. Water-use and water yield of three C4 bunchgrasses in the South Texas plains. </t>
    </r>
    <r>
      <rPr>
        <i/>
        <sz val="11"/>
        <color theme="1"/>
        <rFont val="等线"/>
        <family val="2"/>
        <scheme val="minor"/>
      </rPr>
      <t>In Water yield improvement from rangeland watersheds Texas Water Dev Board, Austin</t>
    </r>
    <r>
      <rPr>
        <sz val="10"/>
        <rFont val="Arial"/>
        <family val="2"/>
      </rPr>
      <t xml:space="preserve"> 1988</t>
    </r>
    <r>
      <rPr>
        <b/>
        <sz val="11"/>
        <color theme="1"/>
        <rFont val="等线"/>
        <family val="2"/>
        <scheme val="minor"/>
      </rPr>
      <t>:</t>
    </r>
    <r>
      <rPr>
        <sz val="10"/>
        <rFont val="Arial"/>
        <family val="2"/>
      </rPr>
      <t xml:space="preserve"> 73-91.</t>
    </r>
  </si>
  <si>
    <t>Houben et al. (2009)</t>
  </si>
  <si>
    <r>
      <t xml:space="preserve">Houben, Georg, Torge Tünnermeier, Naim Eqrar, and Thomas Himmelsbach. "Hydrogeology of the Kabul Basin (Afghanistan), part II: groundwater geochemistry." </t>
    </r>
    <r>
      <rPr>
        <i/>
        <sz val="11"/>
        <color theme="1"/>
        <rFont val="等线"/>
        <family val="2"/>
        <scheme val="minor"/>
      </rPr>
      <t>Hydrogeology journal</t>
    </r>
    <r>
      <rPr>
        <sz val="10"/>
        <rFont val="Arial"/>
        <family val="2"/>
      </rPr>
      <t xml:space="preserve"> 17, no. 4 (2009): 935-948.</t>
    </r>
  </si>
  <si>
    <r>
      <t xml:space="preserve">Houston JFT. Rainfall and recharge to a dolomite aquifer in a semi-arid climate at Kabwe, Zambia. </t>
    </r>
    <r>
      <rPr>
        <i/>
        <sz val="11"/>
        <color theme="1"/>
        <rFont val="等线"/>
        <family val="2"/>
        <scheme val="minor"/>
      </rPr>
      <t>J Hydrol</t>
    </r>
    <r>
      <rPr>
        <sz val="10"/>
        <rFont val="Arial"/>
        <family val="2"/>
      </rPr>
      <t xml:space="preserve"> 1982, </t>
    </r>
    <r>
      <rPr>
        <b/>
        <sz val="11"/>
        <color theme="1"/>
        <rFont val="等线"/>
        <family val="2"/>
        <scheme val="minor"/>
      </rPr>
      <t>59</t>
    </r>
    <r>
      <rPr>
        <sz val="10"/>
        <rFont val="Arial"/>
        <family val="2"/>
      </rPr>
      <t>(1)</t>
    </r>
    <r>
      <rPr>
        <b/>
        <sz val="11"/>
        <color theme="1"/>
        <rFont val="等线"/>
        <family val="2"/>
        <scheme val="minor"/>
      </rPr>
      <t>:</t>
    </r>
    <r>
      <rPr>
        <sz val="10"/>
        <rFont val="Arial"/>
        <family val="2"/>
      </rPr>
      <t xml:space="preserve"> 173-187.</t>
    </r>
  </si>
  <si>
    <t>Howard and Karundu (1992)</t>
  </si>
  <si>
    <r>
      <t xml:space="preserve">Howard KWF, Karundu J. Constraints on the Exploitation of Basement Aquifers in East-Africa - Water-Balance Implications and the Role of the Regolith. </t>
    </r>
    <r>
      <rPr>
        <i/>
        <sz val="11"/>
        <color theme="1"/>
        <rFont val="等线"/>
        <family val="2"/>
        <scheme val="minor"/>
      </rPr>
      <t>J Hydrol</t>
    </r>
    <r>
      <rPr>
        <sz val="10"/>
        <rFont val="Arial"/>
        <family val="2"/>
      </rPr>
      <t xml:space="preserve"> 1992, </t>
    </r>
    <r>
      <rPr>
        <b/>
        <sz val="11"/>
        <color theme="1"/>
        <rFont val="等线"/>
        <family val="2"/>
        <scheme val="minor"/>
      </rPr>
      <t>139</t>
    </r>
    <r>
      <rPr>
        <sz val="10"/>
        <rFont val="Arial"/>
        <family val="2"/>
      </rPr>
      <t>(1-4)</t>
    </r>
    <r>
      <rPr>
        <b/>
        <sz val="11"/>
        <color theme="1"/>
        <rFont val="等线"/>
        <family val="2"/>
        <scheme val="minor"/>
      </rPr>
      <t>:</t>
    </r>
    <r>
      <rPr>
        <sz val="10"/>
        <rFont val="Arial"/>
        <family val="2"/>
      </rPr>
      <t xml:space="preserve"> 183-196.</t>
    </r>
  </si>
  <si>
    <r>
      <t xml:space="preserve">Huang MB, Gallichand J. Use of the SHAW model to assess soil water recovery after apple trees in the gully region of the Loess Plateau, China. </t>
    </r>
    <r>
      <rPr>
        <i/>
        <sz val="11"/>
        <color theme="1"/>
        <rFont val="等线"/>
        <family val="2"/>
        <scheme val="minor"/>
      </rPr>
      <t>Agr Water Manage</t>
    </r>
    <r>
      <rPr>
        <sz val="10"/>
        <rFont val="Arial"/>
        <family val="2"/>
      </rPr>
      <t xml:space="preserve"> 2006, </t>
    </r>
    <r>
      <rPr>
        <b/>
        <sz val="11"/>
        <color theme="1"/>
        <rFont val="等线"/>
        <family val="2"/>
        <scheme val="minor"/>
      </rPr>
      <t>85</t>
    </r>
    <r>
      <rPr>
        <sz val="10"/>
        <rFont val="Arial"/>
        <family val="2"/>
      </rPr>
      <t>(1-2)</t>
    </r>
    <r>
      <rPr>
        <b/>
        <sz val="11"/>
        <color theme="1"/>
        <rFont val="等线"/>
        <family val="2"/>
        <scheme val="minor"/>
      </rPr>
      <t>:</t>
    </r>
    <r>
      <rPr>
        <sz val="10"/>
        <rFont val="Arial"/>
        <family val="2"/>
      </rPr>
      <t xml:space="preserve"> 67-76.</t>
    </r>
  </si>
  <si>
    <t>Hughes M, Cook P, Jolly I, Beech TA, Fiebiger CT. Recharge studies in the western Murray Basin-1. Results of a drilling program at Borrika. 1988.</t>
  </si>
  <si>
    <t>Hume I, Wilson S, Lawry T. Episodic deep drainage under crops and shrubs in the mallee zone.  Proc. Dryland Forum, North Adelaide, SA, Australia; 1997; 1997. p. 28-30.</t>
  </si>
  <si>
    <t>Hussein M. Water flow and solute transport using environmental isotopes and modeling; 2001.</t>
  </si>
  <si>
    <r>
      <t xml:space="preserve">Jackson, D., &amp; Rushton, K. R. (1987). Assessment of recharge components for a chalk aquifer unit. </t>
    </r>
    <r>
      <rPr>
        <i/>
        <sz val="11"/>
        <color theme="1"/>
        <rFont val="等线"/>
        <family val="2"/>
        <scheme val="minor"/>
      </rPr>
      <t>Journal of Hydrology</t>
    </r>
    <r>
      <rPr>
        <sz val="10"/>
        <rFont val="Arial"/>
        <family val="2"/>
      </rPr>
      <t xml:space="preserve">, </t>
    </r>
    <r>
      <rPr>
        <i/>
        <sz val="11"/>
        <color theme="1"/>
        <rFont val="等线"/>
        <family val="2"/>
        <scheme val="minor"/>
      </rPr>
      <t>92</t>
    </r>
    <r>
      <rPr>
        <sz val="10"/>
        <rFont val="Arial"/>
        <family val="2"/>
      </rPr>
      <t>(1-2), 1-15.</t>
    </r>
  </si>
  <si>
    <r>
      <t xml:space="preserve">Jipp PH, Nepstad DC, Cassel DK, De Carvalho CR. Deep soil moisture storage and transpiration in forests and pastures of seasonally-dry amazonia. </t>
    </r>
    <r>
      <rPr>
        <i/>
        <sz val="11"/>
        <color theme="1"/>
        <rFont val="等线"/>
        <family val="2"/>
        <scheme val="minor"/>
      </rPr>
      <t>Climatic Change</t>
    </r>
    <r>
      <rPr>
        <sz val="10"/>
        <rFont val="Arial"/>
        <family val="2"/>
      </rPr>
      <t xml:space="preserve"> 1998, </t>
    </r>
    <r>
      <rPr>
        <b/>
        <sz val="11"/>
        <color theme="1"/>
        <rFont val="等线"/>
        <family val="2"/>
        <scheme val="minor"/>
      </rPr>
      <t>39</t>
    </r>
    <r>
      <rPr>
        <sz val="10"/>
        <rFont val="Arial"/>
        <family val="2"/>
      </rPr>
      <t>(2-3)</t>
    </r>
    <r>
      <rPr>
        <b/>
        <sz val="11"/>
        <color theme="1"/>
        <rFont val="等线"/>
        <family val="2"/>
        <scheme val="minor"/>
      </rPr>
      <t>:</t>
    </r>
    <r>
      <rPr>
        <sz val="10"/>
        <rFont val="Arial"/>
        <family val="2"/>
      </rPr>
      <t xml:space="preserve"> 395-412.</t>
    </r>
  </si>
  <si>
    <t>Johnston (1987a)</t>
  </si>
  <si>
    <r>
      <t xml:space="preserve">Johnston CD. Distribution of Environmental Chloride in Relation to Subsurface Hydrology. </t>
    </r>
    <r>
      <rPr>
        <i/>
        <sz val="11"/>
        <color theme="1"/>
        <rFont val="等线"/>
        <family val="2"/>
        <scheme val="minor"/>
      </rPr>
      <t>J Hydrol</t>
    </r>
    <r>
      <rPr>
        <sz val="10"/>
        <rFont val="Arial"/>
        <family val="2"/>
      </rPr>
      <t xml:space="preserve"> 1987, </t>
    </r>
    <r>
      <rPr>
        <b/>
        <sz val="11"/>
        <color theme="1"/>
        <rFont val="等线"/>
        <family val="2"/>
        <scheme val="minor"/>
      </rPr>
      <t>94</t>
    </r>
    <r>
      <rPr>
        <sz val="10"/>
        <rFont val="Arial"/>
        <family val="2"/>
      </rPr>
      <t>(1-2)</t>
    </r>
    <r>
      <rPr>
        <b/>
        <sz val="11"/>
        <color theme="1"/>
        <rFont val="等线"/>
        <family val="2"/>
        <scheme val="minor"/>
      </rPr>
      <t>:</t>
    </r>
    <r>
      <rPr>
        <sz val="10"/>
        <rFont val="Arial"/>
        <family val="2"/>
      </rPr>
      <t xml:space="preserve"> 67-88.</t>
    </r>
  </si>
  <si>
    <t>Johnston (1987b)</t>
  </si>
  <si>
    <r>
      <t xml:space="preserve">Johnston CD. Preferred Water-Flow and Localized Recharge in a Variable Regolith. </t>
    </r>
    <r>
      <rPr>
        <i/>
        <sz val="11"/>
        <color theme="1"/>
        <rFont val="等线"/>
        <family val="2"/>
        <scheme val="minor"/>
      </rPr>
      <t>J Hydrol</t>
    </r>
    <r>
      <rPr>
        <sz val="10"/>
        <rFont val="Arial"/>
        <family val="2"/>
      </rPr>
      <t xml:space="preserve"> 1987, </t>
    </r>
    <r>
      <rPr>
        <b/>
        <sz val="11"/>
        <color theme="1"/>
        <rFont val="等线"/>
        <family val="2"/>
        <scheme val="minor"/>
      </rPr>
      <t>94</t>
    </r>
    <r>
      <rPr>
        <sz val="10"/>
        <rFont val="Arial"/>
        <family val="2"/>
      </rPr>
      <t>(1-2)</t>
    </r>
    <r>
      <rPr>
        <b/>
        <sz val="11"/>
        <color theme="1"/>
        <rFont val="等线"/>
        <family val="2"/>
        <scheme val="minor"/>
      </rPr>
      <t>:</t>
    </r>
    <r>
      <rPr>
        <sz val="10"/>
        <rFont val="Arial"/>
        <family val="2"/>
      </rPr>
      <t xml:space="preserve"> 129-142.</t>
    </r>
  </si>
  <si>
    <r>
      <t xml:space="preserve">Jolly J. The geohydrology of the Graafwater Government Subterranean Water Control Area. </t>
    </r>
    <r>
      <rPr>
        <i/>
        <sz val="11"/>
        <color theme="1"/>
        <rFont val="等线"/>
        <family val="2"/>
        <scheme val="minor"/>
      </rPr>
      <t>DWAF Rep GH</t>
    </r>
    <r>
      <rPr>
        <sz val="10"/>
        <rFont val="Arial"/>
        <family val="2"/>
      </rPr>
      <t xml:space="preserve"> 1992, </t>
    </r>
    <r>
      <rPr>
        <b/>
        <sz val="11"/>
        <color theme="1"/>
        <rFont val="等线"/>
        <family val="2"/>
        <scheme val="minor"/>
      </rPr>
      <t>3778</t>
    </r>
    <r>
      <rPr>
        <sz val="10"/>
        <rFont val="Arial"/>
        <family val="2"/>
      </rPr>
      <t>.</t>
    </r>
  </si>
  <si>
    <r>
      <t xml:space="preserve">Jolly ID, Cook PG, Allison GB, Hughes MW. Simultaneous Water and Solute Movement through an Unsaturated Soil Following an Increase in Recharge. </t>
    </r>
    <r>
      <rPr>
        <i/>
        <sz val="11"/>
        <color theme="1"/>
        <rFont val="等线"/>
        <family val="2"/>
        <scheme val="minor"/>
      </rPr>
      <t>J Hydrol</t>
    </r>
    <r>
      <rPr>
        <sz val="10"/>
        <rFont val="Arial"/>
        <family val="2"/>
      </rPr>
      <t xml:space="preserve"> 1989, </t>
    </r>
    <r>
      <rPr>
        <b/>
        <sz val="11"/>
        <color theme="1"/>
        <rFont val="等线"/>
        <family val="2"/>
        <scheme val="minor"/>
      </rPr>
      <t>111</t>
    </r>
    <r>
      <rPr>
        <sz val="10"/>
        <rFont val="Arial"/>
        <family val="2"/>
      </rPr>
      <t>(1-4)</t>
    </r>
    <r>
      <rPr>
        <b/>
        <sz val="11"/>
        <color theme="1"/>
        <rFont val="等线"/>
        <family val="2"/>
        <scheme val="minor"/>
      </rPr>
      <t>:</t>
    </r>
    <r>
      <rPr>
        <sz val="10"/>
        <rFont val="Arial"/>
        <family val="2"/>
      </rPr>
      <t xml:space="preserve"> 391-396.</t>
    </r>
  </si>
  <si>
    <t>Joshi B. Estimation of diffuse vadose zone soil-water flux in a semi-arid region. 1997.</t>
  </si>
  <si>
    <r>
      <t xml:space="preserve">Julien P, Knight R, Fischer C. Water yields from mesquite and grass lysimeters on the Carrizo–Wilcox Sands aquifer in southwest Texas. </t>
    </r>
    <r>
      <rPr>
        <i/>
        <sz val="11"/>
        <color theme="1"/>
        <rFont val="等线"/>
        <family val="2"/>
        <scheme val="minor"/>
      </rPr>
      <t>Water yield improvement from rangeland watersheds Texas Water Dev Board, Ausn</t>
    </r>
    <r>
      <rPr>
        <sz val="10"/>
        <rFont val="Arial"/>
        <family val="2"/>
      </rPr>
      <t xml:space="preserve"> 1988</t>
    </r>
    <r>
      <rPr>
        <b/>
        <sz val="11"/>
        <color theme="1"/>
        <rFont val="等线"/>
        <family val="2"/>
        <scheme val="minor"/>
      </rPr>
      <t>:</t>
    </r>
    <r>
      <rPr>
        <sz val="10"/>
        <rFont val="Arial"/>
        <family val="2"/>
      </rPr>
      <t xml:space="preserve"> 92-115.</t>
    </r>
  </si>
  <si>
    <r>
      <t xml:space="preserve">Kendy E, Gerard-Marchant P, Walter MT, Zhang YQ, Liu CM, Steenhuis TS. A soil-water-balance approach to quantify groundwater recharge from irrigated cropland in the North China Plain. </t>
    </r>
    <r>
      <rPr>
        <i/>
        <sz val="11"/>
        <color theme="1"/>
        <rFont val="等线"/>
        <family val="2"/>
        <scheme val="minor"/>
      </rPr>
      <t>Hydrol Process</t>
    </r>
    <r>
      <rPr>
        <sz val="10"/>
        <rFont val="Arial"/>
        <family val="2"/>
      </rPr>
      <t xml:space="preserve"> 2003, </t>
    </r>
    <r>
      <rPr>
        <b/>
        <sz val="11"/>
        <color theme="1"/>
        <rFont val="等线"/>
        <family val="2"/>
        <scheme val="minor"/>
      </rPr>
      <t>17</t>
    </r>
    <r>
      <rPr>
        <sz val="10"/>
        <rFont val="Arial"/>
        <family val="2"/>
      </rPr>
      <t>(10)</t>
    </r>
    <r>
      <rPr>
        <b/>
        <sz val="11"/>
        <color theme="1"/>
        <rFont val="等线"/>
        <family val="2"/>
        <scheme val="minor"/>
      </rPr>
      <t>:</t>
    </r>
    <r>
      <rPr>
        <sz val="10"/>
        <rFont val="Arial"/>
        <family val="2"/>
      </rPr>
      <t xml:space="preserve"> 2011-2031.</t>
    </r>
  </si>
  <si>
    <r>
      <t xml:space="preserve">Kendy E, Zhang YQ, Liu CM, Wang JX, Steenhuis T. Groundwater recharge from irrigated cropland in the North China Plain: case study of Luancheng County, Hebei Province, 1949-2000. </t>
    </r>
    <r>
      <rPr>
        <i/>
        <sz val="11"/>
        <color theme="1"/>
        <rFont val="等线"/>
        <family val="2"/>
        <scheme val="minor"/>
      </rPr>
      <t>Hydrol Process</t>
    </r>
    <r>
      <rPr>
        <sz val="10"/>
        <rFont val="Arial"/>
        <family val="2"/>
      </rPr>
      <t xml:space="preserve"> 2004, </t>
    </r>
    <r>
      <rPr>
        <b/>
        <sz val="11"/>
        <color theme="1"/>
        <rFont val="等线"/>
        <family val="2"/>
        <scheme val="minor"/>
      </rPr>
      <t>18</t>
    </r>
    <r>
      <rPr>
        <sz val="10"/>
        <rFont val="Arial"/>
        <family val="2"/>
      </rPr>
      <t>(12)</t>
    </r>
    <r>
      <rPr>
        <b/>
        <sz val="11"/>
        <color theme="1"/>
        <rFont val="等线"/>
        <family val="2"/>
        <scheme val="minor"/>
      </rPr>
      <t>:</t>
    </r>
    <r>
      <rPr>
        <sz val="10"/>
        <rFont val="Arial"/>
        <family val="2"/>
      </rPr>
      <t xml:space="preserve"> 2289-2302.</t>
    </r>
  </si>
  <si>
    <t>Kennett-Smith A, Budd G, Cook P, Walker G. The effect of lucerne on the recharge to cleared mallee lands. The Centre for Groundwater Studies: Report; 1990.</t>
  </si>
  <si>
    <t>Kennett-Smith et al. (1992a)</t>
  </si>
  <si>
    <t>Kennett-Smith AK, Budd GR, Walker GR. Groundwater recharge beneath woodlands cleared for grazing south western New South Wales. 1992.</t>
  </si>
  <si>
    <t>Kennett-Smith et al. (1992b)</t>
  </si>
  <si>
    <r>
      <t xml:space="preserve">Kennett-Smith AK, Cook PG, Thorne R. Comparison of recharge under native vegetation and dryland agriculture, in the Big Desert region of Victoria. </t>
    </r>
    <r>
      <rPr>
        <i/>
        <sz val="11"/>
        <color theme="1"/>
        <rFont val="等线"/>
        <family val="2"/>
        <scheme val="minor"/>
      </rPr>
      <t>Ctr for Groundwater Stud, Glen Osmond, SA, Australia</t>
    </r>
    <r>
      <rPr>
        <sz val="10"/>
        <rFont val="Arial"/>
        <family val="2"/>
      </rPr>
      <t xml:space="preserve"> 1992.</t>
    </r>
  </si>
  <si>
    <r>
      <t xml:space="preserve">Kennett-Smith AK, Thorne R, Walker GR. Comparison of recharge under native vegetation and dryland agriculture near Goroke, Victoria. </t>
    </r>
    <r>
      <rPr>
        <i/>
        <sz val="11"/>
        <color theme="1"/>
        <rFont val="等线"/>
        <family val="2"/>
        <scheme val="minor"/>
      </rPr>
      <t>Ctr for Groundwater Stud Glen Osmond, SA, Australia</t>
    </r>
    <r>
      <rPr>
        <sz val="10"/>
        <rFont val="Arial"/>
        <family val="2"/>
      </rPr>
      <t xml:space="preserve"> 1993.</t>
    </r>
  </si>
  <si>
    <r>
      <t xml:space="preserve">Kennett-Smith A, Cook PG, Walker GR. Factors Affecting Groundwater Recharge Following Clearing in the South Western Murray Basin. </t>
    </r>
    <r>
      <rPr>
        <i/>
        <sz val="11"/>
        <color theme="1"/>
        <rFont val="等线"/>
        <family val="2"/>
        <scheme val="minor"/>
      </rPr>
      <t>J Hydrol</t>
    </r>
    <r>
      <rPr>
        <sz val="10"/>
        <rFont val="Arial"/>
        <family val="2"/>
      </rPr>
      <t xml:space="preserve"> 1994, </t>
    </r>
    <r>
      <rPr>
        <b/>
        <sz val="11"/>
        <color theme="1"/>
        <rFont val="等线"/>
        <family val="2"/>
        <scheme val="minor"/>
      </rPr>
      <t>154</t>
    </r>
    <r>
      <rPr>
        <sz val="10"/>
        <rFont val="Arial"/>
        <family val="2"/>
      </rPr>
      <t>(1-4)</t>
    </r>
    <r>
      <rPr>
        <b/>
        <sz val="11"/>
        <color theme="1"/>
        <rFont val="等线"/>
        <family val="2"/>
        <scheme val="minor"/>
      </rPr>
      <t>:</t>
    </r>
    <r>
      <rPr>
        <sz val="10"/>
        <rFont val="Arial"/>
        <family val="2"/>
      </rPr>
      <t xml:space="preserve"> 85-105.</t>
    </r>
  </si>
  <si>
    <r>
      <t xml:space="preserve">Kienzle SW, Schulze RE. A Simulation-Model to Assess the Effect of Afforestation on Groundwater Resources in Deep Sandy Soils. </t>
    </r>
    <r>
      <rPr>
        <i/>
        <sz val="11"/>
        <color theme="1"/>
        <rFont val="等线"/>
        <family val="2"/>
        <scheme val="minor"/>
      </rPr>
      <t>Water Sa</t>
    </r>
    <r>
      <rPr>
        <sz val="10"/>
        <rFont val="Arial"/>
        <family val="2"/>
      </rPr>
      <t xml:space="preserve"> 1992, </t>
    </r>
    <r>
      <rPr>
        <b/>
        <sz val="11"/>
        <color theme="1"/>
        <rFont val="等线"/>
        <family val="2"/>
        <scheme val="minor"/>
      </rPr>
      <t>18</t>
    </r>
    <r>
      <rPr>
        <sz val="10"/>
        <rFont val="Arial"/>
        <family val="2"/>
      </rPr>
      <t>(4)</t>
    </r>
    <r>
      <rPr>
        <b/>
        <sz val="11"/>
        <color theme="1"/>
        <rFont val="等线"/>
        <family val="2"/>
        <scheme val="minor"/>
      </rPr>
      <t>:</t>
    </r>
    <r>
      <rPr>
        <sz val="10"/>
        <rFont val="Arial"/>
        <family val="2"/>
      </rPr>
      <t xml:space="preserve"> 265-272.</t>
    </r>
  </si>
  <si>
    <r>
      <t xml:space="preserve">Knoche D, Embacher A, Katzur J. Water and element fluxes of red oak ecosystems during stand development on post-mining sites (Lusatian Lignite District). </t>
    </r>
    <r>
      <rPr>
        <i/>
        <sz val="11"/>
        <color theme="1"/>
        <rFont val="等线"/>
        <family val="2"/>
        <scheme val="minor"/>
      </rPr>
      <t>Water Air Soil Poll</t>
    </r>
    <r>
      <rPr>
        <sz val="10"/>
        <rFont val="Arial"/>
        <family val="2"/>
      </rPr>
      <t xml:space="preserve"> 2002, </t>
    </r>
    <r>
      <rPr>
        <b/>
        <sz val="11"/>
        <color theme="1"/>
        <rFont val="等线"/>
        <family val="2"/>
        <scheme val="minor"/>
      </rPr>
      <t>141</t>
    </r>
    <r>
      <rPr>
        <sz val="10"/>
        <rFont val="Arial"/>
        <family val="2"/>
      </rPr>
      <t>(1-4)</t>
    </r>
    <r>
      <rPr>
        <b/>
        <sz val="11"/>
        <color theme="1"/>
        <rFont val="等线"/>
        <family val="2"/>
        <scheme val="minor"/>
      </rPr>
      <t>:</t>
    </r>
    <r>
      <rPr>
        <sz val="10"/>
        <rFont val="Arial"/>
        <family val="2"/>
      </rPr>
      <t xml:space="preserve"> 219-231.</t>
    </r>
  </si>
  <si>
    <r>
      <t xml:space="preserve">Krajenbrink GJW, Ronen D, Vanduijvenbooden W, Magaritz M, Wever D. Monitoring of Recharge Water-Quality under Woodland. </t>
    </r>
    <r>
      <rPr>
        <i/>
        <sz val="11"/>
        <color theme="1"/>
        <rFont val="等线"/>
        <family val="2"/>
        <scheme val="minor"/>
      </rPr>
      <t>J Hydrol</t>
    </r>
    <r>
      <rPr>
        <sz val="10"/>
        <rFont val="Arial"/>
        <family val="2"/>
      </rPr>
      <t xml:space="preserve"> 1988, </t>
    </r>
    <r>
      <rPr>
        <b/>
        <sz val="11"/>
        <color theme="1"/>
        <rFont val="等线"/>
        <family val="2"/>
        <scheme val="minor"/>
      </rPr>
      <t>98</t>
    </r>
    <r>
      <rPr>
        <sz val="10"/>
        <rFont val="Arial"/>
        <family val="2"/>
      </rPr>
      <t>(1-2)</t>
    </r>
    <r>
      <rPr>
        <b/>
        <sz val="11"/>
        <color theme="1"/>
        <rFont val="等线"/>
        <family val="2"/>
        <scheme val="minor"/>
      </rPr>
      <t>:</t>
    </r>
    <r>
      <rPr>
        <sz val="10"/>
        <rFont val="Arial"/>
        <family val="2"/>
      </rPr>
      <t xml:space="preserve"> 83-102.</t>
    </r>
  </si>
  <si>
    <r>
      <t xml:space="preserve">Kuells C, Adar EM, Udluft P. Resolving patterns of groundwater flow by inverse hydrochemical modelling in a semiarid Kalahari basin. </t>
    </r>
    <r>
      <rPr>
        <i/>
        <sz val="11"/>
        <color theme="1"/>
        <rFont val="等线"/>
        <family val="2"/>
        <scheme val="minor"/>
      </rPr>
      <t>Tracers and Modelling in Hydrogeology</t>
    </r>
    <r>
      <rPr>
        <sz val="10"/>
        <rFont val="Arial"/>
        <family val="2"/>
      </rPr>
      <t xml:space="preserve"> 2000(262)</t>
    </r>
    <r>
      <rPr>
        <b/>
        <sz val="11"/>
        <color theme="1"/>
        <rFont val="等线"/>
        <family val="2"/>
        <scheme val="minor"/>
      </rPr>
      <t>:</t>
    </r>
    <r>
      <rPr>
        <sz val="10"/>
        <rFont val="Arial"/>
        <family val="2"/>
      </rPr>
      <t xml:space="preserve"> 447-451.</t>
    </r>
  </si>
  <si>
    <r>
      <t xml:space="preserve">Ladekarl UL, Rasmussen KR, Christensen S, Jensen KH, Hansen B. Groundwater recharge and evapotranspiration for two natural ecosystems covered with oak and heather. </t>
    </r>
    <r>
      <rPr>
        <i/>
        <sz val="11"/>
        <color theme="1"/>
        <rFont val="等线"/>
        <family val="2"/>
        <scheme val="minor"/>
      </rPr>
      <t>J Hydrol</t>
    </r>
    <r>
      <rPr>
        <sz val="10"/>
        <rFont val="Arial"/>
        <family val="2"/>
      </rPr>
      <t xml:space="preserve"> 2005, </t>
    </r>
    <r>
      <rPr>
        <b/>
        <sz val="11"/>
        <color theme="1"/>
        <rFont val="等线"/>
        <family val="2"/>
        <scheme val="minor"/>
      </rPr>
      <t>300</t>
    </r>
    <r>
      <rPr>
        <sz val="10"/>
        <rFont val="Arial"/>
        <family val="2"/>
      </rPr>
      <t>(1-4)</t>
    </r>
    <r>
      <rPr>
        <b/>
        <sz val="11"/>
        <color theme="1"/>
        <rFont val="等线"/>
        <family val="2"/>
        <scheme val="minor"/>
      </rPr>
      <t>:</t>
    </r>
    <r>
      <rPr>
        <sz val="10"/>
        <rFont val="Arial"/>
        <family val="2"/>
      </rPr>
      <t xml:space="preserve"> 76-99.</t>
    </r>
  </si>
  <si>
    <r>
      <t xml:space="preserve">Larsen F, Owen R, Dahlin T, Mangeya P, Barmen G. A preliminary analysis of the groundwater recharge to the Karoo formations, mid-Zambezi basin, Zimbabwe. </t>
    </r>
    <r>
      <rPr>
        <i/>
        <sz val="11"/>
        <color theme="1"/>
        <rFont val="等线"/>
        <family val="2"/>
        <scheme val="minor"/>
      </rPr>
      <t>Phys Chem Earth</t>
    </r>
    <r>
      <rPr>
        <sz val="10"/>
        <rFont val="Arial"/>
        <family val="2"/>
      </rPr>
      <t xml:space="preserve"> 2002, </t>
    </r>
    <r>
      <rPr>
        <b/>
        <sz val="11"/>
        <color theme="1"/>
        <rFont val="等线"/>
        <family val="2"/>
        <scheme val="minor"/>
      </rPr>
      <t>27</t>
    </r>
    <r>
      <rPr>
        <sz val="10"/>
        <rFont val="Arial"/>
        <family val="2"/>
      </rPr>
      <t>(11-22)</t>
    </r>
    <r>
      <rPr>
        <b/>
        <sz val="11"/>
        <color theme="1"/>
        <rFont val="等线"/>
        <family val="2"/>
        <scheme val="minor"/>
      </rPr>
      <t>:</t>
    </r>
    <r>
      <rPr>
        <sz val="10"/>
        <rFont val="Arial"/>
        <family val="2"/>
      </rPr>
      <t xml:space="preserve"> 765-772.</t>
    </r>
  </si>
  <si>
    <r>
      <t xml:space="preserve">Leaney FW, Allison GB. C-14 and Stable Isotope Data for an Area in the Murray Basin - Its Use in Estimating Recharge. </t>
    </r>
    <r>
      <rPr>
        <i/>
        <sz val="11"/>
        <color theme="1"/>
        <rFont val="等线"/>
        <family val="2"/>
        <scheme val="minor"/>
      </rPr>
      <t>J Hydrol</t>
    </r>
    <r>
      <rPr>
        <sz val="10"/>
        <rFont val="Arial"/>
        <family val="2"/>
      </rPr>
      <t xml:space="preserve"> 1986, </t>
    </r>
    <r>
      <rPr>
        <b/>
        <sz val="11"/>
        <color theme="1"/>
        <rFont val="等线"/>
        <family val="2"/>
        <scheme val="minor"/>
      </rPr>
      <t>88</t>
    </r>
    <r>
      <rPr>
        <sz val="10"/>
        <rFont val="Arial"/>
        <family val="2"/>
      </rPr>
      <t>(1-2)</t>
    </r>
    <r>
      <rPr>
        <b/>
        <sz val="11"/>
        <color theme="1"/>
        <rFont val="等线"/>
        <family val="2"/>
        <scheme val="minor"/>
      </rPr>
      <t>:</t>
    </r>
    <r>
      <rPr>
        <sz val="10"/>
        <rFont val="Arial"/>
        <family val="2"/>
      </rPr>
      <t xml:space="preserve"> 129-145.</t>
    </r>
  </si>
  <si>
    <r>
      <t xml:space="preserve">Leaney FW, Herczeg AL. Regional Recharge to a Karst Aquifer Estimated from Chemical and Isotopic Composition of Diffuse and Localized Recharge, South Australia. </t>
    </r>
    <r>
      <rPr>
        <i/>
        <sz val="11"/>
        <color theme="1"/>
        <rFont val="等线"/>
        <family val="2"/>
        <scheme val="minor"/>
      </rPr>
      <t>J Hydrol</t>
    </r>
    <r>
      <rPr>
        <sz val="10"/>
        <rFont val="Arial"/>
        <family val="2"/>
      </rPr>
      <t xml:space="preserve"> 1995, </t>
    </r>
    <r>
      <rPr>
        <b/>
        <sz val="11"/>
        <color theme="1"/>
        <rFont val="等线"/>
        <family val="2"/>
        <scheme val="minor"/>
      </rPr>
      <t>164</t>
    </r>
    <r>
      <rPr>
        <sz val="10"/>
        <rFont val="Arial"/>
        <family val="2"/>
      </rPr>
      <t>(1-4)</t>
    </r>
    <r>
      <rPr>
        <b/>
        <sz val="11"/>
        <color theme="1"/>
        <rFont val="等线"/>
        <family val="2"/>
        <scheme val="minor"/>
      </rPr>
      <t>:</t>
    </r>
    <r>
      <rPr>
        <sz val="10"/>
        <rFont val="Arial"/>
        <family val="2"/>
      </rPr>
      <t xml:space="preserve"> 363-387.</t>
    </r>
  </si>
  <si>
    <r>
      <t xml:space="preserve">Leaney, F. W. J., and A. L. Herczeg. </t>
    </r>
    <r>
      <rPr>
        <i/>
        <sz val="11"/>
        <color theme="1"/>
        <rFont val="等线"/>
        <family val="2"/>
        <scheme val="minor"/>
      </rPr>
      <t>The origin of fresh groundwater in the SW Murray Basin and its potential for salinisation</t>
    </r>
    <r>
      <rPr>
        <sz val="10"/>
        <rFont val="Arial"/>
        <family val="2"/>
      </rPr>
      <t>. CSIRO Land and Water, 1999.</t>
    </r>
  </si>
  <si>
    <r>
      <t xml:space="preserve">Leduc C, Favreau G, Schroeter P. Long-term rise in a sahelian water-table: the Continental Terminal in South-West Niger. </t>
    </r>
    <r>
      <rPr>
        <i/>
        <sz val="11"/>
        <color theme="1"/>
        <rFont val="等线"/>
        <family val="2"/>
        <scheme val="minor"/>
      </rPr>
      <t>J Hydrol</t>
    </r>
    <r>
      <rPr>
        <sz val="10"/>
        <rFont val="Arial"/>
        <family val="2"/>
      </rPr>
      <t xml:space="preserve"> 2001, </t>
    </r>
    <r>
      <rPr>
        <b/>
        <sz val="11"/>
        <color theme="1"/>
        <rFont val="等线"/>
        <family val="2"/>
        <scheme val="minor"/>
      </rPr>
      <t>243</t>
    </r>
    <r>
      <rPr>
        <sz val="10"/>
        <rFont val="Arial"/>
        <family val="2"/>
      </rPr>
      <t>(1-2)</t>
    </r>
    <r>
      <rPr>
        <b/>
        <sz val="11"/>
        <color theme="1"/>
        <rFont val="等线"/>
        <family val="2"/>
        <scheme val="minor"/>
      </rPr>
      <t>:</t>
    </r>
    <r>
      <rPr>
        <sz val="10"/>
        <rFont val="Arial"/>
        <family val="2"/>
      </rPr>
      <t xml:space="preserve"> 43-54.</t>
    </r>
  </si>
  <si>
    <r>
      <t>Li SG, Lai CT, Lee G, Shimoda S, Yokoyama T, Higuchi A</t>
    </r>
    <r>
      <rPr>
        <i/>
        <sz val="11"/>
        <color theme="1"/>
        <rFont val="等线"/>
        <family val="2"/>
        <scheme val="minor"/>
      </rPr>
      <t>, et al.</t>
    </r>
    <r>
      <rPr>
        <sz val="10"/>
        <rFont val="Arial"/>
        <family val="2"/>
      </rPr>
      <t xml:space="preserve"> Evapotranspiration from a wet temperate grassland and its sensitivity to microenvironmental variables. </t>
    </r>
    <r>
      <rPr>
        <i/>
        <sz val="11"/>
        <color theme="1"/>
        <rFont val="等线"/>
        <family val="2"/>
        <scheme val="minor"/>
      </rPr>
      <t>Hydrol Process</t>
    </r>
    <r>
      <rPr>
        <sz val="10"/>
        <rFont val="Arial"/>
        <family val="2"/>
      </rPr>
      <t xml:space="preserve"> 2005, </t>
    </r>
    <r>
      <rPr>
        <b/>
        <sz val="11"/>
        <color theme="1"/>
        <rFont val="等线"/>
        <family val="2"/>
        <scheme val="minor"/>
      </rPr>
      <t>19</t>
    </r>
    <r>
      <rPr>
        <sz val="10"/>
        <rFont val="Arial"/>
        <family val="2"/>
      </rPr>
      <t>(2)</t>
    </r>
    <r>
      <rPr>
        <b/>
        <sz val="11"/>
        <color theme="1"/>
        <rFont val="等线"/>
        <family val="2"/>
        <scheme val="minor"/>
      </rPr>
      <t>:</t>
    </r>
    <r>
      <rPr>
        <sz val="10"/>
        <rFont val="Arial"/>
        <family val="2"/>
      </rPr>
      <t xml:space="preserve"> 517-532.</t>
    </r>
  </si>
  <si>
    <t>Lin R, Wei K. Environmental isotope profiles of the soil water in loess unsaturated zone in semi-arid areas of China; 2001.</t>
  </si>
  <si>
    <r>
      <t xml:space="preserve">Loh IC, Stokes RA. Predicting Stream Salinity Changes in South-Western Australia. In: Holmes JW, Talsma T (eds). </t>
    </r>
    <r>
      <rPr>
        <i/>
        <sz val="11"/>
        <color theme="1"/>
        <rFont val="等线"/>
        <family val="2"/>
        <scheme val="minor"/>
      </rPr>
      <t>Developments in Agricultural Engineering</t>
    </r>
    <r>
      <rPr>
        <sz val="10"/>
        <rFont val="Arial"/>
        <family val="2"/>
      </rPr>
      <t>, vol. 2. Elsevier, 1981, pp 227-254.</t>
    </r>
  </si>
  <si>
    <t xml:space="preserve">Ma and Edmunds (2006) </t>
  </si>
  <si>
    <r>
      <t xml:space="preserve">Edmunds, W. M., Jinzhu Ma, W. Aeschbach-Hertig, R. Kipfer, and D. P. F. Darbyshire. "Groundwater recharge history and hydrogeochemical evolution in the Minqin Basin, North West China." </t>
    </r>
    <r>
      <rPr>
        <i/>
        <sz val="11"/>
        <color theme="1"/>
        <rFont val="等线"/>
        <family val="2"/>
        <scheme val="minor"/>
      </rPr>
      <t>Applied geochemistry</t>
    </r>
    <r>
      <rPr>
        <sz val="10"/>
        <rFont val="Arial"/>
        <family val="2"/>
      </rPr>
      <t xml:space="preserve"> 21, no. 12 (2006): 2148-2170.</t>
    </r>
  </si>
  <si>
    <r>
      <t xml:space="preserve">Maréchal JC, Dewandel B, Ahmed S, Galeazzi L, Zaidi FK. Combined estimation of specific yield and natural recharge in a semi-arid groundwater basin with irrigated agriculture. </t>
    </r>
    <r>
      <rPr>
        <i/>
        <sz val="11"/>
        <color theme="1"/>
        <rFont val="等线"/>
        <family val="2"/>
        <scheme val="minor"/>
      </rPr>
      <t>J Hydrol</t>
    </r>
    <r>
      <rPr>
        <sz val="10"/>
        <rFont val="Arial"/>
        <family val="2"/>
      </rPr>
      <t xml:space="preserve"> 2006, </t>
    </r>
    <r>
      <rPr>
        <b/>
        <sz val="11"/>
        <color theme="1"/>
        <rFont val="等线"/>
        <family val="2"/>
        <scheme val="minor"/>
      </rPr>
      <t>329</t>
    </r>
    <r>
      <rPr>
        <sz val="10"/>
        <rFont val="Arial"/>
        <family val="2"/>
      </rPr>
      <t>(1)</t>
    </r>
    <r>
      <rPr>
        <b/>
        <sz val="11"/>
        <color theme="1"/>
        <rFont val="等线"/>
        <family val="2"/>
        <scheme val="minor"/>
      </rPr>
      <t>:</t>
    </r>
    <r>
      <rPr>
        <sz val="10"/>
        <rFont val="Arial"/>
        <family val="2"/>
      </rPr>
      <t xml:space="preserve"> 281-293.</t>
    </r>
  </si>
  <si>
    <r>
      <t>Marechal JC, Varma MRR, Riotte J, Vouillamoz JM, Kumar MSM, Ruiz L</t>
    </r>
    <r>
      <rPr>
        <i/>
        <sz val="11"/>
        <color theme="1"/>
        <rFont val="等线"/>
        <family val="2"/>
        <scheme val="minor"/>
      </rPr>
      <t>, et al.</t>
    </r>
    <r>
      <rPr>
        <sz val="10"/>
        <rFont val="Arial"/>
        <family val="2"/>
      </rPr>
      <t xml:space="preserve"> Indirect and direct recharges in a tropical forested watershed: Mule Hole, India. </t>
    </r>
    <r>
      <rPr>
        <i/>
        <sz val="11"/>
        <color theme="1"/>
        <rFont val="等线"/>
        <family val="2"/>
        <scheme val="minor"/>
      </rPr>
      <t>J Hydrol</t>
    </r>
    <r>
      <rPr>
        <sz val="10"/>
        <rFont val="Arial"/>
        <family val="2"/>
      </rPr>
      <t xml:space="preserve"> 2009, </t>
    </r>
    <r>
      <rPr>
        <b/>
        <sz val="11"/>
        <color theme="1"/>
        <rFont val="等线"/>
        <family val="2"/>
        <scheme val="minor"/>
      </rPr>
      <t>364</t>
    </r>
    <r>
      <rPr>
        <sz val="10"/>
        <rFont val="Arial"/>
        <family val="2"/>
      </rPr>
      <t>(3-4)</t>
    </r>
    <r>
      <rPr>
        <b/>
        <sz val="11"/>
        <color theme="1"/>
        <rFont val="等线"/>
        <family val="2"/>
        <scheme val="minor"/>
      </rPr>
      <t>:</t>
    </r>
    <r>
      <rPr>
        <sz val="10"/>
        <rFont val="Arial"/>
        <family val="2"/>
      </rPr>
      <t xml:space="preserve"> 272-284.</t>
    </r>
  </si>
  <si>
    <r>
      <t xml:space="preserve">McDowall MM, Hall DJM, Johnson DA, Bowyer J, Spicer P. Kikuyu and annual pasture: a characterisation of a productive and sustainable beef production system on the South Coast of Western Australia. </t>
    </r>
    <r>
      <rPr>
        <i/>
        <sz val="11"/>
        <color theme="1"/>
        <rFont val="等线"/>
        <family val="2"/>
        <scheme val="minor"/>
      </rPr>
      <t>Aust J Exp Agr</t>
    </r>
    <r>
      <rPr>
        <sz val="10"/>
        <rFont val="Arial"/>
        <family val="2"/>
      </rPr>
      <t xml:space="preserve"> 2003, </t>
    </r>
    <r>
      <rPr>
        <b/>
        <sz val="11"/>
        <color theme="1"/>
        <rFont val="等线"/>
        <family val="2"/>
        <scheme val="minor"/>
      </rPr>
      <t>43</t>
    </r>
    <r>
      <rPr>
        <sz val="10"/>
        <rFont val="Arial"/>
        <family val="2"/>
      </rPr>
      <t>(7-8)</t>
    </r>
    <r>
      <rPr>
        <b/>
        <sz val="11"/>
        <color theme="1"/>
        <rFont val="等线"/>
        <family val="2"/>
        <scheme val="minor"/>
      </rPr>
      <t>:</t>
    </r>
    <r>
      <rPr>
        <sz val="10"/>
        <rFont val="Arial"/>
        <family val="2"/>
      </rPr>
      <t xml:space="preserve"> 769-783.</t>
    </r>
  </si>
  <si>
    <t>McMahon et al. (2003)</t>
  </si>
  <si>
    <r>
      <t xml:space="preserve">McMahon PB, Dennehy KF, Michel R, Sophocleous M, Ellett K, Hurlbut D. Water movement through thick unsaturated zones overlying the central High Plains aquifer, southwestern Kansas, 2000–2001. </t>
    </r>
    <r>
      <rPr>
        <i/>
        <sz val="11"/>
        <color theme="1"/>
        <rFont val="等线"/>
        <family val="2"/>
        <scheme val="minor"/>
      </rPr>
      <t>USGS Water Resources Investigation Report</t>
    </r>
    <r>
      <rPr>
        <sz val="10"/>
        <rFont val="Arial"/>
        <family val="2"/>
      </rPr>
      <t xml:space="preserve"> 2003, </t>
    </r>
    <r>
      <rPr>
        <b/>
        <sz val="11"/>
        <color theme="1"/>
        <rFont val="等线"/>
        <family val="2"/>
        <scheme val="minor"/>
      </rPr>
      <t>3</t>
    </r>
    <r>
      <rPr>
        <sz val="10"/>
        <rFont val="Arial"/>
        <family val="2"/>
      </rPr>
      <t>(4171)</t>
    </r>
    <r>
      <rPr>
        <b/>
        <sz val="11"/>
        <color theme="1"/>
        <rFont val="等线"/>
        <family val="2"/>
        <scheme val="minor"/>
      </rPr>
      <t>:</t>
    </r>
    <r>
      <rPr>
        <sz val="10"/>
        <rFont val="Arial"/>
        <family val="2"/>
      </rPr>
      <t xml:space="preserve"> 32.</t>
    </r>
  </si>
  <si>
    <r>
      <t>McMahon PB, Dennehy KF, Bruce BW, Bohlke JK, Michel RL, Gurdak JJ</t>
    </r>
    <r>
      <rPr>
        <i/>
        <sz val="11"/>
        <color theme="1"/>
        <rFont val="等线"/>
        <family val="2"/>
        <scheme val="minor"/>
      </rPr>
      <t>, et al.</t>
    </r>
    <r>
      <rPr>
        <sz val="10"/>
        <rFont val="Arial"/>
        <family val="2"/>
      </rPr>
      <t xml:space="preserve"> Storage and transit time of chemicals in thick unsaturated zones under rangeland and irrigated cropland, High Plains, United States. </t>
    </r>
    <r>
      <rPr>
        <i/>
        <sz val="11"/>
        <color theme="1"/>
        <rFont val="等线"/>
        <family val="2"/>
        <scheme val="minor"/>
      </rPr>
      <t>Water Resour Res</t>
    </r>
    <r>
      <rPr>
        <sz val="10"/>
        <rFont val="Arial"/>
        <family val="2"/>
      </rPr>
      <t xml:space="preserve"> 2006, </t>
    </r>
    <r>
      <rPr>
        <b/>
        <sz val="11"/>
        <color theme="1"/>
        <rFont val="等线"/>
        <family val="2"/>
        <scheme val="minor"/>
      </rPr>
      <t>42</t>
    </r>
    <r>
      <rPr>
        <sz val="10"/>
        <rFont val="Arial"/>
        <family val="2"/>
      </rPr>
      <t>(3).</t>
    </r>
  </si>
  <si>
    <t>McMahon et al. (2011)</t>
  </si>
  <si>
    <r>
      <t xml:space="preserve">McMahon, P. B., L. N. Plummer, J. K. Böhlke, S. D. Shapiro, and S. R. Hinkle. "A comparison of recharge rates in aquifers of the United States based on groundwater-age data." </t>
    </r>
    <r>
      <rPr>
        <i/>
        <sz val="11"/>
        <color theme="1"/>
        <rFont val="等线"/>
        <family val="2"/>
        <scheme val="minor"/>
      </rPr>
      <t>Hydrogeology Journal</t>
    </r>
    <r>
      <rPr>
        <sz val="10"/>
        <rFont val="Arial"/>
        <family val="2"/>
      </rPr>
      <t xml:space="preserve"> 19, no. 4 (2011): 779.</t>
    </r>
  </si>
  <si>
    <r>
      <t xml:space="preserve">Mileham L, Taylor R, Thompson J, Todd M, Tindimugaya C. Impact of rainfall distribution on the parameterisation of a soil-moisture balance model of groundwater recharge in equatorial Africa. </t>
    </r>
    <r>
      <rPr>
        <i/>
        <sz val="11"/>
        <color theme="1"/>
        <rFont val="等线"/>
        <family val="2"/>
        <scheme val="minor"/>
      </rPr>
      <t>J Hydrol</t>
    </r>
    <r>
      <rPr>
        <sz val="10"/>
        <rFont val="Arial"/>
        <family val="2"/>
      </rPr>
      <t xml:space="preserve"> 2008, </t>
    </r>
    <r>
      <rPr>
        <b/>
        <sz val="11"/>
        <color theme="1"/>
        <rFont val="等线"/>
        <family val="2"/>
        <scheme val="minor"/>
      </rPr>
      <t>359</t>
    </r>
    <r>
      <rPr>
        <sz val="10"/>
        <rFont val="Arial"/>
        <family val="2"/>
      </rPr>
      <t>(1-2)</t>
    </r>
    <r>
      <rPr>
        <b/>
        <sz val="11"/>
        <color theme="1"/>
        <rFont val="等线"/>
        <family val="2"/>
        <scheme val="minor"/>
      </rPr>
      <t>:</t>
    </r>
    <r>
      <rPr>
        <sz val="10"/>
        <rFont val="Arial"/>
        <family val="2"/>
      </rPr>
      <t xml:space="preserve"> 46-58.</t>
    </r>
  </si>
  <si>
    <r>
      <t xml:space="preserve">Milroy SP, Asseng S, Poole ML. Systems analysis of wheat production on low water-holding soils in a Mediterranean-type environment - II. Drainage and nitrate leaching. </t>
    </r>
    <r>
      <rPr>
        <i/>
        <sz val="11"/>
        <color theme="1"/>
        <rFont val="等线"/>
        <family val="2"/>
        <scheme val="minor"/>
      </rPr>
      <t>Field Crop Res</t>
    </r>
    <r>
      <rPr>
        <sz val="10"/>
        <rFont val="Arial"/>
        <family val="2"/>
      </rPr>
      <t xml:space="preserve"> 2008, </t>
    </r>
    <r>
      <rPr>
        <b/>
        <sz val="11"/>
        <color theme="1"/>
        <rFont val="等线"/>
        <family val="2"/>
        <scheme val="minor"/>
      </rPr>
      <t>107</t>
    </r>
    <r>
      <rPr>
        <sz val="10"/>
        <rFont val="Arial"/>
        <family val="2"/>
      </rPr>
      <t>(3)</t>
    </r>
    <r>
      <rPr>
        <b/>
        <sz val="11"/>
        <color theme="1"/>
        <rFont val="等线"/>
        <family val="2"/>
        <scheme val="minor"/>
      </rPr>
      <t>:</t>
    </r>
    <r>
      <rPr>
        <sz val="10"/>
        <rFont val="Arial"/>
        <family val="2"/>
      </rPr>
      <t xml:space="preserve"> 211-220.</t>
    </r>
  </si>
  <si>
    <t>Moeck et al., 2013</t>
  </si>
  <si>
    <r>
      <t xml:space="preserve">Möck, C. (2013). </t>
    </r>
    <r>
      <rPr>
        <i/>
        <sz val="11"/>
        <color theme="1"/>
        <rFont val="等线"/>
        <family val="2"/>
        <scheme val="minor"/>
      </rPr>
      <t>Evaluating the effect of climate change on groundwater resources</t>
    </r>
    <r>
      <rPr>
        <sz val="10"/>
        <rFont val="Arial"/>
        <family val="2"/>
      </rPr>
      <t xml:space="preserve"> (Doctoral dissertation, Université de Neuchâtel).</t>
    </r>
  </si>
  <si>
    <r>
      <t xml:space="preserve">Islam MM, Kanungoe P. Natural recharge to sustainable yield from the Barind aquifer: a tool in preparing effective management plan of groundwater resources. </t>
    </r>
    <r>
      <rPr>
        <i/>
        <sz val="11"/>
        <color theme="1"/>
        <rFont val="等线"/>
        <family val="2"/>
        <scheme val="minor"/>
      </rPr>
      <t>Water Sci Technol</t>
    </r>
    <r>
      <rPr>
        <sz val="10"/>
        <rFont val="Arial"/>
        <family val="2"/>
      </rPr>
      <t xml:space="preserve"> 2005, </t>
    </r>
    <r>
      <rPr>
        <b/>
        <sz val="11"/>
        <color theme="1"/>
        <rFont val="等线"/>
        <family val="2"/>
        <scheme val="minor"/>
      </rPr>
      <t>52</t>
    </r>
    <r>
      <rPr>
        <sz val="10"/>
        <rFont val="Arial"/>
        <family val="2"/>
      </rPr>
      <t>(12)</t>
    </r>
    <r>
      <rPr>
        <b/>
        <sz val="11"/>
        <color theme="1"/>
        <rFont val="等线"/>
        <family val="2"/>
        <scheme val="minor"/>
      </rPr>
      <t>:</t>
    </r>
    <r>
      <rPr>
        <sz val="10"/>
        <rFont val="Arial"/>
        <family val="2"/>
      </rPr>
      <t xml:space="preserve"> 251-258.</t>
    </r>
  </si>
  <si>
    <t>Montenegro and Ragab (2010)</t>
  </si>
  <si>
    <r>
      <t xml:space="preserve">Montenegro, A., &amp; Ragab, R. (2010). Hydrological response of a Brazilian semi‐arid catchment to different land use and climate change scenarios: a modelling study. </t>
    </r>
    <r>
      <rPr>
        <i/>
        <sz val="11"/>
        <color theme="1"/>
        <rFont val="等线"/>
        <family val="2"/>
        <scheme val="minor"/>
      </rPr>
      <t>Hydrological Processes</t>
    </r>
    <r>
      <rPr>
        <sz val="10"/>
        <rFont val="Arial"/>
        <family val="2"/>
      </rPr>
      <t xml:space="preserve">, </t>
    </r>
    <r>
      <rPr>
        <i/>
        <sz val="11"/>
        <color theme="1"/>
        <rFont val="等线"/>
        <family val="2"/>
        <scheme val="minor"/>
      </rPr>
      <t>24</t>
    </r>
    <r>
      <rPr>
        <sz val="10"/>
        <rFont val="Arial"/>
        <family val="2"/>
      </rPr>
      <t>(19), 2705-2723.</t>
    </r>
  </si>
  <si>
    <r>
      <t xml:space="preserve">Müller J, Bolte A. The use of lysimeters in forest hydrology research in north-east Germany. </t>
    </r>
    <r>
      <rPr>
        <i/>
        <sz val="11"/>
        <color theme="1"/>
        <rFont val="等线"/>
        <family val="2"/>
        <scheme val="minor"/>
      </rPr>
      <t>Landbauforschung (vTI Agric For Res)</t>
    </r>
    <r>
      <rPr>
        <sz val="10"/>
        <rFont val="Arial"/>
        <family val="2"/>
      </rPr>
      <t xml:space="preserve"> 2009, </t>
    </r>
    <r>
      <rPr>
        <b/>
        <sz val="11"/>
        <color theme="1"/>
        <rFont val="等线"/>
        <family val="2"/>
        <scheme val="minor"/>
      </rPr>
      <t>59:</t>
    </r>
    <r>
      <rPr>
        <sz val="10"/>
        <rFont val="Arial"/>
        <family val="2"/>
      </rPr>
      <t xml:space="preserve"> 1-10.</t>
    </r>
  </si>
  <si>
    <t>Navada S, Nair A, Sinha U, Kulkarni U, Joseph T. Application of isotopes and chemistry in unsaturated zone in arid areas of Rajasthan, India; 2001.</t>
  </si>
  <si>
    <r>
      <t xml:space="preserve">Newman BD, Campbell AR, Wilcox BP. Tracer-based studies of soil water movement in semi-arid forests of New Mexico. </t>
    </r>
    <r>
      <rPr>
        <i/>
        <sz val="11"/>
        <color theme="1"/>
        <rFont val="等线"/>
        <family val="2"/>
        <scheme val="minor"/>
      </rPr>
      <t>J Hydrol</t>
    </r>
    <r>
      <rPr>
        <sz val="10"/>
        <rFont val="Arial"/>
        <family val="2"/>
      </rPr>
      <t xml:space="preserve"> 1997, </t>
    </r>
    <r>
      <rPr>
        <b/>
        <sz val="11"/>
        <color theme="1"/>
        <rFont val="等线"/>
        <family val="2"/>
        <scheme val="minor"/>
      </rPr>
      <t>196</t>
    </r>
    <r>
      <rPr>
        <sz val="10"/>
        <rFont val="Arial"/>
        <family val="2"/>
      </rPr>
      <t>(1-4)</t>
    </r>
    <r>
      <rPr>
        <b/>
        <sz val="11"/>
        <color theme="1"/>
        <rFont val="等线"/>
        <family val="2"/>
        <scheme val="minor"/>
      </rPr>
      <t>:</t>
    </r>
    <r>
      <rPr>
        <sz val="10"/>
        <rFont val="Arial"/>
        <family val="2"/>
      </rPr>
      <t xml:space="preserve"> 251-270.</t>
    </r>
  </si>
  <si>
    <r>
      <t xml:space="preserve">Nichols DS, Verry ES. Stream flow and ground water recharge from small forested watersheds in north central Minnesota. </t>
    </r>
    <r>
      <rPr>
        <i/>
        <sz val="11"/>
        <color theme="1"/>
        <rFont val="等线"/>
        <family val="2"/>
        <scheme val="minor"/>
      </rPr>
      <t>J Hydrol</t>
    </r>
    <r>
      <rPr>
        <sz val="10"/>
        <rFont val="Arial"/>
        <family val="2"/>
      </rPr>
      <t xml:space="preserve"> 2001, </t>
    </r>
    <r>
      <rPr>
        <b/>
        <sz val="11"/>
        <color theme="1"/>
        <rFont val="等线"/>
        <family val="2"/>
        <scheme val="minor"/>
      </rPr>
      <t>245</t>
    </r>
    <r>
      <rPr>
        <sz val="10"/>
        <rFont val="Arial"/>
        <family val="2"/>
      </rPr>
      <t>(1)</t>
    </r>
    <r>
      <rPr>
        <b/>
        <sz val="11"/>
        <color theme="1"/>
        <rFont val="等线"/>
        <family val="2"/>
        <scheme val="minor"/>
      </rPr>
      <t>:</t>
    </r>
    <r>
      <rPr>
        <sz val="10"/>
        <rFont val="Arial"/>
        <family val="2"/>
      </rPr>
      <t xml:space="preserve"> 89-103.</t>
    </r>
  </si>
  <si>
    <t>O'Connell et al. (2003)</t>
  </si>
  <si>
    <r>
      <t xml:space="preserve">O'Connell MG, O'Leary GJ, Connor DJ. Drainage and change in soil water storage below the root-zone under long fallow and continuous cropping sequences in the Victorian Mallee. </t>
    </r>
    <r>
      <rPr>
        <i/>
        <sz val="11"/>
        <color theme="1"/>
        <rFont val="等线"/>
        <family val="2"/>
        <scheme val="minor"/>
      </rPr>
      <t>Aust J Agr Res</t>
    </r>
    <r>
      <rPr>
        <sz val="10"/>
        <rFont val="Arial"/>
        <family val="2"/>
      </rPr>
      <t xml:space="preserve"> 2003, </t>
    </r>
    <r>
      <rPr>
        <b/>
        <sz val="11"/>
        <color theme="1"/>
        <rFont val="等线"/>
        <family val="2"/>
        <scheme val="minor"/>
      </rPr>
      <t>54</t>
    </r>
    <r>
      <rPr>
        <sz val="10"/>
        <rFont val="Arial"/>
        <family val="2"/>
      </rPr>
      <t>(7)</t>
    </r>
    <r>
      <rPr>
        <b/>
        <sz val="11"/>
        <color theme="1"/>
        <rFont val="等线"/>
        <family val="2"/>
        <scheme val="minor"/>
      </rPr>
      <t>:</t>
    </r>
    <r>
      <rPr>
        <sz val="10"/>
        <rFont val="Arial"/>
        <family val="2"/>
      </rPr>
      <t xml:space="preserve"> 663-675.</t>
    </r>
  </si>
  <si>
    <r>
      <t xml:space="preserve">Ojeda C, Edmunds W. Aquifer recharge estimation at the Mesilla Bolson and Guaymas aquifer systems, Mexico. </t>
    </r>
    <r>
      <rPr>
        <i/>
        <sz val="11"/>
        <color theme="1"/>
        <rFont val="等线"/>
        <family val="2"/>
        <scheme val="minor"/>
      </rPr>
      <t>Isotope Based Assessment of Groundwater Renewal in Water Scarce Regions</t>
    </r>
    <r>
      <rPr>
        <sz val="10"/>
        <rFont val="Arial"/>
        <family val="2"/>
      </rPr>
      <t xml:space="preserve"> 2001</t>
    </r>
    <r>
      <rPr>
        <b/>
        <sz val="11"/>
        <color theme="1"/>
        <rFont val="等线"/>
        <family val="2"/>
        <scheme val="minor"/>
      </rPr>
      <t>:</t>
    </r>
    <r>
      <rPr>
        <sz val="10"/>
        <rFont val="Arial"/>
        <family val="2"/>
      </rPr>
      <t xml:space="preserve"> 23-44.</t>
    </r>
  </si>
  <si>
    <r>
      <t xml:space="preserve">Pakrou N, Dillon PJ. Comparison of type and depth of lysimeter for measuring the leaching losses of nitrogen under urine patches. </t>
    </r>
    <r>
      <rPr>
        <i/>
        <sz val="11"/>
        <color theme="1"/>
        <rFont val="等线"/>
        <family val="2"/>
        <scheme val="minor"/>
      </rPr>
      <t>Soil Use Manage</t>
    </r>
    <r>
      <rPr>
        <sz val="10"/>
        <rFont val="Arial"/>
        <family val="2"/>
      </rPr>
      <t xml:space="preserve"> 2000, </t>
    </r>
    <r>
      <rPr>
        <b/>
        <sz val="11"/>
        <color theme="1"/>
        <rFont val="等线"/>
        <family val="2"/>
        <scheme val="minor"/>
      </rPr>
      <t>16</t>
    </r>
    <r>
      <rPr>
        <sz val="10"/>
        <rFont val="Arial"/>
        <family val="2"/>
      </rPr>
      <t>(2)</t>
    </r>
    <r>
      <rPr>
        <b/>
        <sz val="11"/>
        <color theme="1"/>
        <rFont val="等线"/>
        <family val="2"/>
        <scheme val="minor"/>
      </rPr>
      <t>:</t>
    </r>
    <r>
      <rPr>
        <sz val="10"/>
        <rFont val="Arial"/>
        <family val="2"/>
      </rPr>
      <t xml:space="preserve"> 108-116.</t>
    </r>
  </si>
  <si>
    <r>
      <t xml:space="preserve">Paydar Z, Gallant J. A catchment framework for one-dimensional models: introducing FLUSH and its application. </t>
    </r>
    <r>
      <rPr>
        <i/>
        <sz val="11"/>
        <color theme="1"/>
        <rFont val="等线"/>
        <family val="2"/>
        <scheme val="minor"/>
      </rPr>
      <t>Hydrol Process</t>
    </r>
    <r>
      <rPr>
        <sz val="10"/>
        <rFont val="Arial"/>
        <family val="2"/>
      </rPr>
      <t xml:space="preserve"> 2008, </t>
    </r>
    <r>
      <rPr>
        <b/>
        <sz val="11"/>
        <color theme="1"/>
        <rFont val="等线"/>
        <family val="2"/>
        <scheme val="minor"/>
      </rPr>
      <t>22</t>
    </r>
    <r>
      <rPr>
        <sz val="10"/>
        <rFont val="Arial"/>
        <family val="2"/>
      </rPr>
      <t>(13)</t>
    </r>
    <r>
      <rPr>
        <b/>
        <sz val="11"/>
        <color theme="1"/>
        <rFont val="等线"/>
        <family val="2"/>
        <scheme val="minor"/>
      </rPr>
      <t>:</t>
    </r>
    <r>
      <rPr>
        <sz val="10"/>
        <rFont val="Arial"/>
        <family val="2"/>
      </rPr>
      <t xml:space="preserve"> 2094-2104.</t>
    </r>
  </si>
  <si>
    <t>Peck and Hurle (1973)</t>
  </si>
  <si>
    <r>
      <t xml:space="preserve">Peck AJ, Hurle DH. Chloride Balance of Some Farmed and Forested Catchments in Southwestern Australia. </t>
    </r>
    <r>
      <rPr>
        <i/>
        <sz val="11"/>
        <color theme="1"/>
        <rFont val="等线"/>
        <family val="2"/>
        <scheme val="minor"/>
      </rPr>
      <t>Water Resour Res</t>
    </r>
    <r>
      <rPr>
        <sz val="10"/>
        <rFont val="Arial"/>
        <family val="2"/>
      </rPr>
      <t xml:space="preserve"> 1973, </t>
    </r>
    <r>
      <rPr>
        <b/>
        <sz val="11"/>
        <color theme="1"/>
        <rFont val="等线"/>
        <family val="2"/>
        <scheme val="minor"/>
      </rPr>
      <t>9</t>
    </r>
    <r>
      <rPr>
        <sz val="10"/>
        <rFont val="Arial"/>
        <family val="2"/>
      </rPr>
      <t>(3)</t>
    </r>
    <r>
      <rPr>
        <b/>
        <sz val="11"/>
        <color theme="1"/>
        <rFont val="等线"/>
        <family val="2"/>
        <scheme val="minor"/>
      </rPr>
      <t>:</t>
    </r>
    <r>
      <rPr>
        <sz val="10"/>
        <rFont val="Arial"/>
        <family val="2"/>
      </rPr>
      <t xml:space="preserve"> 648-657.</t>
    </r>
  </si>
  <si>
    <r>
      <t xml:space="preserve">Peck AJ, Johnston CD, Williamson DR. Analyses of Solute Distributions in Deeply Weathered Soils. </t>
    </r>
    <r>
      <rPr>
        <i/>
        <sz val="11"/>
        <color theme="1"/>
        <rFont val="等线"/>
        <family val="2"/>
        <scheme val="minor"/>
      </rPr>
      <t>Agr Water Manage</t>
    </r>
    <r>
      <rPr>
        <sz val="10"/>
        <rFont val="Arial"/>
        <family val="2"/>
      </rPr>
      <t xml:space="preserve"> 1981, </t>
    </r>
    <r>
      <rPr>
        <b/>
        <sz val="11"/>
        <color theme="1"/>
        <rFont val="等线"/>
        <family val="2"/>
        <scheme val="minor"/>
      </rPr>
      <t>4</t>
    </r>
    <r>
      <rPr>
        <sz val="10"/>
        <rFont val="Arial"/>
        <family val="2"/>
      </rPr>
      <t>(1-3)</t>
    </r>
    <r>
      <rPr>
        <b/>
        <sz val="11"/>
        <color theme="1"/>
        <rFont val="等线"/>
        <family val="2"/>
        <scheme val="minor"/>
      </rPr>
      <t>:</t>
    </r>
    <r>
      <rPr>
        <sz val="10"/>
        <rFont val="Arial"/>
        <family val="2"/>
      </rPr>
      <t xml:space="preserve"> 83-102.</t>
    </r>
  </si>
  <si>
    <r>
      <t>Pracilio G, Asseng S, Cook SE, Hodgson G, Wong MTF, Adams ML</t>
    </r>
    <r>
      <rPr>
        <i/>
        <sz val="11"/>
        <color theme="1"/>
        <rFont val="等线"/>
        <family val="2"/>
        <scheme val="minor"/>
      </rPr>
      <t>, et al.</t>
    </r>
    <r>
      <rPr>
        <sz val="10"/>
        <rFont val="Arial"/>
        <family val="2"/>
      </rPr>
      <t xml:space="preserve"> Estimating spatially variable deep drainage across a central-eastern wheatbelt catchment, Western Australia. </t>
    </r>
    <r>
      <rPr>
        <i/>
        <sz val="11"/>
        <color theme="1"/>
        <rFont val="等线"/>
        <family val="2"/>
        <scheme val="minor"/>
      </rPr>
      <t>Aust J Agr Res</t>
    </r>
    <r>
      <rPr>
        <sz val="10"/>
        <rFont val="Arial"/>
        <family val="2"/>
      </rPr>
      <t xml:space="preserve"> 2003, </t>
    </r>
    <r>
      <rPr>
        <b/>
        <sz val="11"/>
        <color theme="1"/>
        <rFont val="等线"/>
        <family val="2"/>
        <scheme val="minor"/>
      </rPr>
      <t>54</t>
    </r>
    <r>
      <rPr>
        <sz val="10"/>
        <rFont val="Arial"/>
        <family val="2"/>
      </rPr>
      <t>(8)</t>
    </r>
    <r>
      <rPr>
        <b/>
        <sz val="11"/>
        <color theme="1"/>
        <rFont val="等线"/>
        <family val="2"/>
        <scheme val="minor"/>
      </rPr>
      <t>:</t>
    </r>
    <r>
      <rPr>
        <sz val="10"/>
        <rFont val="Arial"/>
        <family val="2"/>
      </rPr>
      <t xml:space="preserve"> 789-802.</t>
    </r>
  </si>
  <si>
    <r>
      <t xml:space="preserve">Prych EA. </t>
    </r>
    <r>
      <rPr>
        <i/>
        <sz val="11"/>
        <color theme="1"/>
        <rFont val="等线"/>
        <family val="2"/>
        <scheme val="minor"/>
      </rPr>
      <t>Using chloride and chlorine-36 as soil-water tracers to estimate deep percolation at selected locations on the US Department of Energy Hanford Site, Washington</t>
    </r>
    <r>
      <rPr>
        <sz val="10"/>
        <rFont val="Arial"/>
        <family val="2"/>
      </rPr>
      <t>. US Government Printing Office, 1998.</t>
    </r>
  </si>
  <si>
    <r>
      <t xml:space="preserve">Radford BJ, Silburn DM, Forster BA. Soil chloride and deep drainage responses to land clearing for cropping at seven sites in central Queensland, northern Australia. </t>
    </r>
    <r>
      <rPr>
        <i/>
        <sz val="11"/>
        <color theme="1"/>
        <rFont val="等线"/>
        <family val="2"/>
        <scheme val="minor"/>
      </rPr>
      <t>J Hydrol</t>
    </r>
    <r>
      <rPr>
        <sz val="10"/>
        <rFont val="Arial"/>
        <family val="2"/>
      </rPr>
      <t xml:space="preserve"> 2009, </t>
    </r>
    <r>
      <rPr>
        <b/>
        <sz val="11"/>
        <color theme="1"/>
        <rFont val="等线"/>
        <family val="2"/>
        <scheme val="minor"/>
      </rPr>
      <t>379</t>
    </r>
    <r>
      <rPr>
        <sz val="10"/>
        <rFont val="Arial"/>
        <family val="2"/>
      </rPr>
      <t>(1-2)</t>
    </r>
    <r>
      <rPr>
        <b/>
        <sz val="11"/>
        <color theme="1"/>
        <rFont val="等线"/>
        <family val="2"/>
        <scheme val="minor"/>
      </rPr>
      <t>:</t>
    </r>
    <r>
      <rPr>
        <sz val="10"/>
        <rFont val="Arial"/>
        <family val="2"/>
      </rPr>
      <t xml:space="preserve"> 20-29.</t>
    </r>
  </si>
  <si>
    <r>
      <t xml:space="preserve">Ragab R, Finch J, Harding R. Estimation of groundwater recharge to chalk and sandstone aquifers using simple soil models. </t>
    </r>
    <r>
      <rPr>
        <i/>
        <sz val="11"/>
        <color theme="1"/>
        <rFont val="等线"/>
        <family val="2"/>
        <scheme val="minor"/>
      </rPr>
      <t>J Hydrol</t>
    </r>
    <r>
      <rPr>
        <sz val="10"/>
        <rFont val="Arial"/>
        <family val="2"/>
      </rPr>
      <t xml:space="preserve"> 1997, </t>
    </r>
    <r>
      <rPr>
        <b/>
        <sz val="11"/>
        <color theme="1"/>
        <rFont val="等线"/>
        <family val="2"/>
        <scheme val="minor"/>
      </rPr>
      <t>190</t>
    </r>
    <r>
      <rPr>
        <sz val="10"/>
        <rFont val="Arial"/>
        <family val="2"/>
      </rPr>
      <t>(1-2)</t>
    </r>
    <r>
      <rPr>
        <b/>
        <sz val="11"/>
        <color theme="1"/>
        <rFont val="等线"/>
        <family val="2"/>
        <scheme val="minor"/>
      </rPr>
      <t>:</t>
    </r>
    <r>
      <rPr>
        <sz val="10"/>
        <rFont val="Arial"/>
        <family val="2"/>
      </rPr>
      <t xml:space="preserve"> 19-41.</t>
    </r>
  </si>
  <si>
    <t>Rangarajan et al. (2009)</t>
  </si>
  <si>
    <r>
      <t xml:space="preserve">Rangarajan R, Mondal NC, Singh VS, Singh SV. Estimation of natural recharge and its relation with aquifer parameters in and around Tuticorin town, Tamil Nadu, India. </t>
    </r>
    <r>
      <rPr>
        <i/>
        <sz val="11"/>
        <color theme="1"/>
        <rFont val="等线"/>
        <family val="2"/>
        <scheme val="minor"/>
      </rPr>
      <t>Curr Sci India</t>
    </r>
    <r>
      <rPr>
        <sz val="10"/>
        <rFont val="Arial"/>
        <family val="2"/>
      </rPr>
      <t xml:space="preserve"> 2009, </t>
    </r>
    <r>
      <rPr>
        <b/>
        <sz val="11"/>
        <color theme="1"/>
        <rFont val="等线"/>
        <family val="2"/>
        <scheme val="minor"/>
      </rPr>
      <t>97</t>
    </r>
    <r>
      <rPr>
        <sz val="10"/>
        <rFont val="Arial"/>
        <family val="2"/>
      </rPr>
      <t>(2)</t>
    </r>
    <r>
      <rPr>
        <b/>
        <sz val="11"/>
        <color theme="1"/>
        <rFont val="等线"/>
        <family val="2"/>
        <scheme val="minor"/>
      </rPr>
      <t>:</t>
    </r>
    <r>
      <rPr>
        <sz val="10"/>
        <rFont val="Arial"/>
        <family val="2"/>
      </rPr>
      <t xml:space="preserve"> 217-226.</t>
    </r>
  </si>
  <si>
    <r>
      <t>Renard K, Lane L, Simanton J, Emmerich W, Stone J, Wwltz M</t>
    </r>
    <r>
      <rPr>
        <i/>
        <sz val="11"/>
        <color rgb="FF000000"/>
        <rFont val="Calibri"/>
        <family val="2"/>
      </rPr>
      <t>, et al.</t>
    </r>
    <r>
      <rPr>
        <sz val="11"/>
        <color rgb="FF000000"/>
        <rFont val="Calibri"/>
        <family val="2"/>
      </rPr>
      <t xml:space="preserve"> AGRICULTURAL IMPACTS IN AN ARID ENVIRONMENT: WALNUT GULCH STUDIES. </t>
    </r>
    <r>
      <rPr>
        <i/>
        <sz val="11"/>
        <color rgb="FF000000"/>
        <rFont val="Calibri"/>
        <family val="2"/>
      </rPr>
      <t>HYDROLOGICAL SCIENCE AND TECHNOLOGY</t>
    </r>
    <r>
      <rPr>
        <sz val="11"/>
        <color rgb="FF000000"/>
        <rFont val="Calibri"/>
        <family val="2"/>
      </rPr>
      <t xml:space="preserve"> 1993, </t>
    </r>
    <r>
      <rPr>
        <b/>
        <sz val="11"/>
        <color rgb="FF000000"/>
        <rFont val="Calibri"/>
        <family val="2"/>
      </rPr>
      <t>9</t>
    </r>
    <r>
      <rPr>
        <sz val="11"/>
        <color rgb="FF000000"/>
        <rFont val="Calibri"/>
        <family val="2"/>
      </rPr>
      <t>(1-4).</t>
    </r>
  </si>
  <si>
    <r>
      <t xml:space="preserve">Renger M, Wessolek G. Auswirkungen von Grundwasserabsenkungen und Nutzungsänderungen auf die Grundwasserneubildung. </t>
    </r>
    <r>
      <rPr>
        <i/>
        <sz val="11"/>
        <color theme="1"/>
        <rFont val="等线"/>
        <family val="2"/>
        <scheme val="minor"/>
      </rPr>
      <t>Mitt Inst Wasserwesen</t>
    </r>
    <r>
      <rPr>
        <sz val="10"/>
        <rFont val="Arial"/>
        <family val="2"/>
      </rPr>
      <t xml:space="preserve"> 1990, </t>
    </r>
    <r>
      <rPr>
        <b/>
        <sz val="11"/>
        <color theme="1"/>
        <rFont val="等线"/>
        <family val="2"/>
        <scheme val="minor"/>
      </rPr>
      <t>386:</t>
    </r>
    <r>
      <rPr>
        <sz val="10"/>
        <rFont val="Arial"/>
        <family val="2"/>
      </rPr>
      <t xml:space="preserve"> 295-305.</t>
    </r>
  </si>
  <si>
    <r>
      <t xml:space="preserve">Renger M, Strebel O, Wessolek G, Duynisveld WHM. Evapotranspiration and groundwater recharge – A case study for different climate, crop patterns, soil properties and groundwater depth conditions. </t>
    </r>
    <r>
      <rPr>
        <i/>
        <sz val="11"/>
        <color theme="1"/>
        <rFont val="等线"/>
        <family val="2"/>
        <scheme val="minor"/>
      </rPr>
      <t>Zeitschrift für Pflanzenernährung und Bodenkunde</t>
    </r>
    <r>
      <rPr>
        <sz val="10"/>
        <rFont val="Arial"/>
        <family val="2"/>
      </rPr>
      <t xml:space="preserve"> 1986, </t>
    </r>
    <r>
      <rPr>
        <b/>
        <sz val="11"/>
        <color theme="1"/>
        <rFont val="等线"/>
        <family val="2"/>
        <scheme val="minor"/>
      </rPr>
      <t>149</t>
    </r>
    <r>
      <rPr>
        <sz val="10"/>
        <rFont val="Arial"/>
        <family val="2"/>
      </rPr>
      <t>(4)</t>
    </r>
    <r>
      <rPr>
        <b/>
        <sz val="11"/>
        <color theme="1"/>
        <rFont val="等线"/>
        <family val="2"/>
        <scheme val="minor"/>
      </rPr>
      <t>:</t>
    </r>
    <r>
      <rPr>
        <sz val="10"/>
        <rFont val="Arial"/>
        <family val="2"/>
      </rPr>
      <t xml:space="preserve"> 371-381.</t>
    </r>
  </si>
  <si>
    <r>
      <t xml:space="preserve">Richardson SB, Narayan KA. The effectiveness of management options for dryland salinity control at Wanilla, South Australia. </t>
    </r>
    <r>
      <rPr>
        <i/>
        <sz val="11"/>
        <color theme="1"/>
        <rFont val="等线"/>
        <family val="2"/>
        <scheme val="minor"/>
      </rPr>
      <t>Agr Water Manage</t>
    </r>
    <r>
      <rPr>
        <sz val="10"/>
        <rFont val="Arial"/>
        <family val="2"/>
      </rPr>
      <t xml:space="preserve"> 1995, </t>
    </r>
    <r>
      <rPr>
        <b/>
        <sz val="11"/>
        <color theme="1"/>
        <rFont val="等线"/>
        <family val="2"/>
        <scheme val="minor"/>
      </rPr>
      <t>29</t>
    </r>
    <r>
      <rPr>
        <sz val="10"/>
        <rFont val="Arial"/>
        <family val="2"/>
      </rPr>
      <t>(1)</t>
    </r>
    <r>
      <rPr>
        <b/>
        <sz val="11"/>
        <color theme="1"/>
        <rFont val="等线"/>
        <family val="2"/>
        <scheme val="minor"/>
      </rPr>
      <t>:</t>
    </r>
    <r>
      <rPr>
        <sz val="10"/>
        <rFont val="Arial"/>
        <family val="2"/>
      </rPr>
      <t xml:space="preserve"> 63-83.</t>
    </r>
  </si>
  <si>
    <r>
      <t xml:space="preserve">Ridley AM, White RE, Simpson RJ, Callinan L. Water use and drainage under phalaris, cocksfoot, and annual ryegrass pastures. </t>
    </r>
    <r>
      <rPr>
        <i/>
        <sz val="11"/>
        <color theme="1"/>
        <rFont val="等线"/>
        <family val="2"/>
        <scheme val="minor"/>
      </rPr>
      <t>Aust J Agr Res</t>
    </r>
    <r>
      <rPr>
        <sz val="10"/>
        <rFont val="Arial"/>
        <family val="2"/>
      </rPr>
      <t xml:space="preserve"> 1997, </t>
    </r>
    <r>
      <rPr>
        <b/>
        <sz val="11"/>
        <color theme="1"/>
        <rFont val="等线"/>
        <family val="2"/>
        <scheme val="minor"/>
      </rPr>
      <t>48</t>
    </r>
    <r>
      <rPr>
        <sz val="10"/>
        <rFont val="Arial"/>
        <family val="2"/>
      </rPr>
      <t>(7)</t>
    </r>
    <r>
      <rPr>
        <b/>
        <sz val="11"/>
        <color theme="1"/>
        <rFont val="等线"/>
        <family val="2"/>
        <scheme val="minor"/>
      </rPr>
      <t>:</t>
    </r>
    <r>
      <rPr>
        <sz val="10"/>
        <rFont val="Arial"/>
        <family val="2"/>
      </rPr>
      <t xml:space="preserve"> 1011-1023.</t>
    </r>
  </si>
  <si>
    <r>
      <t xml:space="preserve">Roberts J, Rosier P. The effect of broadleaved woodland on chalk groundwater resources. </t>
    </r>
    <r>
      <rPr>
        <i/>
        <sz val="11"/>
        <color theme="1"/>
        <rFont val="等线"/>
        <family val="2"/>
        <scheme val="minor"/>
      </rPr>
      <t>Q J Eng Geol Hydroge</t>
    </r>
    <r>
      <rPr>
        <sz val="10"/>
        <rFont val="Arial"/>
        <family val="2"/>
      </rPr>
      <t xml:space="preserve"> 2006, </t>
    </r>
    <r>
      <rPr>
        <b/>
        <sz val="11"/>
        <color theme="1"/>
        <rFont val="等线"/>
        <family val="2"/>
        <scheme val="minor"/>
      </rPr>
      <t>39:</t>
    </r>
    <r>
      <rPr>
        <sz val="10"/>
        <rFont val="Arial"/>
        <family val="2"/>
      </rPr>
      <t xml:space="preserve"> 197-207.</t>
    </r>
  </si>
  <si>
    <r>
      <t xml:space="preserve">Rodvang SJ, Mikalson DM, Ryan MC. Changes in ground water quality in an irrigated area of southern Alberta. </t>
    </r>
    <r>
      <rPr>
        <i/>
        <sz val="11"/>
        <color theme="1"/>
        <rFont val="等线"/>
        <family val="2"/>
        <scheme val="minor"/>
      </rPr>
      <t>J Environ Qual</t>
    </r>
    <r>
      <rPr>
        <sz val="10"/>
        <rFont val="Arial"/>
        <family val="2"/>
      </rPr>
      <t xml:space="preserve"> 2004, </t>
    </r>
    <r>
      <rPr>
        <b/>
        <sz val="11"/>
        <color theme="1"/>
        <rFont val="等线"/>
        <family val="2"/>
        <scheme val="minor"/>
      </rPr>
      <t>33</t>
    </r>
    <r>
      <rPr>
        <sz val="10"/>
        <rFont val="Arial"/>
        <family val="2"/>
      </rPr>
      <t>(2)</t>
    </r>
    <r>
      <rPr>
        <b/>
        <sz val="11"/>
        <color theme="1"/>
        <rFont val="等线"/>
        <family val="2"/>
        <scheme val="minor"/>
      </rPr>
      <t>:</t>
    </r>
    <r>
      <rPr>
        <sz val="10"/>
        <rFont val="Arial"/>
        <family val="2"/>
      </rPr>
      <t xml:space="preserve"> 476-487.</t>
    </r>
  </si>
  <si>
    <r>
      <t xml:space="preserve">Sami K, Hughes DA. A comparison of recharge estimates to a fractured sedimentary aquifer in South Africa from a chloride mass balance and an integrated surface-subsurface model. </t>
    </r>
    <r>
      <rPr>
        <i/>
        <sz val="11"/>
        <color theme="1"/>
        <rFont val="等线"/>
        <family val="2"/>
        <scheme val="minor"/>
      </rPr>
      <t>J Hydrol</t>
    </r>
    <r>
      <rPr>
        <sz val="10"/>
        <rFont val="Arial"/>
        <family val="2"/>
      </rPr>
      <t xml:space="preserve"> 1996, </t>
    </r>
    <r>
      <rPr>
        <b/>
        <sz val="11"/>
        <color theme="1"/>
        <rFont val="等线"/>
        <family val="2"/>
        <scheme val="minor"/>
      </rPr>
      <t>179</t>
    </r>
    <r>
      <rPr>
        <sz val="10"/>
        <rFont val="Arial"/>
        <family val="2"/>
      </rPr>
      <t>(1-4)</t>
    </r>
    <r>
      <rPr>
        <b/>
        <sz val="11"/>
        <color theme="1"/>
        <rFont val="等线"/>
        <family val="2"/>
        <scheme val="minor"/>
      </rPr>
      <t>:</t>
    </r>
    <r>
      <rPr>
        <sz val="10"/>
        <rFont val="Arial"/>
        <family val="2"/>
      </rPr>
      <t xml:space="preserve"> 111-136.</t>
    </r>
  </si>
  <si>
    <t>Sanford et al. (2011)</t>
  </si>
  <si>
    <r>
      <t xml:space="preserve">Sanford, Ward E., David L. Nelms, Jason P. Pope, and David L. Selnick. "Quantifying components of the hydrologic cycle in Virginia using chemical hydrograph separation and multiple regression analysis." </t>
    </r>
    <r>
      <rPr>
        <i/>
        <sz val="11"/>
        <color theme="1"/>
        <rFont val="等线"/>
        <family val="2"/>
        <scheme val="minor"/>
      </rPr>
      <t>US Geological Survey Scientific Investigations Report</t>
    </r>
    <r>
      <rPr>
        <sz val="10"/>
        <rFont val="Arial"/>
        <family val="2"/>
      </rPr>
      <t xml:space="preserve"> 5198 (2011): 152.</t>
    </r>
  </si>
  <si>
    <r>
      <t xml:space="preserve">Santoni CS, Jobbagy EG, Contreras S. Vadose zone transport in dry forests of central Argentina: Role of land use. </t>
    </r>
    <r>
      <rPr>
        <i/>
        <sz val="11"/>
        <color theme="1"/>
        <rFont val="等线"/>
        <family val="2"/>
        <scheme val="minor"/>
      </rPr>
      <t>Water Resour Res</t>
    </r>
    <r>
      <rPr>
        <sz val="10"/>
        <rFont val="Arial"/>
        <family val="2"/>
      </rPr>
      <t xml:space="preserve"> 2010, </t>
    </r>
    <r>
      <rPr>
        <b/>
        <sz val="11"/>
        <color theme="1"/>
        <rFont val="等线"/>
        <family val="2"/>
        <scheme val="minor"/>
      </rPr>
      <t>46</t>
    </r>
    <r>
      <rPr>
        <sz val="10"/>
        <rFont val="Arial"/>
        <family val="2"/>
      </rPr>
      <t>.</t>
    </r>
  </si>
  <si>
    <r>
      <t xml:space="preserve">Scanlon BR. Evaluation of Moisture Flux from Chloride Data in Desert Soils. </t>
    </r>
    <r>
      <rPr>
        <i/>
        <sz val="11"/>
        <color theme="1"/>
        <rFont val="等线"/>
        <family val="2"/>
        <scheme val="minor"/>
      </rPr>
      <t>J Hydrol</t>
    </r>
    <r>
      <rPr>
        <sz val="10"/>
        <rFont val="Arial"/>
        <family val="2"/>
      </rPr>
      <t xml:space="preserve"> 1991, </t>
    </r>
    <r>
      <rPr>
        <b/>
        <sz val="11"/>
        <color theme="1"/>
        <rFont val="等线"/>
        <family val="2"/>
        <scheme val="minor"/>
      </rPr>
      <t>128</t>
    </r>
    <r>
      <rPr>
        <sz val="10"/>
        <rFont val="Arial"/>
        <family val="2"/>
      </rPr>
      <t>(1-4)</t>
    </r>
    <r>
      <rPr>
        <b/>
        <sz val="11"/>
        <color theme="1"/>
        <rFont val="等线"/>
        <family val="2"/>
        <scheme val="minor"/>
      </rPr>
      <t>:</t>
    </r>
    <r>
      <rPr>
        <sz val="10"/>
        <rFont val="Arial"/>
        <family val="2"/>
      </rPr>
      <t xml:space="preserve"> 137-156.</t>
    </r>
  </si>
  <si>
    <t>Scanlon and Goldsmith (1997)</t>
  </si>
  <si>
    <r>
      <t xml:space="preserve">Scanlon BR, Goldsmith RS. Field study of spatial variability in unsaturated flow beneath and adjacent to playas. </t>
    </r>
    <r>
      <rPr>
        <i/>
        <sz val="11"/>
        <color theme="1"/>
        <rFont val="等线"/>
        <family val="2"/>
        <scheme val="minor"/>
      </rPr>
      <t>Water Resour Res</t>
    </r>
    <r>
      <rPr>
        <sz val="10"/>
        <rFont val="Arial"/>
        <family val="2"/>
      </rPr>
      <t xml:space="preserve"> 1997, </t>
    </r>
    <r>
      <rPr>
        <b/>
        <sz val="11"/>
        <color theme="1"/>
        <rFont val="等线"/>
        <family val="2"/>
        <scheme val="minor"/>
      </rPr>
      <t>33</t>
    </r>
    <r>
      <rPr>
        <sz val="10"/>
        <rFont val="Arial"/>
        <family val="2"/>
      </rPr>
      <t>(10)</t>
    </r>
    <r>
      <rPr>
        <b/>
        <sz val="11"/>
        <color theme="1"/>
        <rFont val="等线"/>
        <family val="2"/>
        <scheme val="minor"/>
      </rPr>
      <t>:</t>
    </r>
    <r>
      <rPr>
        <sz val="10"/>
        <rFont val="Arial"/>
        <family val="2"/>
      </rPr>
      <t xml:space="preserve"> 2239-2252.</t>
    </r>
  </si>
  <si>
    <r>
      <t xml:space="preserve">Scanlon BR, Langford RP, Goldsmith RS. Relationship between geomorphic settings and unsaturated flow in an arid setting. </t>
    </r>
    <r>
      <rPr>
        <i/>
        <sz val="11"/>
        <color theme="1"/>
        <rFont val="等线"/>
        <family val="2"/>
        <scheme val="minor"/>
      </rPr>
      <t>Water Resour Res</t>
    </r>
    <r>
      <rPr>
        <sz val="10"/>
        <rFont val="Arial"/>
        <family val="2"/>
      </rPr>
      <t xml:space="preserve"> 1999, </t>
    </r>
    <r>
      <rPr>
        <b/>
        <sz val="11"/>
        <color theme="1"/>
        <rFont val="等线"/>
        <family val="2"/>
        <scheme val="minor"/>
      </rPr>
      <t>35</t>
    </r>
    <r>
      <rPr>
        <sz val="10"/>
        <rFont val="Arial"/>
        <family val="2"/>
      </rPr>
      <t>(4)</t>
    </r>
    <r>
      <rPr>
        <b/>
        <sz val="11"/>
        <color theme="1"/>
        <rFont val="等线"/>
        <family val="2"/>
        <scheme val="minor"/>
      </rPr>
      <t>:</t>
    </r>
    <r>
      <rPr>
        <sz val="10"/>
        <rFont val="Arial"/>
        <family val="2"/>
      </rPr>
      <t xml:space="preserve"> 983-999.</t>
    </r>
  </si>
  <si>
    <r>
      <t xml:space="preserve">Scanlon BR, Reedy RC, Stonestrom DA, Prudic DE, Dennehy KF. Impact of land use and land cover change on groundwater recharge and quality in the southwestern US. </t>
    </r>
    <r>
      <rPr>
        <i/>
        <sz val="11"/>
        <color theme="1"/>
        <rFont val="等线"/>
        <family val="2"/>
        <scheme val="minor"/>
      </rPr>
      <t>Global Change Biol</t>
    </r>
    <r>
      <rPr>
        <sz val="10"/>
        <rFont val="Arial"/>
        <family val="2"/>
      </rPr>
      <t xml:space="preserve"> 2005, </t>
    </r>
    <r>
      <rPr>
        <b/>
        <sz val="11"/>
        <color theme="1"/>
        <rFont val="等线"/>
        <family val="2"/>
        <scheme val="minor"/>
      </rPr>
      <t>11</t>
    </r>
    <r>
      <rPr>
        <sz val="10"/>
        <rFont val="Arial"/>
        <family val="2"/>
      </rPr>
      <t>(10)</t>
    </r>
    <r>
      <rPr>
        <b/>
        <sz val="11"/>
        <color theme="1"/>
        <rFont val="等线"/>
        <family val="2"/>
        <scheme val="minor"/>
      </rPr>
      <t>:</t>
    </r>
    <r>
      <rPr>
        <sz val="10"/>
        <rFont val="Arial"/>
        <family val="2"/>
      </rPr>
      <t xml:space="preserve"> 1577-1593.</t>
    </r>
  </si>
  <si>
    <t>Scanlon et al. (2007)</t>
  </si>
  <si>
    <r>
      <t xml:space="preserve">Scanlon BR, Reedy RC, Tachovsky JA. Semiarid unsaturated zone chloride profiles: Archives of past land use change impacts on water resources in the southern High Plains, United States. </t>
    </r>
    <r>
      <rPr>
        <i/>
        <sz val="11"/>
        <color theme="1"/>
        <rFont val="等线"/>
        <family val="2"/>
        <scheme val="minor"/>
      </rPr>
      <t>Water Resour Res</t>
    </r>
    <r>
      <rPr>
        <sz val="10"/>
        <rFont val="Arial"/>
        <family val="2"/>
      </rPr>
      <t xml:space="preserve"> 2007, </t>
    </r>
    <r>
      <rPr>
        <b/>
        <sz val="11"/>
        <color theme="1"/>
        <rFont val="等线"/>
        <family val="2"/>
        <scheme val="minor"/>
      </rPr>
      <t>43</t>
    </r>
    <r>
      <rPr>
        <sz val="10"/>
        <rFont val="Arial"/>
        <family val="2"/>
      </rPr>
      <t>(6).</t>
    </r>
  </si>
  <si>
    <r>
      <t xml:space="preserve">Selaolo ET. Tracer studies and groundwater recharge assessment in the eastern fringe of the Botswana Kalahari: The Letlhakeng–Botlhapatlou area. </t>
    </r>
    <r>
      <rPr>
        <i/>
        <sz val="11"/>
        <color theme="1"/>
        <rFont val="等线"/>
        <family val="2"/>
        <scheme val="minor"/>
      </rPr>
      <t>Vrije Universiteit, Amsterdam</t>
    </r>
    <r>
      <rPr>
        <sz val="10"/>
        <rFont val="Arial"/>
        <family val="2"/>
      </rPr>
      <t xml:space="preserve"> 1998.</t>
    </r>
  </si>
  <si>
    <t>Selaolo E, Beekman H, Gieske A, De Vries J. Multiple tracer profiling in Botswana: GRES findings. 2003.</t>
  </si>
  <si>
    <r>
      <t xml:space="preserve">Sharda VN, Kurothe RS, Sena DR, Pande VC, Tiwari SP. Estimation of groundwater recharge from water storage structures in a semi-arid climate of India. </t>
    </r>
    <r>
      <rPr>
        <i/>
        <sz val="11"/>
        <color theme="1"/>
        <rFont val="等线"/>
        <family val="2"/>
        <scheme val="minor"/>
      </rPr>
      <t>J Hydrol</t>
    </r>
    <r>
      <rPr>
        <sz val="10"/>
        <rFont val="Arial"/>
        <family val="2"/>
      </rPr>
      <t xml:space="preserve"> 2006, </t>
    </r>
    <r>
      <rPr>
        <b/>
        <sz val="11"/>
        <color theme="1"/>
        <rFont val="等线"/>
        <family val="2"/>
        <scheme val="minor"/>
      </rPr>
      <t>329</t>
    </r>
    <r>
      <rPr>
        <sz val="10"/>
        <rFont val="Arial"/>
        <family val="2"/>
      </rPr>
      <t>(1-2)</t>
    </r>
    <r>
      <rPr>
        <b/>
        <sz val="11"/>
        <color theme="1"/>
        <rFont val="等线"/>
        <family val="2"/>
        <scheme val="minor"/>
      </rPr>
      <t>:</t>
    </r>
    <r>
      <rPr>
        <sz val="10"/>
        <rFont val="Arial"/>
        <family val="2"/>
      </rPr>
      <t xml:space="preserve"> 224-243.</t>
    </r>
  </si>
  <si>
    <r>
      <t xml:space="preserve">Sharma P, Gupta SK. Isotopic Investigation of Soil-Water Movement - a Case-Study in the Thar Desert, Western Rajasthan. </t>
    </r>
    <r>
      <rPr>
        <i/>
        <sz val="11"/>
        <color theme="1"/>
        <rFont val="等线"/>
        <family val="2"/>
        <scheme val="minor"/>
      </rPr>
      <t>Hydrolog Sci J</t>
    </r>
    <r>
      <rPr>
        <sz val="10"/>
        <rFont val="Arial"/>
        <family val="2"/>
      </rPr>
      <t xml:space="preserve"> 1987, </t>
    </r>
    <r>
      <rPr>
        <b/>
        <sz val="11"/>
        <color theme="1"/>
        <rFont val="等线"/>
        <family val="2"/>
        <scheme val="minor"/>
      </rPr>
      <t>32</t>
    </r>
    <r>
      <rPr>
        <sz val="10"/>
        <rFont val="Arial"/>
        <family val="2"/>
      </rPr>
      <t>(4)</t>
    </r>
    <r>
      <rPr>
        <b/>
        <sz val="11"/>
        <color theme="1"/>
        <rFont val="等线"/>
        <family val="2"/>
        <scheme val="minor"/>
      </rPr>
      <t>:</t>
    </r>
    <r>
      <rPr>
        <sz val="10"/>
        <rFont val="Arial"/>
        <family val="2"/>
      </rPr>
      <t xml:space="preserve"> 469-483.</t>
    </r>
  </si>
  <si>
    <r>
      <t xml:space="preserve">Silburn DM, Cowie BA, Thornton CM. The Brigalow Catchment Study revisited: Effects of land development on deep drainage determined from non-steady chloride profiles. </t>
    </r>
    <r>
      <rPr>
        <i/>
        <sz val="11"/>
        <color theme="1"/>
        <rFont val="等线"/>
        <family val="2"/>
        <scheme val="minor"/>
      </rPr>
      <t>J Hydrol</t>
    </r>
    <r>
      <rPr>
        <sz val="10"/>
        <rFont val="Arial"/>
        <family val="2"/>
      </rPr>
      <t xml:space="preserve"> 2009, </t>
    </r>
    <r>
      <rPr>
        <b/>
        <sz val="11"/>
        <color theme="1"/>
        <rFont val="等线"/>
        <family val="2"/>
        <scheme val="minor"/>
      </rPr>
      <t>373</t>
    </r>
    <r>
      <rPr>
        <sz val="10"/>
        <rFont val="Arial"/>
        <family val="2"/>
      </rPr>
      <t>(3-4)</t>
    </r>
    <r>
      <rPr>
        <b/>
        <sz val="11"/>
        <color theme="1"/>
        <rFont val="等线"/>
        <family val="2"/>
        <scheme val="minor"/>
      </rPr>
      <t>:</t>
    </r>
    <r>
      <rPr>
        <sz val="10"/>
        <rFont val="Arial"/>
        <family val="2"/>
      </rPr>
      <t xml:space="preserve"> 487-498.</t>
    </r>
  </si>
  <si>
    <t>Silveira et al. (2016)</t>
  </si>
  <si>
    <r>
      <t xml:space="preserve">Silveira, Luis, Pablo Gamazo, Jimena Alonso, and Leticia Martínez. "Effects of afforestation on groundwater recharge and water budgets in the western region of Uruguay." </t>
    </r>
    <r>
      <rPr>
        <i/>
        <sz val="11"/>
        <color theme="1"/>
        <rFont val="等线"/>
        <family val="2"/>
        <scheme val="minor"/>
      </rPr>
      <t>Hydrological Processes</t>
    </r>
    <r>
      <rPr>
        <sz val="10"/>
        <rFont val="Arial"/>
        <family val="2"/>
      </rPr>
      <t xml:space="preserve"> 30, no. 20 (2016): 3596-3608.</t>
    </r>
  </si>
  <si>
    <t>Singh J, Wapakala W, Chebosi P. Estimating groundwater recharge based on infiltration characteristics of layered soil.  Challenges in African hydrology and water resources: proceedings, Harare Symposium, July 1984/edited by DE Walling, SSD Foster, P. Wurzel; 1984: Wallingford, Oxfordshire: International Association of Hydrological Sciences, 1984.; 1984.</t>
  </si>
  <si>
    <r>
      <t xml:space="preserve">Sloots RR, Wijnen MM. Groundwater recharge to a fractured aquifer in S-E Botswana. Results of a survey of the Molepolole-East wellfield. </t>
    </r>
    <r>
      <rPr>
        <i/>
        <sz val="11"/>
        <color theme="1"/>
        <rFont val="等线"/>
        <family val="2"/>
        <scheme val="minor"/>
      </rPr>
      <t>Vrije Univ, Amsterdam</t>
    </r>
    <r>
      <rPr>
        <sz val="10"/>
        <rFont val="Arial"/>
        <family val="2"/>
      </rPr>
      <t xml:space="preserve"> 1990.</t>
    </r>
  </si>
  <si>
    <r>
      <t xml:space="preserve">Smettem KRJ. Deep drainage and nitrate losses under native vegetation and agricultural systems in the Mediterranean climate region of Australia. </t>
    </r>
    <r>
      <rPr>
        <i/>
        <sz val="11"/>
        <color theme="1"/>
        <rFont val="等线"/>
        <family val="2"/>
        <scheme val="minor"/>
      </rPr>
      <t>CSIRO Land and Water Resour Res and Dev, Canberra, ACT, Australia</t>
    </r>
    <r>
      <rPr>
        <sz val="10"/>
        <rFont val="Arial"/>
        <family val="2"/>
      </rPr>
      <t xml:space="preserve"> 1998.</t>
    </r>
  </si>
  <si>
    <r>
      <t xml:space="preserve">Smith CJ, Dunin FX, Zegelin SJ, Poss R. Nitrate leaching from a Riverine clay soil under cereal rotation. </t>
    </r>
    <r>
      <rPr>
        <i/>
        <sz val="11"/>
        <color theme="1"/>
        <rFont val="等线"/>
        <family val="2"/>
        <scheme val="minor"/>
      </rPr>
      <t>Aust J Agr Res</t>
    </r>
    <r>
      <rPr>
        <sz val="10"/>
        <rFont val="Arial"/>
        <family val="2"/>
      </rPr>
      <t xml:space="preserve"> 1998, </t>
    </r>
    <r>
      <rPr>
        <b/>
        <sz val="11"/>
        <color theme="1"/>
        <rFont val="等线"/>
        <family val="2"/>
        <scheme val="minor"/>
      </rPr>
      <t>49</t>
    </r>
    <r>
      <rPr>
        <sz val="10"/>
        <rFont val="Arial"/>
        <family val="2"/>
      </rPr>
      <t>(3)</t>
    </r>
    <r>
      <rPr>
        <b/>
        <sz val="11"/>
        <color theme="1"/>
        <rFont val="等线"/>
        <family val="2"/>
        <scheme val="minor"/>
      </rPr>
      <t>:</t>
    </r>
    <r>
      <rPr>
        <sz val="10"/>
        <rFont val="Arial"/>
        <family val="2"/>
      </rPr>
      <t xml:space="preserve"> 379-389.</t>
    </r>
  </si>
  <si>
    <t>Snow et al. -</t>
  </si>
  <si>
    <r>
      <t xml:space="preserve">Sophocleous M. Groundwater recharge and sustainability in the high plains aquifer in Kansas, USA. </t>
    </r>
    <r>
      <rPr>
        <i/>
        <sz val="11"/>
        <color theme="1"/>
        <rFont val="等线"/>
        <family val="2"/>
        <scheme val="minor"/>
      </rPr>
      <t>Hydrogeol J</t>
    </r>
    <r>
      <rPr>
        <sz val="10"/>
        <rFont val="Arial"/>
        <family val="2"/>
      </rPr>
      <t xml:space="preserve"> 2005, </t>
    </r>
    <r>
      <rPr>
        <b/>
        <sz val="11"/>
        <color theme="1"/>
        <rFont val="等线"/>
        <family val="2"/>
        <scheme val="minor"/>
      </rPr>
      <t>13</t>
    </r>
    <r>
      <rPr>
        <sz val="10"/>
        <rFont val="Arial"/>
        <family val="2"/>
      </rPr>
      <t>(2)</t>
    </r>
    <r>
      <rPr>
        <b/>
        <sz val="11"/>
        <color theme="1"/>
        <rFont val="等线"/>
        <family val="2"/>
        <scheme val="minor"/>
      </rPr>
      <t>:</t>
    </r>
    <r>
      <rPr>
        <sz val="10"/>
        <rFont val="Arial"/>
        <family val="2"/>
      </rPr>
      <t xml:space="preserve"> 351-365.</t>
    </r>
  </si>
  <si>
    <r>
      <t xml:space="preserve">Sophocleous M, Mcallister JA. Basinwide Water-Balance Modeling with Emphasis on Spatial-Distribution of Ground-Water Recharge. </t>
    </r>
    <r>
      <rPr>
        <i/>
        <sz val="11"/>
        <color theme="1"/>
        <rFont val="等线"/>
        <family val="2"/>
        <scheme val="minor"/>
      </rPr>
      <t>Water Resour Bull</t>
    </r>
    <r>
      <rPr>
        <sz val="10"/>
        <rFont val="Arial"/>
        <family val="2"/>
      </rPr>
      <t xml:space="preserve"> 1987, </t>
    </r>
    <r>
      <rPr>
        <b/>
        <sz val="11"/>
        <color theme="1"/>
        <rFont val="等线"/>
        <family val="2"/>
        <scheme val="minor"/>
      </rPr>
      <t>23</t>
    </r>
    <r>
      <rPr>
        <sz val="10"/>
        <rFont val="Arial"/>
        <family val="2"/>
      </rPr>
      <t>(6)</t>
    </r>
    <r>
      <rPr>
        <b/>
        <sz val="11"/>
        <color theme="1"/>
        <rFont val="等线"/>
        <family val="2"/>
        <scheme val="minor"/>
      </rPr>
      <t>:</t>
    </r>
    <r>
      <rPr>
        <sz val="10"/>
        <rFont val="Arial"/>
        <family val="2"/>
      </rPr>
      <t xml:space="preserve"> 997-1010.</t>
    </r>
  </si>
  <si>
    <t>Stone W, Thorp J, Gifford O, Hoitink D. Climatological summary for the Hanford area: Pacific Northwest Lab., Richland, WA (USA); 1983.</t>
  </si>
  <si>
    <t>Stonestrom et al. (2003)</t>
  </si>
  <si>
    <r>
      <t xml:space="preserve">Stonestrom, David A., David E. Prudio, Randell J. Laczniak, Katherine C. Akstin, Robert A. Boyd, and Katherine K. Henkelman. </t>
    </r>
    <r>
      <rPr>
        <i/>
        <sz val="11"/>
        <color theme="1"/>
        <rFont val="等线"/>
        <family val="2"/>
        <scheme val="minor"/>
      </rPr>
      <t>Estimates of deep percolation beneath native vegetation, irrigated fields, and the Amargosa-River channel, Amargosa Desert, Nye County, Nevada</t>
    </r>
    <r>
      <rPr>
        <sz val="10"/>
        <rFont val="Arial"/>
        <family val="2"/>
      </rPr>
      <t>. No. USGS-03-104. GEOLOGICAL SURVEY CARSON CITY NV, 2003.</t>
    </r>
  </si>
  <si>
    <t>Stonestrom et al. (2007)</t>
  </si>
  <si>
    <t>Stonestrom, D.A., Prudic, D. E., Walvoord, M. A., Abraham, J. D., Stewart-Deaker, A. E., Glancy, P. A., Constantz, J., Laczniak, R. J., Andraski, B.J., 2007. Focused ground-water recharge in the Amargosa Desert Basin. In: Stonestrom, D.A., Constantz, J., Ferré, T.P.A., Leake, S.A. (Ed.), USGS Professional Paper 1703—Ground-water recharge in the arid and semiarid Southwestern United States. U.S. Department of the Interior and U.S. Geological Survey, California, USA, Chapter E, 107 – 136.</t>
  </si>
  <si>
    <t>Sukhija et al. (1988)</t>
  </si>
  <si>
    <r>
      <t xml:space="preserve">Sukhija BS, Reddy DV, Nagabhushanam P, Chand R. Validity of the Environmental Chloride Method for Recharge Evaluation of Coastal Aquifers, India. </t>
    </r>
    <r>
      <rPr>
        <i/>
        <sz val="11"/>
        <color theme="1"/>
        <rFont val="等线"/>
        <family val="2"/>
        <scheme val="minor"/>
      </rPr>
      <t>J Hydrol</t>
    </r>
    <r>
      <rPr>
        <sz val="10"/>
        <rFont val="Arial"/>
        <family val="2"/>
      </rPr>
      <t xml:space="preserve"> 1988, </t>
    </r>
    <r>
      <rPr>
        <b/>
        <sz val="11"/>
        <color theme="1"/>
        <rFont val="等线"/>
        <family val="2"/>
        <scheme val="minor"/>
      </rPr>
      <t>99</t>
    </r>
    <r>
      <rPr>
        <sz val="10"/>
        <rFont val="Arial"/>
        <family val="2"/>
      </rPr>
      <t>(3-4)</t>
    </r>
    <r>
      <rPr>
        <b/>
        <sz val="11"/>
        <color theme="1"/>
        <rFont val="等线"/>
        <family val="2"/>
        <scheme val="minor"/>
      </rPr>
      <t>:</t>
    </r>
    <r>
      <rPr>
        <sz val="10"/>
        <rFont val="Arial"/>
        <family val="2"/>
      </rPr>
      <t xml:space="preserve"> 349-366.</t>
    </r>
  </si>
  <si>
    <r>
      <t xml:space="preserve">Sumioka S, Bauer HH. Estimating ground-water recharge from precipitation on Whidbey and Camano islands, Island County, Washington, water years 1998 and 1999. </t>
    </r>
    <r>
      <rPr>
        <i/>
        <sz val="11"/>
        <color theme="1"/>
        <rFont val="等线"/>
        <family val="2"/>
        <scheme val="minor"/>
      </rPr>
      <t>Water-Resour Invest Rep 03-4101 USGS, Tacoma, WA</t>
    </r>
    <r>
      <rPr>
        <sz val="10"/>
        <rFont val="Arial"/>
        <family val="2"/>
      </rPr>
      <t xml:space="preserve"> 2004.</t>
    </r>
  </si>
  <si>
    <r>
      <t xml:space="preserve">Sun, Hua, and Peter S. Cornish. "Estimating shallow groundwater recharge in the headwaters of the Liverpool Plains using SWAT." </t>
    </r>
    <r>
      <rPr>
        <i/>
        <sz val="11"/>
        <color theme="1"/>
        <rFont val="等线"/>
        <family val="2"/>
        <scheme val="minor"/>
      </rPr>
      <t>Hydrological Processes: An International Journal</t>
    </r>
    <r>
      <rPr>
        <sz val="10"/>
        <rFont val="Arial"/>
        <family val="2"/>
      </rPr>
      <t xml:space="preserve"> 19, no. 3 (2005): 795-807.</t>
    </r>
  </si>
  <si>
    <r>
      <t xml:space="preserve">Talsma, T., and E. A. Gardner. "Groundwater recharge and discharge response to rainfall on a hillslope." </t>
    </r>
    <r>
      <rPr>
        <i/>
        <sz val="11"/>
        <color theme="1"/>
        <rFont val="等线"/>
        <family val="2"/>
        <scheme val="minor"/>
      </rPr>
      <t>Soil Research</t>
    </r>
    <r>
      <rPr>
        <sz val="10"/>
        <rFont val="Arial"/>
        <family val="2"/>
      </rPr>
      <t xml:space="preserve"> 24, no. 3 (1986): 343-356.</t>
    </r>
  </si>
  <si>
    <r>
      <t xml:space="preserve">Taylor RG, Howard KWF. Groundwater recharge in the Victoria Nile basin of east Africa: Support for the soil moisture balance approach using stable isotope tracers and flow modelling. </t>
    </r>
    <r>
      <rPr>
        <i/>
        <sz val="11"/>
        <color theme="1"/>
        <rFont val="等线"/>
        <family val="2"/>
        <scheme val="minor"/>
      </rPr>
      <t>J Hydrol</t>
    </r>
    <r>
      <rPr>
        <sz val="10"/>
        <rFont val="Arial"/>
        <family val="2"/>
      </rPr>
      <t xml:space="preserve"> 1996, </t>
    </r>
    <r>
      <rPr>
        <b/>
        <sz val="11"/>
        <color theme="1"/>
        <rFont val="等线"/>
        <family val="2"/>
        <scheme val="minor"/>
      </rPr>
      <t>180</t>
    </r>
    <r>
      <rPr>
        <sz val="10"/>
        <rFont val="Arial"/>
        <family val="2"/>
      </rPr>
      <t>(1-4)</t>
    </r>
    <r>
      <rPr>
        <b/>
        <sz val="11"/>
        <color theme="1"/>
        <rFont val="等线"/>
        <family val="2"/>
        <scheme val="minor"/>
      </rPr>
      <t>:</t>
    </r>
    <r>
      <rPr>
        <sz val="10"/>
        <rFont val="Arial"/>
        <family val="2"/>
      </rPr>
      <t xml:space="preserve"> 31-53.</t>
    </r>
  </si>
  <si>
    <t>Thorburn et al. (1991)</t>
  </si>
  <si>
    <r>
      <t xml:space="preserve">Thorburn PJ, Cowie BA, Lawrence PA. Effect of Land-Development on Groundwater Recharge Determined from Nonsteady Chloride Profiles. </t>
    </r>
    <r>
      <rPr>
        <i/>
        <sz val="11"/>
        <color theme="1"/>
        <rFont val="等线"/>
        <family val="2"/>
        <scheme val="minor"/>
      </rPr>
      <t>J Hydrol</t>
    </r>
    <r>
      <rPr>
        <sz val="10"/>
        <rFont val="Arial"/>
        <family val="2"/>
      </rPr>
      <t xml:space="preserve"> 1991, </t>
    </r>
    <r>
      <rPr>
        <b/>
        <sz val="11"/>
        <color theme="1"/>
        <rFont val="等线"/>
        <family val="2"/>
        <scheme val="minor"/>
      </rPr>
      <t>124</t>
    </r>
    <r>
      <rPr>
        <sz val="10"/>
        <rFont val="Arial"/>
        <family val="2"/>
      </rPr>
      <t>(1-2)</t>
    </r>
    <r>
      <rPr>
        <b/>
        <sz val="11"/>
        <color theme="1"/>
        <rFont val="等线"/>
        <family val="2"/>
        <scheme val="minor"/>
      </rPr>
      <t>:</t>
    </r>
    <r>
      <rPr>
        <sz val="10"/>
        <rFont val="Arial"/>
        <family val="2"/>
      </rPr>
      <t xml:space="preserve"> 43-58.</t>
    </r>
  </si>
  <si>
    <t>Thorpe P, Sharma M. Tritium as an indicator of groundwater recharge to the Gnangara Groundwater Mound on the Swan Coastal Plain, Perth, Western Australia.  Proc. Symp. on Ground Water Recharge, Mandurah, WA, Australia; 1987; 1987. p. 6-9.</t>
  </si>
  <si>
    <r>
      <t xml:space="preserve">Timmerman LRA. Possibilities for the development of groundwater from the cenozoic sediments in the Lower Berg River region. </t>
    </r>
    <r>
      <rPr>
        <i/>
        <sz val="11"/>
        <color theme="1"/>
        <rFont val="等线"/>
        <family val="2"/>
        <scheme val="minor"/>
      </rPr>
      <t>Rep GH3374 Div of Geohydrology, Directorate of Water Affairs, Dep of Environment Affairs, Cape Town, South Africa</t>
    </r>
    <r>
      <rPr>
        <sz val="10"/>
        <rFont val="Arial"/>
        <family val="2"/>
      </rPr>
      <t xml:space="preserve"> 1985.</t>
    </r>
  </si>
  <si>
    <r>
      <t xml:space="preserve">Timmerman LRA. Sandveld region: Possibilities for the development of a groundwater supply scheme from a primary aquifer northwest of Graafwater. </t>
    </r>
    <r>
      <rPr>
        <i/>
        <sz val="11"/>
        <color theme="1"/>
        <rFont val="等线"/>
        <family val="2"/>
        <scheme val="minor"/>
      </rPr>
      <t>Rep GH3471 Div of Geohydrology, Directorate of Water Affairs, Dep of Environment Affairs, Cape Town, South Africa</t>
    </r>
    <r>
      <rPr>
        <sz val="10"/>
        <rFont val="Arial"/>
        <family val="2"/>
      </rPr>
      <t xml:space="preserve"> 1986.</t>
    </r>
  </si>
  <si>
    <r>
      <t xml:space="preserve">Tomasella J, Hodnett MG, Cuartas LA, Nobre AD, Waterloo MJ, Oliveira SM. The water balance of an Amazonian micro-catchment: the effect of interannual variability of rainfall on hydrological behaviour. </t>
    </r>
    <r>
      <rPr>
        <i/>
        <sz val="11"/>
        <color theme="1"/>
        <rFont val="等线"/>
        <family val="2"/>
        <scheme val="minor"/>
      </rPr>
      <t>Hydrol Process</t>
    </r>
    <r>
      <rPr>
        <sz val="10"/>
        <rFont val="Arial"/>
        <family val="2"/>
      </rPr>
      <t xml:space="preserve"> 2008, </t>
    </r>
    <r>
      <rPr>
        <b/>
        <sz val="11"/>
        <color theme="1"/>
        <rFont val="等线"/>
        <family val="2"/>
        <scheme val="minor"/>
      </rPr>
      <t>22</t>
    </r>
    <r>
      <rPr>
        <sz val="10"/>
        <rFont val="Arial"/>
        <family val="2"/>
      </rPr>
      <t>(13)</t>
    </r>
    <r>
      <rPr>
        <b/>
        <sz val="11"/>
        <color theme="1"/>
        <rFont val="等线"/>
        <family val="2"/>
        <scheme val="minor"/>
      </rPr>
      <t>:</t>
    </r>
    <r>
      <rPr>
        <sz val="10"/>
        <rFont val="Arial"/>
        <family val="2"/>
      </rPr>
      <t xml:space="preserve"> 2133-2147.</t>
    </r>
  </si>
  <si>
    <r>
      <t xml:space="preserve">Unkovich M, Blott K, Knight A, Mock I, Rab A, Portelli M. Water use, competition, and crop production in low rainfall, alley farming systems of south-eastern Australia. </t>
    </r>
    <r>
      <rPr>
        <i/>
        <sz val="11"/>
        <color theme="1"/>
        <rFont val="等线"/>
        <family val="2"/>
        <scheme val="minor"/>
      </rPr>
      <t>Aust J Agr Res</t>
    </r>
    <r>
      <rPr>
        <sz val="10"/>
        <rFont val="Arial"/>
        <family val="2"/>
      </rPr>
      <t xml:space="preserve"> 2003, </t>
    </r>
    <r>
      <rPr>
        <b/>
        <sz val="11"/>
        <color theme="1"/>
        <rFont val="等线"/>
        <family val="2"/>
        <scheme val="minor"/>
      </rPr>
      <t>54</t>
    </r>
    <r>
      <rPr>
        <sz val="10"/>
        <rFont val="Arial"/>
        <family val="2"/>
      </rPr>
      <t>(8)</t>
    </r>
    <r>
      <rPr>
        <b/>
        <sz val="11"/>
        <color theme="1"/>
        <rFont val="等线"/>
        <family val="2"/>
        <scheme val="minor"/>
      </rPr>
      <t>:</t>
    </r>
    <r>
      <rPr>
        <sz val="10"/>
        <rFont val="Arial"/>
        <family val="2"/>
      </rPr>
      <t xml:space="preserve"> 751-762.</t>
    </r>
  </si>
  <si>
    <t>Van Camp et al. (2015)</t>
  </si>
  <si>
    <r>
      <t xml:space="preserve">Van Camp, M., Radfar, M., &amp; Walraevens, K. (2015). A lumped parameter balance model for modeling intramountain groundwater basins: application to the aquifer system of Shahrekord Plain, Iran. </t>
    </r>
    <r>
      <rPr>
        <i/>
        <sz val="11"/>
        <color theme="1"/>
        <rFont val="等线"/>
        <family val="2"/>
        <scheme val="minor"/>
      </rPr>
      <t>Geologica Belgica</t>
    </r>
    <r>
      <rPr>
        <sz val="10"/>
        <rFont val="Arial"/>
        <family val="2"/>
      </rPr>
      <t xml:space="preserve">, </t>
    </r>
    <r>
      <rPr>
        <i/>
        <sz val="11"/>
        <color theme="1"/>
        <rFont val="等线"/>
        <family val="2"/>
        <scheme val="minor"/>
      </rPr>
      <t>18</t>
    </r>
    <r>
      <rPr>
        <sz val="10"/>
        <rFont val="Arial"/>
        <family val="2"/>
      </rPr>
      <t>(2-4), 80-91.</t>
    </r>
  </si>
  <si>
    <r>
      <t xml:space="preserve">van Lanen HAJ, Dijksma R. Water flow and nitrate transport to a groundwater-fed stream in the Belgian-Dutch chalk region. </t>
    </r>
    <r>
      <rPr>
        <i/>
        <sz val="11"/>
        <color theme="1"/>
        <rFont val="等线"/>
        <family val="2"/>
        <scheme val="minor"/>
      </rPr>
      <t>Hydrol Process</t>
    </r>
    <r>
      <rPr>
        <sz val="10"/>
        <rFont val="Arial"/>
        <family val="2"/>
      </rPr>
      <t xml:space="preserve"> 1999, </t>
    </r>
    <r>
      <rPr>
        <b/>
        <sz val="11"/>
        <color theme="1"/>
        <rFont val="等线"/>
        <family val="2"/>
        <scheme val="minor"/>
      </rPr>
      <t>13</t>
    </r>
    <r>
      <rPr>
        <sz val="10"/>
        <rFont val="Arial"/>
        <family val="2"/>
      </rPr>
      <t>(3)</t>
    </r>
    <r>
      <rPr>
        <b/>
        <sz val="11"/>
        <color theme="1"/>
        <rFont val="等线"/>
        <family val="2"/>
        <scheme val="minor"/>
      </rPr>
      <t>:</t>
    </r>
    <r>
      <rPr>
        <sz val="10"/>
        <rFont val="Arial"/>
        <family val="2"/>
      </rPr>
      <t xml:space="preserve"> 295-307.</t>
    </r>
  </si>
  <si>
    <r>
      <t xml:space="preserve">Vandoolaeghe MAC, E. B. Atlantis grondwatersisteem: Herevaluasie van versekerde lewering. </t>
    </r>
    <r>
      <rPr>
        <i/>
        <sz val="11"/>
        <color theme="1"/>
        <rFont val="等线"/>
        <family val="2"/>
        <scheme val="minor"/>
      </rPr>
      <t>Tech Rep GH 3222 Div of Geohydrology, Directorate of Water Affairs, Dep of Environment Affairs, Cape Town, South Africa</t>
    </r>
    <r>
      <rPr>
        <sz val="10"/>
        <rFont val="Arial"/>
        <family val="2"/>
      </rPr>
      <t xml:space="preserve"> 1982.</t>
    </r>
  </si>
  <si>
    <t>Varni et al. (1998)</t>
  </si>
  <si>
    <t>Varni et al. -</t>
  </si>
  <si>
    <r>
      <t xml:space="preserve">Vegter JR. An explanation of a set of national groundwater maps. </t>
    </r>
    <r>
      <rPr>
        <i/>
        <sz val="11"/>
        <color theme="1"/>
        <rFont val="等线"/>
        <family val="2"/>
        <scheme val="minor"/>
      </rPr>
      <t>Rep TT 74/95 Water Res Commiss, Pretoria, South Africa</t>
    </r>
    <r>
      <rPr>
        <sz val="10"/>
        <rFont val="Arial"/>
        <family val="2"/>
      </rPr>
      <t xml:space="preserve"> 1995.</t>
    </r>
  </si>
  <si>
    <r>
      <t xml:space="preserve">Verhagen BT. Semiarid zone groundwater mineralization processes as revealed by environmental isotope studies. </t>
    </r>
    <r>
      <rPr>
        <i/>
        <sz val="11"/>
        <color theme="1"/>
        <rFont val="等线"/>
        <family val="2"/>
        <scheme val="minor"/>
      </rPr>
      <t>IAHS Publications-Series of Proceedings and Reports-Intern Assoc Hydrological Sciences</t>
    </r>
    <r>
      <rPr>
        <sz val="10"/>
        <rFont val="Arial"/>
        <family val="2"/>
      </rPr>
      <t xml:space="preserve"> 1995, </t>
    </r>
    <r>
      <rPr>
        <b/>
        <sz val="11"/>
        <color theme="1"/>
        <rFont val="等线"/>
        <family val="2"/>
        <scheme val="minor"/>
      </rPr>
      <t>232:</t>
    </r>
    <r>
      <rPr>
        <sz val="10"/>
        <rFont val="Arial"/>
        <family val="2"/>
      </rPr>
      <t xml:space="preserve"> 245-266.</t>
    </r>
  </si>
  <si>
    <r>
      <t>Walker GR, Jolly ID, Stadter M, Leaney F, Stone W, Cook P</t>
    </r>
    <r>
      <rPr>
        <i/>
        <sz val="11"/>
        <color theme="1"/>
        <rFont val="等线"/>
        <family val="2"/>
        <scheme val="minor"/>
      </rPr>
      <t>, et al.</t>
    </r>
    <r>
      <rPr>
        <sz val="10"/>
        <rFont val="Arial"/>
        <family val="2"/>
      </rPr>
      <t xml:space="preserve"> Estimation of diffusive recharge in the Naracoorte Ranges Region, South Australia: An evaluation of chlorine-36 for recharge studies. </t>
    </r>
    <r>
      <rPr>
        <i/>
        <sz val="11"/>
        <color theme="1"/>
        <rFont val="等线"/>
        <family val="2"/>
        <scheme val="minor"/>
      </rPr>
      <t>AWRAC Final Rep P87/10 Aust Water Res Advisory Counc, Dep of Primary Ind, Canberra, ACT, Australia</t>
    </r>
    <r>
      <rPr>
        <sz val="10"/>
        <rFont val="Arial"/>
        <family val="2"/>
      </rPr>
      <t xml:space="preserve"> 1990.</t>
    </r>
  </si>
  <si>
    <t>Walker et al. (1992a)</t>
  </si>
  <si>
    <r>
      <t xml:space="preserve">Walker GR, Blom RM, Kennett-Smith AK. Preliminary results of recharge investigations in the upper south-east region of South Australia. </t>
    </r>
    <r>
      <rPr>
        <i/>
        <sz val="11"/>
        <color theme="1"/>
        <rFont val="等线"/>
        <family val="2"/>
        <scheme val="minor"/>
      </rPr>
      <t>Ctr for Groundwater Stud, Adelaide, SA, Australia</t>
    </r>
    <r>
      <rPr>
        <sz val="10"/>
        <rFont val="Arial"/>
        <family val="2"/>
      </rPr>
      <t xml:space="preserve"> 1992.</t>
    </r>
  </si>
  <si>
    <t>Walker et al. (1992b)</t>
  </si>
  <si>
    <r>
      <t xml:space="preserve">Walker GR, Dillon J, Pavelic P, Kennett-Smigh AK. Preliminary results of recharge and discharge investigations at Cooke Plains, South Australia. </t>
    </r>
    <r>
      <rPr>
        <i/>
        <sz val="11"/>
        <color theme="1"/>
        <rFont val="等线"/>
        <family val="2"/>
        <scheme val="minor"/>
      </rPr>
      <t>Ctr for Groundwater Stud, Adelaide, SA, Australia</t>
    </r>
    <r>
      <rPr>
        <sz val="10"/>
        <rFont val="Arial"/>
        <family val="2"/>
      </rPr>
      <t xml:space="preserve"> 1992.</t>
    </r>
  </si>
  <si>
    <r>
      <t xml:space="preserve">Walvoord MA, Phillips FM. Identifying areas of basin-floor recharge in the Trans-Pecos region and the link to vegetation. </t>
    </r>
    <r>
      <rPr>
        <i/>
        <sz val="11"/>
        <color theme="1"/>
        <rFont val="等线"/>
        <family val="2"/>
        <scheme val="minor"/>
      </rPr>
      <t>J Hydrol</t>
    </r>
    <r>
      <rPr>
        <sz val="10"/>
        <rFont val="Arial"/>
        <family val="2"/>
      </rPr>
      <t xml:space="preserve"> 2004, </t>
    </r>
    <r>
      <rPr>
        <b/>
        <sz val="11"/>
        <color theme="1"/>
        <rFont val="等线"/>
        <family val="2"/>
        <scheme val="minor"/>
      </rPr>
      <t>292</t>
    </r>
    <r>
      <rPr>
        <sz val="10"/>
        <rFont val="Arial"/>
        <family val="2"/>
      </rPr>
      <t>(1-4)</t>
    </r>
    <r>
      <rPr>
        <b/>
        <sz val="11"/>
        <color theme="1"/>
        <rFont val="等线"/>
        <family val="2"/>
        <scheme val="minor"/>
      </rPr>
      <t>:</t>
    </r>
    <r>
      <rPr>
        <sz val="10"/>
        <rFont val="Arial"/>
        <family val="2"/>
      </rPr>
      <t xml:space="preserve"> 59-74.</t>
    </r>
  </si>
  <si>
    <t>Wang and Macdonald (2010)</t>
  </si>
  <si>
    <t>Wang, Lei, Brighid O Dochartaigh, and David Macdonald. "A literature review of recharge estimation and groundwater resource assessment in Africa." (2010).</t>
  </si>
  <si>
    <r>
      <t xml:space="preserve">Wang X-P, Berndtsson R, Li X-R, Kang E-S. Water balance change for a re-vegetated xerophyte shrub area/Changement du bilan hydrique d’une zone replantée d’arbustes xérophiles. </t>
    </r>
    <r>
      <rPr>
        <i/>
        <sz val="11"/>
        <color theme="1"/>
        <rFont val="等线"/>
        <family val="2"/>
        <scheme val="minor"/>
      </rPr>
      <t>Hydrological Sciences Journal</t>
    </r>
    <r>
      <rPr>
        <sz val="10"/>
        <rFont val="Arial"/>
        <family val="2"/>
      </rPr>
      <t xml:space="preserve"> 2004, </t>
    </r>
    <r>
      <rPr>
        <b/>
        <sz val="11"/>
        <color theme="1"/>
        <rFont val="等线"/>
        <family val="2"/>
        <scheme val="minor"/>
      </rPr>
      <t>49</t>
    </r>
    <r>
      <rPr>
        <sz val="10"/>
        <rFont val="Arial"/>
        <family val="2"/>
      </rPr>
      <t>(2)</t>
    </r>
    <r>
      <rPr>
        <b/>
        <sz val="11"/>
        <color theme="1"/>
        <rFont val="等线"/>
        <family val="2"/>
        <scheme val="minor"/>
      </rPr>
      <t>:</t>
    </r>
    <r>
      <rPr>
        <sz val="10"/>
        <rFont val="Arial"/>
        <family val="2"/>
      </rPr>
      <t xml:space="preserve"> null-295.</t>
    </r>
  </si>
  <si>
    <r>
      <t xml:space="preserve">Wang BG, Jin MG, Nimmo JR, Yang L, Wang WF. Estimating groundwater recharge in Hebei Plain, China under varying land use practices using tritium and bromide tracers. </t>
    </r>
    <r>
      <rPr>
        <i/>
        <sz val="11"/>
        <color theme="1"/>
        <rFont val="等线"/>
        <family val="2"/>
        <scheme val="minor"/>
      </rPr>
      <t>J Hydrol</t>
    </r>
    <r>
      <rPr>
        <sz val="10"/>
        <rFont val="Arial"/>
        <family val="2"/>
      </rPr>
      <t xml:space="preserve"> 2008, </t>
    </r>
    <r>
      <rPr>
        <b/>
        <sz val="11"/>
        <color theme="1"/>
        <rFont val="等线"/>
        <family val="2"/>
        <scheme val="minor"/>
      </rPr>
      <t>356</t>
    </r>
    <r>
      <rPr>
        <sz val="10"/>
        <rFont val="Arial"/>
        <family val="2"/>
      </rPr>
      <t>(1-2)</t>
    </r>
    <r>
      <rPr>
        <b/>
        <sz val="11"/>
        <color theme="1"/>
        <rFont val="等线"/>
        <family val="2"/>
        <scheme val="minor"/>
      </rPr>
      <t>:</t>
    </r>
    <r>
      <rPr>
        <sz val="10"/>
        <rFont val="Arial"/>
        <family val="2"/>
      </rPr>
      <t xml:space="preserve"> 209-222.</t>
    </r>
  </si>
  <si>
    <r>
      <t xml:space="preserve">Wanke H, Dunkeloh A, Udluft P. Groundwater recharge assessment for the Kalahari catchment of north-eastern Namibia and north-western Botswana with a regional-scale water balance model. </t>
    </r>
    <r>
      <rPr>
        <i/>
        <sz val="11"/>
        <color theme="1"/>
        <rFont val="等线"/>
        <family val="2"/>
        <scheme val="minor"/>
      </rPr>
      <t>Water Resour Manag</t>
    </r>
    <r>
      <rPr>
        <sz val="10"/>
        <rFont val="Arial"/>
        <family val="2"/>
      </rPr>
      <t xml:space="preserve"> 2008, </t>
    </r>
    <r>
      <rPr>
        <b/>
        <sz val="11"/>
        <color theme="1"/>
        <rFont val="等线"/>
        <family val="2"/>
        <scheme val="minor"/>
      </rPr>
      <t>22</t>
    </r>
    <r>
      <rPr>
        <sz val="10"/>
        <rFont val="Arial"/>
        <family val="2"/>
      </rPr>
      <t>(9)</t>
    </r>
    <r>
      <rPr>
        <b/>
        <sz val="11"/>
        <color theme="1"/>
        <rFont val="等线"/>
        <family val="2"/>
        <scheme val="minor"/>
      </rPr>
      <t>:</t>
    </r>
    <r>
      <rPr>
        <sz val="10"/>
        <rFont val="Arial"/>
        <family val="2"/>
      </rPr>
      <t xml:space="preserve"> 1143-1158.</t>
    </r>
  </si>
  <si>
    <r>
      <t xml:space="preserve">Ward PR, Dunin FX, Micin SF. Water use and root growth by annual and perennial pastures and subsequent crops in a phase rotation. </t>
    </r>
    <r>
      <rPr>
        <i/>
        <sz val="11"/>
        <color theme="1"/>
        <rFont val="等线"/>
        <family val="2"/>
        <scheme val="minor"/>
      </rPr>
      <t>Agr Water Manage</t>
    </r>
    <r>
      <rPr>
        <sz val="10"/>
        <rFont val="Arial"/>
        <family val="2"/>
      </rPr>
      <t xml:space="preserve"> 2002, </t>
    </r>
    <r>
      <rPr>
        <b/>
        <sz val="11"/>
        <color theme="1"/>
        <rFont val="等线"/>
        <family val="2"/>
        <scheme val="minor"/>
      </rPr>
      <t>53</t>
    </r>
    <r>
      <rPr>
        <sz val="10"/>
        <rFont val="Arial"/>
        <family val="2"/>
      </rPr>
      <t>(1-3)</t>
    </r>
    <r>
      <rPr>
        <b/>
        <sz val="11"/>
        <color theme="1"/>
        <rFont val="等线"/>
        <family val="2"/>
        <scheme val="minor"/>
      </rPr>
      <t>:</t>
    </r>
    <r>
      <rPr>
        <sz val="10"/>
        <rFont val="Arial"/>
        <family val="2"/>
      </rPr>
      <t xml:space="preserve"> 83-97.</t>
    </r>
  </si>
  <si>
    <r>
      <t xml:space="preserve">Watson AJ, Davie TJA, Bowden WB, Payne JJ. Drainage to groundwater under a closed-canopy radiata pine plantation on the Canterbury Plains, South Island, New Zealand. </t>
    </r>
    <r>
      <rPr>
        <i/>
        <sz val="11"/>
        <color theme="1"/>
        <rFont val="等线"/>
        <family val="2"/>
        <scheme val="minor"/>
      </rPr>
      <t>Journal of Hydrology (New Zealand)</t>
    </r>
    <r>
      <rPr>
        <sz val="10"/>
        <rFont val="Arial"/>
        <family val="2"/>
      </rPr>
      <t xml:space="preserve"> 2004, </t>
    </r>
    <r>
      <rPr>
        <b/>
        <sz val="11"/>
        <color theme="1"/>
        <rFont val="等线"/>
        <family val="2"/>
        <scheme val="minor"/>
      </rPr>
      <t>43</t>
    </r>
    <r>
      <rPr>
        <sz val="10"/>
        <rFont val="Arial"/>
        <family val="2"/>
      </rPr>
      <t>(2)</t>
    </r>
    <r>
      <rPr>
        <b/>
        <sz val="11"/>
        <color theme="1"/>
        <rFont val="等线"/>
        <family val="2"/>
        <scheme val="minor"/>
      </rPr>
      <t>:</t>
    </r>
    <r>
      <rPr>
        <sz val="10"/>
        <rFont val="Arial"/>
        <family val="2"/>
      </rPr>
      <t xml:space="preserve"> 111-123.</t>
    </r>
  </si>
  <si>
    <r>
      <t xml:space="preserve">Weaver TB, Hulugalle NR, Ghadiri H. Comparing deep drainage estimated with transient and steady state assumptions in irrigated vertisols. </t>
    </r>
    <r>
      <rPr>
        <i/>
        <sz val="11"/>
        <color theme="1"/>
        <rFont val="等线"/>
        <family val="2"/>
        <scheme val="minor"/>
      </rPr>
      <t>Irrigation Sci</t>
    </r>
    <r>
      <rPr>
        <sz val="10"/>
        <rFont val="Arial"/>
        <family val="2"/>
      </rPr>
      <t xml:space="preserve"> 2005, </t>
    </r>
    <r>
      <rPr>
        <b/>
        <sz val="11"/>
        <color theme="1"/>
        <rFont val="等线"/>
        <family val="2"/>
        <scheme val="minor"/>
      </rPr>
      <t>23</t>
    </r>
    <r>
      <rPr>
        <sz val="10"/>
        <rFont val="Arial"/>
        <family val="2"/>
      </rPr>
      <t>(4)</t>
    </r>
    <r>
      <rPr>
        <b/>
        <sz val="11"/>
        <color theme="1"/>
        <rFont val="等线"/>
        <family val="2"/>
        <scheme val="minor"/>
      </rPr>
      <t>:</t>
    </r>
    <r>
      <rPr>
        <sz val="10"/>
        <rFont val="Arial"/>
        <family val="2"/>
      </rPr>
      <t xml:space="preserve"> 183-191.</t>
    </r>
  </si>
  <si>
    <r>
      <t>Webb RMT, Wieczorek ME, Nolan BT, Hancock TC, Sandstrom MW, Barbash JE</t>
    </r>
    <r>
      <rPr>
        <i/>
        <sz val="11"/>
        <color theme="1"/>
        <rFont val="等线"/>
        <family val="2"/>
        <scheme val="minor"/>
      </rPr>
      <t>, et al.</t>
    </r>
    <r>
      <rPr>
        <sz val="10"/>
        <rFont val="Arial"/>
        <family val="2"/>
      </rPr>
      <t xml:space="preserve"> Variations in pesticide leaching related to land use, pesticide properties, and unsaturated zone thickness. </t>
    </r>
    <r>
      <rPr>
        <i/>
        <sz val="11"/>
        <color theme="1"/>
        <rFont val="等线"/>
        <family val="2"/>
        <scheme val="minor"/>
      </rPr>
      <t>J Environ Qual</t>
    </r>
    <r>
      <rPr>
        <sz val="10"/>
        <rFont val="Arial"/>
        <family val="2"/>
      </rPr>
      <t xml:space="preserve"> 2008, </t>
    </r>
    <r>
      <rPr>
        <b/>
        <sz val="11"/>
        <color theme="1"/>
        <rFont val="等线"/>
        <family val="2"/>
        <scheme val="minor"/>
      </rPr>
      <t>37</t>
    </r>
    <r>
      <rPr>
        <sz val="10"/>
        <rFont val="Arial"/>
        <family val="2"/>
      </rPr>
      <t>(3)</t>
    </r>
    <r>
      <rPr>
        <b/>
        <sz val="11"/>
        <color theme="1"/>
        <rFont val="等线"/>
        <family val="2"/>
        <scheme val="minor"/>
      </rPr>
      <t>:</t>
    </r>
    <r>
      <rPr>
        <sz val="10"/>
        <rFont val="Arial"/>
        <family val="2"/>
      </rPr>
      <t xml:space="preserve"> 1145-1157.</t>
    </r>
  </si>
  <si>
    <r>
      <t xml:space="preserve">Wechsung F, Krysanova V, Flechsig M, Schaphoff S. May land use change reduce the water deficiency problem caused by reduced brown coal mining in the state of Brandenburg? </t>
    </r>
    <r>
      <rPr>
        <i/>
        <sz val="11"/>
        <color theme="1"/>
        <rFont val="等线"/>
        <family val="2"/>
        <scheme val="minor"/>
      </rPr>
      <t>Landscape Urban Plan</t>
    </r>
    <r>
      <rPr>
        <sz val="10"/>
        <rFont val="Arial"/>
        <family val="2"/>
      </rPr>
      <t xml:space="preserve"> 2000, </t>
    </r>
    <r>
      <rPr>
        <b/>
        <sz val="11"/>
        <color theme="1"/>
        <rFont val="等线"/>
        <family val="2"/>
        <scheme val="minor"/>
      </rPr>
      <t>51</t>
    </r>
    <r>
      <rPr>
        <sz val="10"/>
        <rFont val="Arial"/>
        <family val="2"/>
      </rPr>
      <t>(2-4)</t>
    </r>
    <r>
      <rPr>
        <b/>
        <sz val="11"/>
        <color theme="1"/>
        <rFont val="等线"/>
        <family val="2"/>
        <scheme val="minor"/>
      </rPr>
      <t>:</t>
    </r>
    <r>
      <rPr>
        <sz val="10"/>
        <rFont val="Arial"/>
        <family val="2"/>
      </rPr>
      <t xml:space="preserve"> 177-189.</t>
    </r>
  </si>
  <si>
    <t>Wegehenkel et al. (2008)</t>
  </si>
  <si>
    <r>
      <t xml:space="preserve">Weltz MA, Blackburn WH. Water-Budget for South Texas Rangelands. </t>
    </r>
    <r>
      <rPr>
        <i/>
        <sz val="11"/>
        <color theme="1"/>
        <rFont val="等线"/>
        <family val="2"/>
        <scheme val="minor"/>
      </rPr>
      <t>J Range Manage</t>
    </r>
    <r>
      <rPr>
        <sz val="10"/>
        <rFont val="Arial"/>
        <family val="2"/>
      </rPr>
      <t xml:space="preserve"> 1995, </t>
    </r>
    <r>
      <rPr>
        <b/>
        <sz val="11"/>
        <color theme="1"/>
        <rFont val="等线"/>
        <family val="2"/>
        <scheme val="minor"/>
      </rPr>
      <t>48</t>
    </r>
    <r>
      <rPr>
        <sz val="10"/>
        <rFont val="Arial"/>
        <family val="2"/>
      </rPr>
      <t>(1)</t>
    </r>
    <r>
      <rPr>
        <b/>
        <sz val="11"/>
        <color theme="1"/>
        <rFont val="等线"/>
        <family val="2"/>
        <scheme val="minor"/>
      </rPr>
      <t>:</t>
    </r>
    <r>
      <rPr>
        <sz val="10"/>
        <rFont val="Arial"/>
        <family val="2"/>
      </rPr>
      <t xml:space="preserve"> 45-52.</t>
    </r>
  </si>
  <si>
    <t>Wendland et al. (2006)</t>
  </si>
  <si>
    <r>
      <t xml:space="preserve">Wendland, Edson, Jorge Rabelo, and Jackson Roehrig. "Guarani Aquifer System–The Strategical Water Source In South America." </t>
    </r>
    <r>
      <rPr>
        <i/>
        <sz val="11"/>
        <color theme="1"/>
        <rFont val="等线"/>
        <family val="2"/>
        <scheme val="minor"/>
      </rPr>
      <t>Institut für Tropentechnologie</t>
    </r>
    <r>
      <rPr>
        <sz val="10"/>
        <rFont val="Arial"/>
        <family val="2"/>
      </rPr>
      <t xml:space="preserve"> (2006).</t>
    </r>
  </si>
  <si>
    <r>
      <t xml:space="preserve">White RE. Soil water and nitrogen dynamics under perennial and annual pastures: Final report to the program coordinator and the corporations on the results of this project from 1 October 1993 to 30 Sepetmeber 1997. </t>
    </r>
    <r>
      <rPr>
        <i/>
        <sz val="11"/>
        <color theme="1"/>
        <rFont val="等线"/>
        <family val="2"/>
        <scheme val="minor"/>
      </rPr>
      <t>SGS140/417 Dep of Agric and Resour Managem Univ of Melbourne, Parkville, VIC, Australia</t>
    </r>
    <r>
      <rPr>
        <sz val="10"/>
        <rFont val="Arial"/>
        <family val="2"/>
      </rPr>
      <t xml:space="preserve"> 1997.</t>
    </r>
  </si>
  <si>
    <r>
      <t>White RE, Christy BP, Ridley AM, Okom AE, Murphy SR, Johnston WH</t>
    </r>
    <r>
      <rPr>
        <i/>
        <sz val="11"/>
        <color theme="1"/>
        <rFont val="等线"/>
        <family val="2"/>
        <scheme val="minor"/>
      </rPr>
      <t>, et al.</t>
    </r>
    <r>
      <rPr>
        <sz val="10"/>
        <rFont val="Arial"/>
        <family val="2"/>
      </rPr>
      <t xml:space="preserve"> SGS Water Theme: influence of soil, pasture type and management on water use in grazing systems across the high rainfall zone of southern Australia. </t>
    </r>
    <r>
      <rPr>
        <i/>
        <sz val="11"/>
        <color theme="1"/>
        <rFont val="等线"/>
        <family val="2"/>
        <scheme val="minor"/>
      </rPr>
      <t>Aust J Exp Agr</t>
    </r>
    <r>
      <rPr>
        <sz val="10"/>
        <rFont val="Arial"/>
        <family val="2"/>
      </rPr>
      <t xml:space="preserve"> 2003, </t>
    </r>
    <r>
      <rPr>
        <b/>
        <sz val="11"/>
        <color theme="1"/>
        <rFont val="等线"/>
        <family val="2"/>
        <scheme val="minor"/>
      </rPr>
      <t>43</t>
    </r>
    <r>
      <rPr>
        <sz val="10"/>
        <rFont val="Arial"/>
        <family val="2"/>
      </rPr>
      <t>(7-8)</t>
    </r>
    <r>
      <rPr>
        <b/>
        <sz val="11"/>
        <color theme="1"/>
        <rFont val="等线"/>
        <family val="2"/>
        <scheme val="minor"/>
      </rPr>
      <t>:</t>
    </r>
    <r>
      <rPr>
        <sz val="10"/>
        <rFont val="Arial"/>
        <family val="2"/>
      </rPr>
      <t xml:space="preserve"> 907-926.</t>
    </r>
  </si>
  <si>
    <t>Williamson et al. (2004)</t>
  </si>
  <si>
    <r>
      <t xml:space="preserve">Williamson TN, Newman BD, Graham RC, Shouse PJ. Regolith water in zero-order chaparral and perennial grass watersheds four decades after vegetation conversion. </t>
    </r>
    <r>
      <rPr>
        <i/>
        <sz val="11"/>
        <color theme="1"/>
        <rFont val="等线"/>
        <family val="2"/>
        <scheme val="minor"/>
      </rPr>
      <t>Vadose Zone J</t>
    </r>
    <r>
      <rPr>
        <sz val="10"/>
        <rFont val="Arial"/>
        <family val="2"/>
      </rPr>
      <t xml:space="preserve"> 2005, </t>
    </r>
    <r>
      <rPr>
        <b/>
        <sz val="11"/>
        <color theme="1"/>
        <rFont val="等线"/>
        <family val="2"/>
        <scheme val="minor"/>
      </rPr>
      <t>3</t>
    </r>
    <r>
      <rPr>
        <sz val="10"/>
        <rFont val="Arial"/>
        <family val="2"/>
      </rPr>
      <t>(3)</t>
    </r>
    <r>
      <rPr>
        <b/>
        <sz val="11"/>
        <color theme="1"/>
        <rFont val="等线"/>
        <family val="2"/>
        <scheme val="minor"/>
      </rPr>
      <t>:</t>
    </r>
    <r>
      <rPr>
        <sz val="10"/>
        <rFont val="Arial"/>
        <family val="2"/>
      </rPr>
      <t xml:space="preserve"> 1007-1016.</t>
    </r>
  </si>
  <si>
    <r>
      <t xml:space="preserve">Wright TA, Knight RW, Heitschmidt RK. Water yield of North Texas native grasslands. </t>
    </r>
    <r>
      <rPr>
        <i/>
        <sz val="11"/>
        <color theme="1"/>
        <rFont val="等线"/>
        <family val="2"/>
        <scheme val="minor"/>
      </rPr>
      <t>In Water yield improvement from rangeland watersheads, Texas Water Dev Board, Austin</t>
    </r>
    <r>
      <rPr>
        <sz val="10"/>
        <rFont val="Arial"/>
        <family val="2"/>
      </rPr>
      <t xml:space="preserve"> 1988</t>
    </r>
    <r>
      <rPr>
        <b/>
        <sz val="11"/>
        <color theme="1"/>
        <rFont val="等线"/>
        <family val="2"/>
        <scheme val="minor"/>
      </rPr>
      <t>:</t>
    </r>
    <r>
      <rPr>
        <sz val="10"/>
        <rFont val="Arial"/>
        <family val="2"/>
      </rPr>
      <t xml:space="preserve"> 42-50.</t>
    </r>
  </si>
  <si>
    <r>
      <t xml:space="preserve">Zeppel MJB, Yunusa IAM, Eamus D. Daily, seasonal and annual patterns of transpiration from a stand of remnant vegetation dominated by a coniferous Callitris species and a broad-leaved Eucalyptus species. </t>
    </r>
    <r>
      <rPr>
        <i/>
        <sz val="11"/>
        <color theme="1"/>
        <rFont val="等线"/>
        <family val="2"/>
        <scheme val="minor"/>
      </rPr>
      <t>Physiol Plantarum</t>
    </r>
    <r>
      <rPr>
        <sz val="10"/>
        <rFont val="Arial"/>
        <family val="2"/>
      </rPr>
      <t xml:space="preserve"> 2006, </t>
    </r>
    <r>
      <rPr>
        <b/>
        <sz val="11"/>
        <color theme="1"/>
        <rFont val="等线"/>
        <family val="2"/>
        <scheme val="minor"/>
      </rPr>
      <t>127</t>
    </r>
    <r>
      <rPr>
        <sz val="10"/>
        <rFont val="Arial"/>
        <family val="2"/>
      </rPr>
      <t>(3)</t>
    </r>
    <r>
      <rPr>
        <b/>
        <sz val="11"/>
        <color theme="1"/>
        <rFont val="等线"/>
        <family val="2"/>
        <scheme val="minor"/>
      </rPr>
      <t>:</t>
    </r>
    <r>
      <rPr>
        <sz val="10"/>
        <rFont val="Arial"/>
        <family val="2"/>
      </rPr>
      <t xml:space="preserve"> 413-422.</t>
    </r>
  </si>
  <si>
    <r>
      <t>Zhang L, Dawes WR, Hatton TJ, Hume IH, O'Connell MG, Mitchell DC</t>
    </r>
    <r>
      <rPr>
        <i/>
        <sz val="11"/>
        <color theme="1"/>
        <rFont val="等线"/>
        <family val="2"/>
        <scheme val="minor"/>
      </rPr>
      <t>, et al.</t>
    </r>
    <r>
      <rPr>
        <sz val="10"/>
        <rFont val="Arial"/>
        <family val="2"/>
      </rPr>
      <t xml:space="preserve"> Estimating episodic recharge under different crop/pasture rotations in the Mallee region. Part 2. Recharge control by agronomic practices. </t>
    </r>
    <r>
      <rPr>
        <i/>
        <sz val="11"/>
        <color theme="1"/>
        <rFont val="等线"/>
        <family val="2"/>
        <scheme val="minor"/>
      </rPr>
      <t>Agr Water Manage</t>
    </r>
    <r>
      <rPr>
        <sz val="10"/>
        <rFont val="Arial"/>
        <family val="2"/>
      </rPr>
      <t xml:space="preserve"> 1999, </t>
    </r>
    <r>
      <rPr>
        <b/>
        <sz val="11"/>
        <color theme="1"/>
        <rFont val="等线"/>
        <family val="2"/>
        <scheme val="minor"/>
      </rPr>
      <t>42</t>
    </r>
    <r>
      <rPr>
        <sz val="10"/>
        <rFont val="Arial"/>
        <family val="2"/>
      </rPr>
      <t>(2)</t>
    </r>
    <r>
      <rPr>
        <b/>
        <sz val="11"/>
        <color theme="1"/>
        <rFont val="等线"/>
        <family val="2"/>
        <scheme val="minor"/>
      </rPr>
      <t>:</t>
    </r>
    <r>
      <rPr>
        <sz val="10"/>
        <rFont val="Arial"/>
        <family val="2"/>
      </rPr>
      <t xml:space="preserve"> 237-249.</t>
    </r>
  </si>
  <si>
    <r>
      <t xml:space="preserve">Zhu C. Estimate of recharge from radiocarbon dating of groundwater and numerical flow and transport modeling. </t>
    </r>
    <r>
      <rPr>
        <i/>
        <sz val="11"/>
        <color theme="1"/>
        <rFont val="等线"/>
        <family val="2"/>
        <scheme val="minor"/>
      </rPr>
      <t>Water Resour Res</t>
    </r>
    <r>
      <rPr>
        <sz val="10"/>
        <rFont val="Arial"/>
        <family val="2"/>
      </rPr>
      <t xml:space="preserve"> 2000, </t>
    </r>
    <r>
      <rPr>
        <b/>
        <sz val="11"/>
        <color theme="1"/>
        <rFont val="等线"/>
        <family val="2"/>
        <scheme val="minor"/>
      </rPr>
      <t>36</t>
    </r>
    <r>
      <rPr>
        <sz val="10"/>
        <rFont val="Arial"/>
        <family val="2"/>
      </rPr>
      <t>(9)</t>
    </r>
    <r>
      <rPr>
        <b/>
        <sz val="11"/>
        <color theme="1"/>
        <rFont val="等线"/>
        <family val="2"/>
        <scheme val="minor"/>
      </rPr>
      <t>:</t>
    </r>
    <r>
      <rPr>
        <sz val="10"/>
        <rFont val="Arial"/>
        <family val="2"/>
      </rPr>
      <t xml:space="preserve"> 2607-2620.</t>
    </r>
  </si>
  <si>
    <r>
      <t xml:space="preserve">Zouari K, Maliki MA, Moumni M, Aranyossy JF. Chemical (Cl) and isotopic (18O, 2H, 3H) study of the unsaturated zone in the arid region of Nefta (South Tunisia). </t>
    </r>
    <r>
      <rPr>
        <i/>
        <sz val="11"/>
        <color theme="1"/>
        <rFont val="等线"/>
        <family val="2"/>
        <scheme val="minor"/>
      </rPr>
      <t>In WM Edmunds (ed) Isotope based assessment of groundwater renewal in water scarce regions</t>
    </r>
    <r>
      <rPr>
        <sz val="10"/>
        <rFont val="Arial"/>
        <family val="2"/>
      </rPr>
      <t xml:space="preserve"> 2001, </t>
    </r>
    <r>
      <rPr>
        <b/>
        <sz val="11"/>
        <color theme="1"/>
        <rFont val="等线"/>
        <family val="2"/>
        <scheme val="minor"/>
      </rPr>
      <t>IAEA TECDOC 1246. Int. Atomic Energy Agency, Vienna:</t>
    </r>
    <r>
      <rPr>
        <sz val="10"/>
        <rFont val="Arial"/>
        <family val="2"/>
      </rPr>
      <t xml:space="preserve"> 71-84. </t>
    </r>
  </si>
  <si>
    <t>ID</t>
  </si>
  <si>
    <t>ID</t>
    <phoneticPr fontId="6" type="noConversion"/>
  </si>
  <si>
    <t>REF</t>
  </si>
  <si>
    <t>Country</t>
  </si>
  <si>
    <t>Recharge_mmpa</t>
  </si>
  <si>
    <t>Low_rec_mmpa</t>
  </si>
  <si>
    <t>High_rec_mmpa</t>
  </si>
  <si>
    <t>Methods_1</t>
  </si>
  <si>
    <t>Methods_2</t>
  </si>
  <si>
    <t>Sat_unsat</t>
  </si>
  <si>
    <t>Confidence</t>
  </si>
  <si>
    <t>Confidence_criteria</t>
  </si>
  <si>
    <t>Scale</t>
  </si>
  <si>
    <t>Appropriate_Period</t>
  </si>
  <si>
    <t>Additional_comments</t>
  </si>
  <si>
    <t>Additional_references</t>
  </si>
  <si>
    <t>LTA_P_mmpa</t>
  </si>
  <si>
    <t>LTA_WD_days</t>
  </si>
  <si>
    <t>LTA_PET_mm</t>
  </si>
  <si>
    <t>Aridity</t>
  </si>
  <si>
    <t>NDVI</t>
  </si>
  <si>
    <t>Aquifer_group</t>
  </si>
  <si>
    <t>Soil_group</t>
  </si>
  <si>
    <t>Landcover</t>
  </si>
  <si>
    <t>AFR2</t>
  </si>
  <si>
    <t>CMB</t>
  </si>
  <si>
    <t>SZ</t>
  </si>
  <si>
    <t>Quantitative recharge assessment using 2  techniques  (a third discounted)   large sample base; validation of results</t>
  </si>
  <si>
    <t>Regional study (&gt;62500 km2)</t>
  </si>
  <si>
    <t>1986-1990 BF CMB 1990 (~30 years)</t>
  </si>
  <si>
    <t>Houston, J (1992) RWS: comparative case histories from Nigeria and Zimbabwe, in Wright and Burgess (eds) The Hydrogeology of Crystalline Basement Aquifers in Africa, Geological Society Speical Publication No 66</t>
  </si>
  <si>
    <t>Recharge estimate from SMB corresonds closely with baseflow analyses and CMB estimates. Vague on methods and on chloride in rainfall Include though due to large dataset</t>
  </si>
  <si>
    <t>Basement</t>
  </si>
  <si>
    <t>LX</t>
  </si>
  <si>
    <t>shrubland</t>
  </si>
  <si>
    <t>AFR3</t>
  </si>
  <si>
    <t>Zimbabwe</t>
  </si>
  <si>
    <t>1983-1990  CMB 1990 (~30 years)</t>
  </si>
  <si>
    <t>Rech estimate from SMB corresonds closely with baseflow analyses and CMB estimates. Vague on methods and on chloride in rainfall Include though due to large dataset</t>
  </si>
  <si>
    <t>AC</t>
  </si>
  <si>
    <t>grassland</t>
  </si>
  <si>
    <t>AFR14</t>
  </si>
  <si>
    <t>Uganda</t>
  </si>
  <si>
    <t>GM</t>
  </si>
  <si>
    <t>Modelled recharge estimation, calibrated model; some independent validation of results; partially known methodology (unknown quality of input data)</t>
  </si>
  <si>
    <t>Local scale study (&lt;100km2)</t>
  </si>
  <si>
    <t>1960-2006</t>
  </si>
  <si>
    <t>Nyenje &amp; Batelaan (2009) Estimating the effects of climate change on GW recharge and baseflow in the upper Ssezibwa catchment, Uganda, Hydrol. Sci J. 54; 4, 713-726.</t>
  </si>
  <si>
    <t>Well calibrated model. GW recharge in the Upper Sezibwa catchment of Central Uganda is modelled as 245 mm/yr -compares well with SI measurements (100-220 recharge mm/yr)</t>
  </si>
  <si>
    <t>NT</t>
  </si>
  <si>
    <t>forest</t>
  </si>
  <si>
    <t>AFR16</t>
  </si>
  <si>
    <t>Ethiopia</t>
  </si>
  <si>
    <t>SMB</t>
  </si>
  <si>
    <t>Quantitative recharge assessment using 2 appropiate recharge techniques; some validation; known methodology and geology</t>
  </si>
  <si>
    <t>1995 - 2006</t>
  </si>
  <si>
    <t>Walraevens, Vandecasteele, Martens, Nyssen, Moeyersons, Gebreyohannes, De Smedt, Poesen, Deckers &amp; Van Camp (2009) GW recharge and flow in a small mountain catchment in n Ethipoia, Hydrol. Sci. J. 54; 4, 739-753.</t>
  </si>
  <si>
    <t xml:space="preserve">Took the average recharge for the period.  SMB 1995-2006, WTF 2001 - 2007. Rapid response of water table to rainfall events. E.g August 2006 water-levels rose by 49 mm after rainfall. </t>
  </si>
  <si>
    <t>Sedimentary</t>
  </si>
  <si>
    <t>LP</t>
  </si>
  <si>
    <t>sparse</t>
  </si>
  <si>
    <t>AFR17</t>
  </si>
  <si>
    <t>Benin</t>
  </si>
  <si>
    <t>Quantitative recharge assessment using appropriate techniques; some validation; known methodology and geology</t>
  </si>
  <si>
    <t>Regional study (&gt;2500 km2)</t>
  </si>
  <si>
    <t>1993-2003</t>
  </si>
  <si>
    <t>Totin, Boko &amp; Boukari (2009) GW recharge mechanisms and water management in the coastal sedimentary basin of Benin, in Proceedings of the Kampala Conference, June 2008, IAHS Publ. 334, 2009</t>
  </si>
  <si>
    <t>Several methods but poor quality WTF since pumping not constrained. GW level respond rapidly to rainfall</t>
  </si>
  <si>
    <t>cropland</t>
  </si>
  <si>
    <t>AFR19</t>
  </si>
  <si>
    <t>Quantitative recharge estimation from 2 appropiate recharge techniques; some validation of results; known methodology and geology; small sample size</t>
  </si>
  <si>
    <t>1999 - 2001</t>
  </si>
  <si>
    <t>Gavigan, Mackay &amp; Cuthbert (2009) Climate Change impacts on gw recharge in semi-arid Uganda and the role of GW in livelihood adaptation and peacebuilding, in Proceedings of the Kampala Conference, June 2008, IAHS Publ. 334, 2009</t>
  </si>
  <si>
    <t>Included Kangole only as Soroti is published in AFR132 by Cuthbert, slow GW response to rainfall</t>
  </si>
  <si>
    <t>CM</t>
  </si>
  <si>
    <t>AFR22</t>
  </si>
  <si>
    <t>EnT</t>
  </si>
  <si>
    <t>UZ</t>
  </si>
  <si>
    <t xml:space="preserve">Quantitative recharge assessment using 2 appropiate recharge techniques; results validated; adequate sample base; no raw data; known methodology and geology; recent data </t>
  </si>
  <si>
    <t>1987-1997 CMB 1995 (~30 years)</t>
  </si>
  <si>
    <t>Selaolo, Beekman, Gieske and de Vries (2003) Multiple Tracer Profiling in Botswana - GRES findings, in Xu&amp;Beekman (eds) GW recharge estimation in Southern Africa, UNESCO, Paris.</t>
  </si>
  <si>
    <t>Interpreted with original data in Gieske 1992 They  discuss importance of focused recharge at depth</t>
  </si>
  <si>
    <t>Gieske ASM 1992 Dynamics of groundwater recharge : a case study in semi - arid Eastern Botswana. PhD Thesis, University of Twente (Enschede: FEBO)</t>
  </si>
  <si>
    <t>AFR23</t>
  </si>
  <si>
    <t>Qualitative recharge estimate using gw dating methods; validation of results with WTF; known methodology and geology; data given</t>
  </si>
  <si>
    <t>1983 - 1992</t>
  </si>
  <si>
    <t>Verhagen B (2003) Recharge quantified with Radiocarbon in 3 studies of Karoo Aquifers in the Kalahari and Independent Corroboration, in Xu&amp;Beekman (eds) GW recharge estimation in Southern Africa, UNESCO, Paris.</t>
  </si>
  <si>
    <t>Karoo fractured porous SST aquifer, infiltration of recharge moves in preferntial pathways. Similar to Vehager 1994</t>
  </si>
  <si>
    <t>Verhagen BTH 1994 . Semi-arid zone groundwater mineralization processes as revealed by environmental isotopes, Proceedings of the Vienna Symposium August 1994, on Application of Tracers in Arid Zone Hydrology, 245-267.</t>
  </si>
  <si>
    <t>AR</t>
  </si>
  <si>
    <t>urban</t>
  </si>
  <si>
    <t>AFR25</t>
  </si>
  <si>
    <t>South Africa</t>
  </si>
  <si>
    <t>Quantitative recharge assessment using 2 appropiate recharge techniques; some validation; no raw data; known methodology and geology;</t>
  </si>
  <si>
    <t>1990-2000</t>
  </si>
  <si>
    <t>Xu&amp;Beekman, (2003) A box model for estimating recharge, in Xu&amp;Beekman (eds) GW recharge estimation in Southern Africa, UNESCO, Paris.</t>
  </si>
  <si>
    <t>Reviews RIB and CRD techniques, with example of  recharge estimation in Grootfontein aquifer South Africa</t>
  </si>
  <si>
    <t>AFR26</t>
  </si>
  <si>
    <t>Quantitative recharge assessment using appropiate recharge techniques; results validated (unknown sample base); known methodology and geology</t>
  </si>
  <si>
    <t>Local scale study (&lt;2500 km2)</t>
  </si>
  <si>
    <t>GM (1989-1990/ 1956 - 1991) CMB 1990 (~30 years)</t>
  </si>
  <si>
    <t>Sami (2003) A comparison of Recharge Estimates in a Karoo Aquifer from a CMB in GW and an integrated Surface-Subsurface model, in in Xu&amp;Beekman (eds) GW recharge estimation in Southern Africa, UNESCO, Paris. Sami and Hughes 1996 - Journal of Hydrology https://doi.org/10.1016/0022-1694(95)02843-9</t>
  </si>
  <si>
    <t xml:space="preserve">Good  catchment study using CMB unsat and modelled over 3 years. Good rainfall Cl measurements </t>
  </si>
  <si>
    <t>Sami and Hughes 1996 - Journal of Hydrology https://doi.org/10.1016/0022-1694(95)02843-9</t>
  </si>
  <si>
    <t>RG</t>
  </si>
  <si>
    <t>AFR30</t>
  </si>
  <si>
    <t>Tanzania</t>
  </si>
  <si>
    <t>Quantitative recharge assessment using 2  appropiate recharge techniques;  adequate sample base; good geological and methods information; uncertain rainfall input</t>
  </si>
  <si>
    <t>Regional Study (&gt;2500 km2)</t>
  </si>
  <si>
    <t>2001 (~30 years)</t>
  </si>
  <si>
    <t>MacDonald et al. 2002, Groundwater recharge in the Singida region of northern Tanzania.</t>
  </si>
  <si>
    <t>Samples taken from shallow and deeper boreholes. CMB and CFC study but poorly constrained by limited rainfall Cl</t>
  </si>
  <si>
    <t>AFR31</t>
  </si>
  <si>
    <t>Recharge estimate using at least 2 appropiate techniques in key aquifer; comparison of results to other studies; large sample base; good description of methodology and geology; some raw data;</t>
  </si>
  <si>
    <t>2008 (~30 years)</t>
  </si>
  <si>
    <t>Abdalla O A E (2009) GW recharge/discharge in semi-arid regions interpreted from isotope and chloride concentrations in the White Nile Rift, Sudan, Hydrogeology J., 2009, 17; 679-692.</t>
  </si>
  <si>
    <t>14C data indicates some groundwater is 20000-45000 yrs old. Evaporative discharge of GW is significant even to depths of 100m</t>
  </si>
  <si>
    <t>Unconsolidated</t>
  </si>
  <si>
    <t>AFR34</t>
  </si>
  <si>
    <t>Malawi</t>
  </si>
  <si>
    <t>Quantitative recharge assessment using 2 appropiate recharge techniques; some validation; no raw data; known methodology and geology</t>
  </si>
  <si>
    <t>1970-90 CMB 1990 (~30 years)</t>
  </si>
  <si>
    <t>Wright EP (1992) the hydrogeology of crystalline basement aquifers in Africa, in Wright &amp; Burgess (eds) Hydrogeology of Crystalline Basement Aquifers in Africa, Geological Socitey Special Publication, No 66, 1-27.</t>
  </si>
  <si>
    <t>Used the CMB data and baseflow data whre not affected by abstraction</t>
  </si>
  <si>
    <t>AFR37</t>
  </si>
  <si>
    <t>Egypt</t>
  </si>
  <si>
    <t xml:space="preserve">Qualitative recharge estimate using gw dating methods; validation of results to observed data; known methodology and geology; data </t>
  </si>
  <si>
    <t>2005 (&gt;100 years)</t>
  </si>
  <si>
    <t>Sultan, Yan, Sturchio et al. (2007) Natural discharge: a key to sustainable utilization of fossil groundwater, J of Hydrol., 335; 25, 36.</t>
  </si>
  <si>
    <t>Evidence that Nubian aquifer not recharged when rainfall &lt; 5 mm</t>
  </si>
  <si>
    <t>FL</t>
  </si>
  <si>
    <t>AFR38</t>
  </si>
  <si>
    <t xml:space="preserve"> Evidence of groundwater recharge in Wadis and close to Nile validated by modelling</t>
  </si>
  <si>
    <t>AFR50</t>
  </si>
  <si>
    <t>Niger</t>
  </si>
  <si>
    <t>Quantitative recharge assessment using 2 appropiate recharge techniques; results validated to gw dating; adequate sample base; good geological and methods information</t>
  </si>
  <si>
    <t>1986-1999</t>
  </si>
  <si>
    <t>Leduc, Favreau &amp; Schroeter (2001) Long-term rise in a Sahelian water-table: the Continental Terminal in South-West Niger, J. of Hydrol., 243; 43-54.</t>
  </si>
  <si>
    <t>Summarises the results of many other papers on the HAPEX experiments. The papers discuss the importance of recharge from ponds in the valley floors and changes in land use</t>
  </si>
  <si>
    <t>AFR53</t>
  </si>
  <si>
    <t>Modelled recharge estimation; some validation of results; known methodology and geology</t>
  </si>
  <si>
    <t>1965-1979</t>
  </si>
  <si>
    <t>Mileham, Taylor, Thompson, et al. (2008) Impact of rainfall distribution on the parameterisation of a soil moisture balance model of groundwater recharge in equatorial Africa, J. of Hydrol., 359; 46, p58.</t>
  </si>
  <si>
    <t>SMB with good input data and also validated using a hydrological model and river flow</t>
  </si>
  <si>
    <t>AFR56</t>
  </si>
  <si>
    <t xml:space="preserve">Qualitative recharge estimate using 2 appropiate method; validation of results; known methodology and geology; data </t>
  </si>
  <si>
    <t>2008 (&gt;30 years)</t>
  </si>
  <si>
    <t>Osenbruck, Stadler, Sultenfuss et al. (2009) Impact of recharge variations on water quality as indicated by excess air in groundwater of the Kalahari, Botswana, Geochimica et Cosmochimica Actoa, 73; 911-922.</t>
  </si>
  <si>
    <t>Noble gases and multiple tracers say that studies consisent with modern recharge of &lt; 10 mm. Backed up by non published PhD with the data</t>
  </si>
  <si>
    <t>CL</t>
  </si>
  <si>
    <t>AFR59</t>
  </si>
  <si>
    <t>Qualitative recharge assessment using  appropiate recharge techniques; results validated to gw dating; adequate sample base; known methodology and geology</t>
  </si>
  <si>
    <t>1993 (~30 years)</t>
  </si>
  <si>
    <t>Nkotagu (1996) Application of environmental isotopes to gw recharge stuides in semi-arid fractured basement area of Dodoma, Tanzania, J. of African Earth Sciences, 22; 4, 443-457.</t>
  </si>
  <si>
    <t>Fairly good CMB backed up with tracers - less recharge than in Taylor 2013 but from a wider area</t>
  </si>
  <si>
    <t>AFR63</t>
  </si>
  <si>
    <t>Quantitative methods 2 appropiate techniques used; good description of methodology and geology</t>
  </si>
  <si>
    <t>CMB 1994 (~30 years) 1992-1996</t>
  </si>
  <si>
    <t>Butterworth, Mugabe, Simmonds &amp; Hodnett (1999) Hydrological processes and water resources management in a dryland environemnt II: surface redistribution of rainfall within fields, HESS, 3; 3, 333-343.</t>
  </si>
  <si>
    <t>This is the combined results for the ROMWE catchment study from CMB. WTF and neutron probes.  Require 100 - 140 mm rainfall in 1 week for recharge to occur</t>
  </si>
  <si>
    <t xml:space="preserve">Butterworth et al. 1999  https://doi.org/10.5194/hess-3-345-1999 Macdonald DMJ 2014 https://doi.org/10.1016/j.apgeochem.2014.01.003 </t>
  </si>
  <si>
    <t>LV</t>
  </si>
  <si>
    <t>AFR81</t>
  </si>
  <si>
    <t xml:space="preserve">Quantitative recharge estimation from ` appropiate recharge techniques; validation of results with tracers; some raw data; good methodology; known geology </t>
  </si>
  <si>
    <t>CMB 1994 (~30 years) 1992-1994</t>
  </si>
  <si>
    <t>Edmunds, Fellman &amp; Goni (1999) Lakes, groundwater and palaeohydrology in the Sahel of NE Nigeria: evidence from hydrochemistry, J. of Geol Soc London, 156; 345-355.</t>
  </si>
  <si>
    <t>Multiple methods and sites in unconfined aquifer. Other recharge results also mentioned and reported elsewhere</t>
  </si>
  <si>
    <t>GL</t>
  </si>
  <si>
    <t>AFR83</t>
  </si>
  <si>
    <t xml:space="preserve">Quantitative recharge assessment using 2 appropiate technique; large sample base; validation of results; good description of methodology and geology; </t>
  </si>
  <si>
    <t>1988 (~30 years)</t>
  </si>
  <si>
    <t>Gieske, Selaolo &amp; McMullan (1990) Groundwater recharge through the unsaturated zone of southeastern Botswana: a study of chlorides and enviornmental isotopes, Regionalisation in Hydrology, Proceedings of the Ljubljana Symposium, April 1990, IAHS Publ,191</t>
  </si>
  <si>
    <t>Interesting study with multiple Cl depth profiles - shows seasonal variation and impact of deep rooted plants in some areas</t>
  </si>
  <si>
    <t>AFR86</t>
  </si>
  <si>
    <t>Qualitative recharge assessment using 2 appropiate techniques; large sample base; good geological description and methodology;</t>
  </si>
  <si>
    <t>1990-1995 (&gt; 30 years)</t>
  </si>
  <si>
    <t>Dabous &amp; Osmond (2001) Uranium isotopic study of artesian and luvial contributions to the Nubian Aquifer, Western Desert, Egypt, J. of Hydrol, 243; 242-253.</t>
  </si>
  <si>
    <t>MTs do not indicate any modern recharge. Combine with Patterson 2005 - similar results using 36Cl and noble gases</t>
  </si>
  <si>
    <t>Patterson LJ et al. 2005.  https://doi.org/10.1029/2004GC000779</t>
  </si>
  <si>
    <t>AFR89</t>
  </si>
  <si>
    <t>Morocco</t>
  </si>
  <si>
    <t>Qualitative recharge estimation from groundwater dating techniques; with some back up fron water balance</t>
  </si>
  <si>
    <t>2000-2001 (&gt;30 years)</t>
  </si>
  <si>
    <t>Bouchaou, Michelot, Vengosh et al. (2008) Application of multiple isotopic and geochemical tracers for investigation of recharge, salinization and residence time of water in the Souss-Massa aquifer, southwest of Morocco, J. of Hydrol., 352; 267-287.</t>
  </si>
  <si>
    <t>Water balace from known abstraction and water level decline, backed up by tracers. Most recharge in the mountains, and irrigation returns in the valley</t>
  </si>
  <si>
    <t>AFR90</t>
  </si>
  <si>
    <t>Quantitative recharge estimate from 2 appropiate techniques; small sample base; remotely sensed data low confidence</t>
  </si>
  <si>
    <t>1995-2000 (model) 2000 (~30 years CMB)</t>
  </si>
  <si>
    <t>Brunner, Bauer, Eugster and Kinzelbach (2004) Using remote sensing to regionalise local precipitation recharge rates from the Chloride Method, Journal of Hydrology, 294; 241-250.</t>
  </si>
  <si>
    <t>Regional study with remote sensing data.  High range in chloride</t>
  </si>
  <si>
    <t>AFR91</t>
  </si>
  <si>
    <t>Modelled recharge estimation using RS input data; validated by tracers; known methodology and geology</t>
  </si>
  <si>
    <t>1994,2000 (~30 years)</t>
  </si>
  <si>
    <t>Gheith &amp; Sultan (2002) Construction of a hydrologic model for estimating Wadi runoff and groundwater recharge in Eastern Desert, Egypt, J. of Hydrol, 36-55.</t>
  </si>
  <si>
    <t>Combine with Sultan et al 2000 which has Tritium to give two methods and more confidence</t>
  </si>
  <si>
    <t>Sultan M, Sturchio NC, Gheith H, Hady A, Anbeawy M El. 2000. Chemical and isotopic constraints on the origin of Wadi El-Tarfa Groundwater, Eastern Desert, Egypt, Ground Water, 38; 5, 743-752</t>
  </si>
  <si>
    <t>AFR92</t>
  </si>
  <si>
    <t>Quantitative recharge assessment using 3 appropiate recharge techniques; results validated with gw dating (large sample base); known methodology and geology</t>
  </si>
  <si>
    <t>1988-1992</t>
  </si>
  <si>
    <t>Taylor and Howard (1996) Groundwater recharge in the Victoria Nile basin of east Africa: support for the soil moisture balance approach using stable isotope tracers and flow modelling, J. of Hydol., 180; 31-35.</t>
  </si>
  <si>
    <t>SMB 1954-1961 and 88-92 substantiated by groundwater model and Sis suggest recharge during monsoon. Deforestation over the last 30 yrs is shown to have doubled the recharge estimates.</t>
  </si>
  <si>
    <t>FR</t>
  </si>
  <si>
    <t>AFR94</t>
  </si>
  <si>
    <t>Libya</t>
  </si>
  <si>
    <t>Qualitative recharge assessment using 2 appropiate recharge techniques; results validated to gw dating (small sample base); good geological and methods information</t>
  </si>
  <si>
    <t>1980 (&gt;100 years)</t>
  </si>
  <si>
    <t>Wright, Benfield, Edmunds and Kitcing (1982) Hydrogeology of the Kufra and Sirte Basins, eastern Libya, Q. J. of Eng. Geology, London, 15; 83-103.</t>
  </si>
  <si>
    <t>Zero modern recharge since no evidence form tritium of modern water.</t>
  </si>
  <si>
    <t>AFR95</t>
  </si>
  <si>
    <t>Qualitative recharge assessment using 1 appropiate recharge techniques; results validated to gw dating (small sample base); good geological and methods information;</t>
  </si>
  <si>
    <t>Zero modern recharge since no evidence fron tritium of modern water.- there may be recharge at the margins - but no isotopic or tracer evidence</t>
  </si>
  <si>
    <t>AFR96</t>
  </si>
  <si>
    <t>Zambia</t>
  </si>
  <si>
    <t>Modelled recharge estimation using some field-based input data; validation of results to observed BH data; known methodology and geology</t>
  </si>
  <si>
    <t>1965-1980 (SMB) 66-71 WTF</t>
  </si>
  <si>
    <t>Houston JFT (1982) Rainfall and recharge to a dolomite aquifer in a semi-arid climate at Kabwe, Zambia, J. of Hydrol., 59; 173-187.</t>
  </si>
  <si>
    <t>Analysis of the intensity of rainfall events. Excellent long records of meteorology. Hydrographs are availabe from 1966 - 1971. Periodicity in rainfall of 4 and 8 years</t>
  </si>
  <si>
    <t>AFR97</t>
  </si>
  <si>
    <t>Quantitative recharge assessment using 2 appropiate recharge techniques; results validated; known methodology and geology</t>
  </si>
  <si>
    <t>1986-1988</t>
  </si>
  <si>
    <t>Van Tonder GJ &amp; Kirchner J (1990) Estimation of natural groundwater recharge in the Karoo Aquifers of South Africa, J. of Hydrol., 121, 395-419.</t>
  </si>
  <si>
    <t>Study at Dewsdrop - shows that groundwater recharge increases during flood event from 2 % to 5 % of rainfall (13 mm - to 60 mm) and also higher where the soil cover is thinner. All bypass flow</t>
  </si>
  <si>
    <t>AFR98</t>
  </si>
  <si>
    <t>Quantitative recharge assessment using 1 appropiate technique; adequate sample base; validation of results; good description of methodology and geology;</t>
  </si>
  <si>
    <t>1964-1971</t>
  </si>
  <si>
    <t>Howard KWF &amp; Karundu J (1992) Contraints on the exploitation of basment aquifers in East Africa - water balance implications and the role of the regolith, J. of Hydrol., 139; 183-196</t>
  </si>
  <si>
    <t>Study validated by baseflow. Little recharge deep into the bedrock and outflow 70% from wetlands 30% from baseflow</t>
  </si>
  <si>
    <t>AFR102</t>
  </si>
  <si>
    <t>Quantative potential recharge estimate using gw dating methods; validation to water balance model; known methodology and geology; data available</t>
  </si>
  <si>
    <t>1980 (~30 years)</t>
  </si>
  <si>
    <t>Foster SSD, Bath AH, Farr JL &amp; Lewis WJ (1982) The likelihood of active groundwater recharge in the Botswana Kalahari, J. of Hydrol., 55; 113-136.</t>
  </si>
  <si>
    <t>Data re-analysed by Gieske et al 1992 in GRES using better chloride deposition data - 2 - 9 mm for Cl and 4 - 13 mm for tritium</t>
  </si>
  <si>
    <t>DU</t>
  </si>
  <si>
    <t>AFR104</t>
  </si>
  <si>
    <t>Quantitative method using several techniques and well constrained Cl input</t>
  </si>
  <si>
    <t>1982 (&gt;100 years)</t>
  </si>
  <si>
    <t>Edmunds WM, Darling WG, Kinniburgh DG, Kotoub S &amp; Mahgoub S (1992) Sources of recharge at Abu Delaig, Sudan, J. of Hydrol., 131; 1-24.</t>
  </si>
  <si>
    <t>Good data on intefluve recharge from UZ profiles. Qualitative discussion on importance of wadi flows for current recharge (but not quantified - data for this in Darling et al. 1987 as a separate entry)</t>
  </si>
  <si>
    <t>AFR105</t>
  </si>
  <si>
    <t>Quantitative recharge estimation from 2 appropiate recharge techniques; validation of results; some raw data; good methodology; known geology</t>
  </si>
  <si>
    <t>1988-1991 (~30 years)</t>
  </si>
  <si>
    <t>Edmunds WM &amp; Gaye CB (1994) Estimating the spatial variability of groundwater recharge in the Sahel using chloride, J. of Hydrol., 156; 47-59.</t>
  </si>
  <si>
    <t>Thirteen UZ profiles - took the median, range is 0.6 - 30, IQ is 1.6 - 15</t>
  </si>
  <si>
    <t>AFR106</t>
  </si>
  <si>
    <t>Quantitative recharge estimate; 1 appropiate recharge technique used; observed recharge estimate data; small sample base; little comparison of results to other studies</t>
  </si>
  <si>
    <t>1992 (~30 years)</t>
  </si>
  <si>
    <t>Bromley J, Edmunds WM, Fellman E, Brouwer J, Gaze SR, Sudlow J &amp; Taupin JD (1997) Estimation of rainfall inputs and direct recharge to the deep unsaturated zone of southern Niger using the chloride profile method,J. of Hydrology, 188-189; 139-154.</t>
  </si>
  <si>
    <t>Only 1 well sampled. Average long-term recharge estimate 13 mm/yr. Rainfall water data collated from 5 rainfall stations in 40km region of well  Detailled UZ profile of recharge going back 765 years</t>
  </si>
  <si>
    <t>AFR111</t>
  </si>
  <si>
    <t>Burkina Faso</t>
  </si>
  <si>
    <t>Modelled recharge estimation; poor validation of results with WTF; known methodology and geology; unknown sample base</t>
  </si>
  <si>
    <t>1988 and 1954-86</t>
  </si>
  <si>
    <t>Filippi C, Milville F &amp; Thiery D (1990) Evaluation of natural recharge to aquifers in the Sudan-Sahel climate using global hydrogeological modelling: application to ten sites in Burkina Faso, Hydrological Sciences, 35; 1, 2, 29-49.</t>
  </si>
  <si>
    <t>Uncertainty due to the lack of Sy data to constrain the measurements - and not sure on gw abstraction</t>
  </si>
  <si>
    <t>PL</t>
  </si>
  <si>
    <t>AFR115</t>
  </si>
  <si>
    <t xml:space="preserve">Qualitative recharge estimate using gw dating methods; validation of results; known methodology and geology; data </t>
  </si>
  <si>
    <t>1985-1991 (30 years)</t>
  </si>
  <si>
    <t>Verhagen BTH, (1994) Semi-arid zone groundwater mineralization processes as revealed by environmental isotopes, Proceedings of the Vienna Symposium Agust 1994, on 'Application of Tracers in Arid Zone Hydrology, p245-267.</t>
  </si>
  <si>
    <t>Major wellfield abstracts from hydrogeological system Recharge 6 mm from C14; 8 -15 from CMB</t>
  </si>
  <si>
    <t>AFR118</t>
  </si>
  <si>
    <t>Ghana</t>
  </si>
  <si>
    <t>Quantitative recharge assessment using 2 appropiate recharge techniques; results validated; adequate sample base; known methodology and geology</t>
  </si>
  <si>
    <t>2005-2007</t>
  </si>
  <si>
    <t>Obuobie E (2008) Estimation of groundwater recharge in the context of future climate change in the White Volta Basin, W Africa, PhD Thesis, University of Bonn, 2008</t>
  </si>
  <si>
    <t>Used WTF from 19 monitoring wells. Range is the median of lower estiamtes and higher estiamtes.  CMB in this papr also reported in Similar to Obuobie et al 2010.</t>
  </si>
  <si>
    <t>Obuobie, E., et al 2010. Use of chloride mass balance method for estimating the groundwater recharge in northeastern Ghana. International Journal of River Basin Management, 8(3-4), 245-253.</t>
  </si>
  <si>
    <t>AFR121</t>
  </si>
  <si>
    <t xml:space="preserve">Qualitative recharge estimate using gw dating methods; validation of results ; adequate sample base; known methodology and geology; data </t>
  </si>
  <si>
    <t>1975-1983 (&gt;100 years)</t>
  </si>
  <si>
    <t>Swailem FM, Hamza MS &amp; Aly AIM (1983) Isotopic composition of groundwater in Kufra Libya, International Journal of Water Resources Development, 1; 4, 331-341.</t>
  </si>
  <si>
    <t>Author pretty certain there is no natural recharge here - tritium accounted for by irrigation returns</t>
  </si>
  <si>
    <t>AFR131</t>
  </si>
  <si>
    <t>2000-2010 (&gt;100 years)</t>
  </si>
  <si>
    <t>Zouari K, Trabelsi R and Chkir N. (2011) Using env. Geochemical indicators to investigate gw mixing and residence time in the aquifer system of Djeffara of Medenine (SE Tunisia), Hydrogeology Journal, 19; 209-219.</t>
  </si>
  <si>
    <t>Geochemical study modelled to give flows and residence times</t>
  </si>
  <si>
    <t>AFR132</t>
  </si>
  <si>
    <t>Quantitative recharge estimation from 2 appropiate recharge techniques; some validation of results; long-term data record used; known geology and methodology;</t>
  </si>
  <si>
    <t>2000-2010</t>
  </si>
  <si>
    <t>Cuthbert, MO and Tindimugaya C (2011) The importance of preferential flow in controlling gw recharge in tropical Africa and implications for modelling the impact of climate change on gw resources, Journal of Water and Climate Change, 1; 4, pp 234-245.</t>
  </si>
  <si>
    <t>Good study with 10 years of WTF data and new model for WTF analysis</t>
  </si>
  <si>
    <t>AFR133</t>
  </si>
  <si>
    <t>Modelled recharge estimation; some validation of results to field soil moisture measurements; known methodology, with known rainfall input data; good geological information</t>
  </si>
  <si>
    <t>1967-97</t>
  </si>
  <si>
    <t>Eilers, WHM, Carter RC and Rushton KR (2007) A single layer soil water balance model for estimating deep drainage (potential recharge): An application to cropped land in semi-arid NE Nigera, Geoderma, 140; 119-131.</t>
  </si>
  <si>
    <t>Modelled result for a cropped area. Finds that recharge related to low SMD in previous year and intense rainfall - 120 mm over 2 - 5 days. Range is related to recharge in different years.</t>
  </si>
  <si>
    <t>AFR134</t>
  </si>
  <si>
    <t>Quantitative recharge assessment using 1 appropiate recharge techniques; known Sy, results partily validated; known methodology and geology</t>
  </si>
  <si>
    <t>2002-2006</t>
  </si>
  <si>
    <t>Seguis L, Kamagate B, Favreau G, et al (2011) Origins of streamflow in a crystalline basement catchment in a sub-humind Sudanian zone, Donga Basin (Benin), J. of Hydrology, doi: 10.1016/j.jhydrol.2011.01.054</t>
  </si>
  <si>
    <t>Study shows recharge is mainly evaporated in dambos and doesn’t get into streams</t>
  </si>
  <si>
    <t>PT</t>
  </si>
  <si>
    <t>AFR139</t>
  </si>
  <si>
    <t>2008-2010 CMB (~30 years)</t>
  </si>
  <si>
    <t>van Wyk E. 2010. Estimation of episodic groundwater recharge in semi-arid fractured hard rock aquifers, PhD Thesis, University of Free State, South Africa, August 2010.</t>
  </si>
  <si>
    <t>Discusses  recharge processes across South Africa. Recharge in upland areas can be up to 14% av rainfall due to higher orographic rainfall and lower sand soil cover. Preferential flow means rainwater with v little little evaporation, recharges aquifer</t>
  </si>
  <si>
    <t>AFR141</t>
  </si>
  <si>
    <t>Quantitative recharge assessment using 1 appropiate recharge techniques; no validation to other studies; moderate info to methodology and geology</t>
  </si>
  <si>
    <t>1963-1970</t>
  </si>
  <si>
    <t>Vogel JC, Thilo L, van Dijken M. 1974. Determination of groundwater recharge with Tritium, J of Hydrology, 23; 131-140</t>
  </si>
  <si>
    <t xml:space="preserve">One of the first papers using tritium  Good since tritium levels were very high at this time </t>
  </si>
  <si>
    <t>AFR142</t>
  </si>
  <si>
    <t>Namibia, Botswana</t>
  </si>
  <si>
    <t>Modelled recharge estimation using some field-based input data; good validation of results with CMB; known methodology and input data and geology</t>
  </si>
  <si>
    <t>GM (1985 - 2004) CMB 2004 (~30 years)</t>
  </si>
  <si>
    <t>Wanke H, Dunkeloh A, Udluft P. 2008. Groundwater recharge assessment for the Kalahari Cathcment of NE Namibia and NW Botswana with a regional-scale water balance model, Water Resource Management 22; 1143-1158</t>
  </si>
  <si>
    <t>Good Soil Water balance model. Validated with CMB in Wanke et al 2007 Modelled recharge only shown to occur in 5 out of 19 simulated years</t>
  </si>
  <si>
    <t>Wanke H, Beyer U, Dünkeloh A, Udluft P (2007) A water balance approach to indicate effects of man-made enhanced greenhouse warming on groundwater recharge in the Kalahari. IAHS Red Book Series 315, 310–319</t>
  </si>
  <si>
    <t>AFR145</t>
  </si>
  <si>
    <t>DR Congo</t>
  </si>
  <si>
    <t>Quantitative recharge assessment using &gt;2 appropiate recharge techniques; results not validated; good info to methodology and geology</t>
  </si>
  <si>
    <t>Ndembo LJ, Plummer N, Ravi Y, Vitvar T.2013. The use of multiple environmental tracers in age interpretation of the Mount Amba aquifer, Kinshasa, DR of Congo, IAEA conference Monoco 299-308</t>
  </si>
  <si>
    <t>Estimated recharge by assuming thickess of 30 m and porosity of 15%, variability is by using range of ages 20 - 29 years</t>
  </si>
  <si>
    <t>AFR146</t>
  </si>
  <si>
    <t>Djibouti</t>
  </si>
  <si>
    <t>Quantitative recharge assessment using &gt;2 appropiate recharge techniques; some validation of results; good info to methodology and geology</t>
  </si>
  <si>
    <t>1986 (~30 years)</t>
  </si>
  <si>
    <t>Verhagen BTh, Geyh MA, Frohlich K, Wirth K. 1991. Isotope Hydrogeological methods for the quantitative evaluation of groundwater resources in arid areas: a development of a methodology, Report for Federal Ministry for Economic Cooperation, pp149.</t>
  </si>
  <si>
    <t>Long term recharge estimate from infiltration from wadi flows</t>
  </si>
  <si>
    <t>AFR159</t>
  </si>
  <si>
    <t>Qualitative recharge assessment using 1 appropiate recharge techniques; no validation of results; info to methodology and geology;</t>
  </si>
  <si>
    <t>1985 (&gt;30 years)</t>
  </si>
  <si>
    <t>Thorweihe U. 1986. Isotopic identification and mass balance in the Nubian Aquifer, Egpyt. IAEA. Berlin Publications, pp12</t>
  </si>
  <si>
    <t>Analysis of 150 radio carbon to say no detectable recahrge in the centre of the Nubian aquifer</t>
  </si>
  <si>
    <t>AFR162</t>
  </si>
  <si>
    <t>Quantitative recharge assessment using 2 appropiate technique; moderate sample base; validation of results; good description of methodology and geology</t>
  </si>
  <si>
    <t>2006-8 (GM) MT (~30 years)</t>
  </si>
  <si>
    <t>Adomako, Maloszewski , C. Stumpp , S. Osae &amp; T. T. Akiti. 2010.Estimating groundwater rechargefrom water isotope (δ2H, δ18O) depth profiles in the Densu River basin, Ghana, Hydrological Sciences Journal, 55:8,1405-1416</t>
  </si>
  <si>
    <t>Used a hydrus model and stable isotopes and a numercal water balance model. Three field sites in the catchment good rainfall data</t>
  </si>
  <si>
    <t>AL</t>
  </si>
  <si>
    <t>AFR164</t>
  </si>
  <si>
    <t>Quantitative recharge assessment using 1 appropiate technique; moderate sample base; good validation of results; good description of methodology and geology</t>
  </si>
  <si>
    <t>2006 (~30 years)</t>
  </si>
  <si>
    <t>Obuobie, E., Diekkrueger, B., &amp; Reichert, B. (2010). Use of chloride mass balance method for estimating the groundwater recharge in northeastern Ghana. International Journal of River Basin Management, 8(3-4), 245-253.</t>
  </si>
  <si>
    <t>Recharge is median from CMB in 2006 with one years data and rainfall data from 8 sites</t>
  </si>
  <si>
    <t>AFR171</t>
  </si>
  <si>
    <t>Mali</t>
  </si>
  <si>
    <t>Qualitative gw age assessment using &gt;2 appropiate technique; moderate sample base; some validation of results; description of methodology and geology; old field-data (30 yrs);</t>
  </si>
  <si>
    <t>1987 (~30 years)</t>
  </si>
  <si>
    <t>Fontes JC, Gasse F, Andrews JN. 1993. Climatic conditions of Holocene groundwate recharge in the Sahel Zone of Africa, IAEA Conference proceedings paper, pp20.</t>
  </si>
  <si>
    <t>Good study which identifies modern recharge close to the river. Study data reinterpreted to give quantitiative recaharge data, hence low confidence</t>
  </si>
  <si>
    <t>AFR176</t>
  </si>
  <si>
    <t>Namibia</t>
  </si>
  <si>
    <t>Modelled recharge estimation and WTF estimate; validation to other recharge estimates; limited info to methodology; good info to geology;</t>
  </si>
  <si>
    <t>Local scale study (&lt;2500km2)</t>
  </si>
  <si>
    <t>1982-2008</t>
  </si>
  <si>
    <t>Mukendwa HM. 2009. The groundwater flow regime of the Kombat aquifer, Namibia MSc Thesis</t>
  </si>
  <si>
    <t>WTF method from several boreholesd used to estimate recharge.  Episodic events identified</t>
  </si>
  <si>
    <t>AFR177</t>
  </si>
  <si>
    <t>Quantitative recharge assessment using 2 appropiate technique; adequate sample base; excellent validation of results to other recharge estimates and methods; good description of methodology and geology</t>
  </si>
  <si>
    <t>2000 (~30 years)</t>
  </si>
  <si>
    <t>Stone AEC, Edmunds ME. 2012. Sand, salt and water in the Stampriet Basin, Namibia: Calculating unsaturated zone (Kalahari dunefield) recharge using the chloride mass balance approach, Water SA, 38; 3; 367-380.</t>
  </si>
  <si>
    <t>Should be combined with Stone et al. 2014 Good UZ study with excellent discussion of other studies - sand dunes with acacia</t>
  </si>
  <si>
    <t>Stone, A. E. C., &amp; Edmunds, W. M. (2014). Naturally-high nitrate in unsaturated zone sand dunes above the Stampriet Basin, Namibia. Journal of Arid Environments, 105, 41-51.</t>
  </si>
  <si>
    <t>AFR182</t>
  </si>
  <si>
    <t>Quantitative recharge assessment using 2 appropiate technique; large sample base; validation of results to other recharge estimates and methods; good description of methodology and geology</t>
  </si>
  <si>
    <t>WTF 1995-1999 CMB (&gt;30 years)</t>
  </si>
  <si>
    <t>Adams S, Titus R, Xu Y. 2004. Groundwater recharge assessment of the Basement aquifers of Central Namaqualand, WRC Report No 1093/1/04, pp236.</t>
  </si>
  <si>
    <t>Study using CMB and WTF storage methods. CMB generally lower</t>
  </si>
  <si>
    <t>AFR183</t>
  </si>
  <si>
    <t>Quantitative recharge assessment using 2 appropiate technique; large sample base; validation of results to other recharge estimates and methods; good description of methodology and geology; recent field-data</t>
  </si>
  <si>
    <t>WTF 1995-2003 CMB (&gt;30 years)</t>
  </si>
  <si>
    <t>AFR184</t>
  </si>
  <si>
    <t>Quantitative recharge assessment using 2 appropiate technique; large sample base; some validation of results to other recharge estimates and methods;poor description of geology and aquifers; info to methodology</t>
  </si>
  <si>
    <t>2003 (~30 years)</t>
  </si>
  <si>
    <t>Bredenkamp DB. 2007. Use of natural isotopes and groundwater quality for improved recharge and flow estimates in dolomitic aquifers</t>
  </si>
  <si>
    <t>From spring flows in the dolomite aquifers. Study is mainly on monthly flows and mixing of old and younger waters</t>
  </si>
  <si>
    <t>AFR186</t>
  </si>
  <si>
    <t>Modelled recharge estimation some validation with field methods from water table fluctuations</t>
  </si>
  <si>
    <t xml:space="preserve">1985-1988 </t>
  </si>
  <si>
    <t>Connelly RJ, Abrams LJ, Schultz CB. 1989. An investigation into Rainfall Recharge to Ground Water,Benwivis13, pp188</t>
  </si>
  <si>
    <t>Divided into different studies since 3 sites very different</t>
  </si>
  <si>
    <t>AFR187</t>
  </si>
  <si>
    <t>Recharge measurements form 4 sites using 3 different methods, but only a few years</t>
  </si>
  <si>
    <t>2000-2004 2002 (~30 years)</t>
  </si>
  <si>
    <t>Conrad J, Nel J, Wentzel J. 2004. the challenges and implications of assessing groundwater recharge: A case study - northern Sandveld, Western Cape, S Africa, Water SA, 30;5, 75-83.</t>
  </si>
  <si>
    <t>Used only the 4 new sites in the study rather than the overview comments</t>
  </si>
  <si>
    <t>AFR191</t>
  </si>
  <si>
    <t>Quantitative recharge assessment using 1 appropiate technique; large sample base;  some validation using CMB; some description of methodology and geology; old field-data (&gt;30 years)</t>
  </si>
  <si>
    <t>1969-1970 CMB (~30 years)</t>
  </si>
  <si>
    <t>Smit PJ. 1978. Groundwater recharge in the Dolomite aquifer of the Ghapp Plateau near Kuruman in the Northern Cape, Republic of S Africa, Water SA, 4; 2; 81-93.</t>
  </si>
  <si>
    <t>Calculated from spring flow and checked by SMB</t>
  </si>
  <si>
    <t>AFR195</t>
  </si>
  <si>
    <t>Quantitative and modelled recharge assessment using 1 appropiate technique; moderate sample base; validation of methods; validation of results to other recharge estimates; good description of methodology and geology; old field-data (&gt;30 yrs);</t>
  </si>
  <si>
    <t>1978 (~30 years)</t>
  </si>
  <si>
    <t>Verhagen Bth, Smith PE, McGeorge I, Dziembowski Z. 1978. Tritium profiles in Kalahari Sands as a measure of rain-water recharge. IAEA conference proceedings paper, pp20.</t>
  </si>
  <si>
    <t>Unsaturated zone profiles for tritium and soil moisture. However, much doesn’t reach the water table due to trees, Was repeated in 1997 by Butler and Verhagen 2001 when13 mm was calculated using tritium</t>
  </si>
  <si>
    <t>Butler, M.J. and Verhagen, B.T., 2001. Isotope studies of a thick unsaturated zone in a semi-arid area of southern Africa (No. IAEA-TECDOC--1246).</t>
  </si>
  <si>
    <t>AFR197</t>
  </si>
  <si>
    <t>Quantitative and modelled recharge assessment using 2 appropiate technique; moderate sample base; validation of methods; no validation of results to other recharge est; good description of methodology</t>
  </si>
  <si>
    <t>2000-2005 + CMB (~30 years)</t>
  </si>
  <si>
    <t>Weaver JMC, Talma AS.2005. Cumulative rainfall collectors - a tool for assessing gw recharge, Water SA, 31; 3; 282-293</t>
  </si>
  <si>
    <t>Using CMB - probably on the high side since didn't account well for runoff</t>
  </si>
  <si>
    <t>AFR199</t>
  </si>
  <si>
    <t>Quantitative recharge assessment using 2 appropiate technique; large sample base; some validation of results to other recharge estimates and methods;good description of geology and methodology; recent field-data</t>
  </si>
  <si>
    <t>2000-2007</t>
  </si>
  <si>
    <t>Xu Y, Wu Y, Duah A. 2007. Groundwater recharge estimation of Table Mountain Grp aquifer systems with case studies, WRC Report No. 1329/1/07, pp217</t>
  </si>
  <si>
    <t>Case study within regional study - extreme events considered very important. Lots of different methods used and combined</t>
  </si>
  <si>
    <t>AFR201</t>
  </si>
  <si>
    <t>Quantitative recharge assessment using 1 appropiate technique, 1 modelled estimate; moderate sample base; some validation of results to other recharge est; info to methodology and geology</t>
  </si>
  <si>
    <t>1991-1997</t>
  </si>
  <si>
    <t>Goes BJM. 1999. Estimate of shallow groundwater recharge in the Hadejia-Nguru Wetlands, semi-arid northeastern Nigeria, Hydrogeology Journal, 7; 294-304.</t>
  </si>
  <si>
    <t>Good example of small river flooding recharge in a semi arid area. High value due to focussed recharge</t>
  </si>
  <si>
    <t>AFR211</t>
  </si>
  <si>
    <t>Quantitative recharge assessment using 2 appropiate technique; large sample base; validation of results to other recharge estimates and methods;good description of geology and methodology</t>
  </si>
  <si>
    <t>CMB (~30 years) WTF 1988-2003</t>
  </si>
  <si>
    <t>Nyagwambo NL. 2006. Groundwater recharge estimate and water resources assessment in a tropical crystalline basement aquifer, PhD Thesis, Delft University of Technology, pp182.</t>
  </si>
  <si>
    <t>Excellent study with multiple methods which agree on magnitude of recharge. There is an annual threshold value of 250mm below which recharge does not exist</t>
  </si>
  <si>
    <t>AFR212</t>
  </si>
  <si>
    <t>Quantitative recharge assessment using &gt;2 appropiate technique; large sample base; some raw obs data results; good validation of results to other recharge estimates and methods;good description of geology and methodology</t>
  </si>
  <si>
    <t>CMB (~30 years) WTF 1988-2004</t>
  </si>
  <si>
    <t>Sibanda T, Nonner JC, Uhlenbrook S. 2009. Comparison of groundwater recharge estimation methods for the semi-arid Nyamandhlovu area, Zimbabawe, Hydrogeology Journal, 17; 1427-1441.</t>
  </si>
  <si>
    <t>Multiple methods tested with a model. Taken the median of the results across the four methods WTF - 1988 - 2004</t>
  </si>
  <si>
    <t>VR</t>
  </si>
  <si>
    <t>AFR217</t>
  </si>
  <si>
    <t>Togo</t>
  </si>
  <si>
    <t>Quanitative recharge assessment using 2 appropriate technique; comparison with single study; good description of geology and methods; includes qualitatve estimates of recharge from dating</t>
  </si>
  <si>
    <t>1998-1999 (~30 years)</t>
  </si>
  <si>
    <t>Akouvi, A., Dray, M., Violette, S., de Marsily, G., &amp; Zuppi, G. M. (2008). The sedimentary coastal basin of Togo: example of a multilayered aquifer still influenced by a palaeo-seawater intrusion. Hydrogeology journal, 16(3), 419-436.</t>
  </si>
  <si>
    <t>Multiple methods used  SMB geochemical tracers and tested in a model</t>
  </si>
  <si>
    <t>AFR220</t>
  </si>
  <si>
    <t>Quantitative recharge assessement using 2 appropriate techniques; good description of raw data and geology; qualitative comparison with other studies; moderate sample base</t>
  </si>
  <si>
    <t>2003-2005 CMB (~30 years)</t>
  </si>
  <si>
    <t>Demlie, M. Assessment and estimation of groundwater recharge for a catchment located in highland tropical climate in central Ethiopia using catchment soil–water balance (SWB) and chloride mass balance (CMB) techniques. Environmental Earth Sciences, 1-14.</t>
  </si>
  <si>
    <t>Combine Demlie 2007. SMB, CMB and Multiple tracers. Also show much preferrential flow by very low chloride in several springs</t>
  </si>
  <si>
    <t>Demlie, M., Wohnlich, S., Gizaw, B., &amp; Stichler, W. (2007). Groundwater recharge in the Akaki catchment, central Ethiopia: evidence from environmental isotopes (δ18O, δ2H and 3H) and chloride mass balance. Hydrological processes, 21(6), 807-818.</t>
  </si>
  <si>
    <t>AFR225</t>
  </si>
  <si>
    <t>Quantitative recharge assessment using 2 appropriate techniques; large sample base; good description of methods, incl methods; desc of geology; recent study</t>
  </si>
  <si>
    <t>2011-2012 CMB (~30 years)</t>
  </si>
  <si>
    <t>Yidana, S. M., &amp; Koffie, E. (2014). The groundwater recharge regime of some slightly metamorphosed neoproterozoic sedimentary rocks: an application of natural environmental tracers. Hydrological Processes, 28(7), 3104-3117.</t>
  </si>
  <si>
    <t>CMB but didn’t account for runoff and also measured Cl in only 3 occasions, however backed up with tracers</t>
  </si>
  <si>
    <t>AFR226</t>
  </si>
  <si>
    <t>Quantitative recharge assessment using 2 appropriate techniques; decent sample base; good description of methods, incl methods; desc of geology; recent study</t>
  </si>
  <si>
    <t>Carrier, M. A., Lefebvre, R., Racicot, J., &amp; Asare, E. B. (2008). Groundwater recharge assessment in northern Ghana using soil moisture balance and chloride mass balance. GeoEdmonton, 8, 1437-1444.</t>
  </si>
  <si>
    <t>CMB in unsaturated zone profiles.  Consistent rainfall Cl (0.39 mg/L)</t>
  </si>
  <si>
    <t>AFR229</t>
  </si>
  <si>
    <t>Quantitative recharge assessment using 1 appropriate technique; comparison to other work; large sample base; good desc of methods and geology</t>
  </si>
  <si>
    <t>2002 (~30 years)</t>
  </si>
  <si>
    <t>Klock, H. (2002). Hydrogeology of the Kalahari in North-eastern Namibia: With Special Emphasis on Groundwater Recharge, Flow Modelling and Hydrochemistry (Doctoral dissertation, Selbstverlag Lehr-und Forschungsbereich Hydrogeologie).</t>
  </si>
  <si>
    <t>focused recharge through soft sediments. Modelling studies show recharge through the Kalarahi sands as backup to this CMB</t>
  </si>
  <si>
    <t>AFR233</t>
  </si>
  <si>
    <t>Cameroon</t>
  </si>
  <si>
    <t>Quantitative recharge assessment using &gt;2 approprirate techniques; Questionable of use of CMB in humid setting; large sample based; description of geology; recent study; good desc of methods</t>
  </si>
  <si>
    <t>2012-2013 (~30 years)</t>
  </si>
  <si>
    <t>Kamtchueng, B. T., et al (2015) A multi-tracer approach for assessing the origin, apparent age and recharge mechanism of shallow groundwater in the Lake Nyos catchment, Northwest, Cameroon. Journal of Hydrology, 523, 790-803.</t>
  </si>
  <si>
    <t>CMB not really approprate given high runoff. However the stable isotopes and CFC also indicate high potential recharge (residence rines 24 years). Fractured bedrock</t>
  </si>
  <si>
    <t>AFR234</t>
  </si>
  <si>
    <t>Quantitative recharge assessment using 2 appropriate tracers; large sample base; good comparison with other studies; good desc of field area and methods</t>
  </si>
  <si>
    <t>2012 (~30 years)</t>
  </si>
  <si>
    <t>Wirmvem, M. J., Mimba, M. E., Kamtchueng, B. T., Wotany, E. R., Bafon, T. G., Asaah, A. N. E., ... &amp; Ohba, T. (2015). Shallow groundwater recharge mechanism and apparent age in the Ndop plain, northwest Cameroon. Applied Water Science, 1-14.</t>
  </si>
  <si>
    <t>Multiple tracers used and modelliing estimate of minimum recharge of 241 mm.</t>
  </si>
  <si>
    <t>WR</t>
  </si>
  <si>
    <t>AFR235</t>
  </si>
  <si>
    <t>Quantitative recharge assessment using 2 techniques (incl CMB in humid region); good comparison to other results; good desc of methods; recent study</t>
  </si>
  <si>
    <t>WTF 2007-2009  CMB (~30 years)</t>
  </si>
  <si>
    <t>Takounjou, A. F., et al. (2011) Estimation of groundwater recharge of shallow aquifer on humid environment in Yaounde, Cameroon using hybrid water-fluctuation and hydrochemistry methods. Environmental Earth Sciences, 64(1), 107-118.</t>
  </si>
  <si>
    <t>WTFs assumes Sy of 0.08, CMB is well matched to WTF estimates</t>
  </si>
  <si>
    <t>AFR236</t>
  </si>
  <si>
    <t>Quantitative recharge assessment using &gt;2 appropriate techniques (incl CMB in humid region); large sample based; description of geology; good methods description and raw data; recent study</t>
  </si>
  <si>
    <t>Fantong, W. Y. et al. (2010). Hydrochemical and isotopic evidence of recharge, apparent age, and flow direction of groundwater in Mayo Tsanaga River Basin, Cameroon: bearings on contamination. Environmental Earth Sciences, 60(1), 107-120.</t>
  </si>
  <si>
    <t>Monsoon rain recharges prefentially. Uses mean values of Cl rather than median</t>
  </si>
  <si>
    <t>AFR241</t>
  </si>
  <si>
    <t>Algeria/Libya/Tunisia</t>
  </si>
  <si>
    <t>Quantitative recharge assessment using 1 appropriate technique; comparison to other studies; desc of methods</t>
  </si>
  <si>
    <t>2003-2010 + MT(&gt;100 years)</t>
  </si>
  <si>
    <t>Water balance backed up with WLs and tracers showing modern recharge to the NWSAS</t>
  </si>
  <si>
    <t>AFR244</t>
  </si>
  <si>
    <t>Quantitaive recharge assessment using CMB in humid area with no consideration of runoff; comparison with other studies; large sample size; good desc of methods and geology</t>
  </si>
  <si>
    <t>2013 (~30 years)</t>
  </si>
  <si>
    <t>Addai, M. O., Yidana, S. M., et al. (2016). Groundwater recharge processes in the Nasia sub-catchment of the White Volta Basin: Analysis of porewater characteristics in the unsaturated zone. Journal of African Earth Sciences. 122 4 - 14</t>
  </si>
  <si>
    <t>CMB for small sub catchment with OK data - Similar to two other studies, Carrier et al 2008 and Yidana 2014- but seems original data</t>
  </si>
  <si>
    <t>Yidana and Koffie 2014 https://doi.org/10.1002/hyp.9859  Carrier, et al. 2008 Groundwater recharge assessment in northern Ghana using soil moisture balance and chloride mass balance. GeoEdmonton, 8, 1437-1444.</t>
  </si>
  <si>
    <t>AFR246</t>
  </si>
  <si>
    <t>Modelled recharge estimate using sufficient hydro data; validated with EO data and river flow data; no comparison with other work</t>
  </si>
  <si>
    <t>1960 - 2010</t>
  </si>
  <si>
    <t>Gebreyohannes, T., De Smedt, F., et al. (2013). Application of a spatially distributed water balance model for assessing surface water and groundwater resources in the Geba basin, Tigray, Ethiopia. Journal of Hydrology, 499, 110-123.</t>
  </si>
  <si>
    <t>Modelled from a WETSPASS model validated from EO data so large uncertainty</t>
  </si>
  <si>
    <t>AFR249</t>
  </si>
  <si>
    <t>Quantitative recharge assessment using &gt;2 techniques; large sample base; desp of geology; raw data; recent study</t>
  </si>
  <si>
    <t>2011 (~30 years)</t>
  </si>
  <si>
    <t>Lapworth, D. J., MacDonald, A. M., et al. (2013). Residence times of shallow groundwater in West Africa: implications for hydrogeology and resilience to future changes in climate. Hydrogeology Journal, 21(3), 673-686.</t>
  </si>
  <si>
    <t>CMB with some rainfall input, substantiatated by modern tracers</t>
  </si>
  <si>
    <t>AFR250</t>
  </si>
  <si>
    <t>Quantitative recharge assessment using 1 appropriate technique; comparison to other studies; small sample base; Good desc of field methods and geology</t>
  </si>
  <si>
    <t xml:space="preserve">Should be combined with profiles in Stone 2012 </t>
  </si>
  <si>
    <t>AFR251</t>
  </si>
  <si>
    <t>Quanitative recharge assessment using &gt;2 appropriate techniques; descripton of geology; comparison with other studies; raw data; recent study</t>
  </si>
  <si>
    <t>2010 (~30 years) WTF 1990 - 2008</t>
  </si>
  <si>
    <t>Diouf, O. C., et al. (2013). Combined used of WTF, CMB and environmental isotopes to inestigate recharge in the Thiaroye sandy aquifer (Dakar, Senegal). African Journal of Environmental Science and Technology, 6(11), 425-437.</t>
  </si>
  <si>
    <t>Mainly UZ - measured rainfall CL at Piezometer sites - Similar to the SZ from WTF (one year and 20 years)</t>
  </si>
  <si>
    <t>AFR252</t>
  </si>
  <si>
    <t>Quantative recharge assessment using 1 technique; description of methods and geology; small sample size; comparison with one study</t>
  </si>
  <si>
    <t>2013-14</t>
  </si>
  <si>
    <t>Beyer, M., Gaj, M., Hamutoko, J. T., Koeniger, P., Wanke, H., &amp; Himmelsbach, T. (2015). Estimation of groundwater recharge via deuterium labelling in the semi-arid Cuvelai-Etosha Basin, Namibia. Isotopes in environmental and health studies, 1-20.</t>
  </si>
  <si>
    <t>Artificial study - saturating the plots before experiment</t>
  </si>
  <si>
    <t>AFR253</t>
  </si>
  <si>
    <t>Quanitative recharge assessment using 1 techqiue, but not comparison to other studies; large sample size; recent study</t>
  </si>
  <si>
    <t>El Mekki, O. A., Laftouhi, N. E., &amp; Hanich, L. Estimate of regional groundwater recharge rate in the Central Haouz Plain, Morocco, using the chloride mass balance method and a geographical information system. Applied Water Science, 1-10.</t>
  </si>
  <si>
    <t>Data for rainfall chloride (11.5 mg/L) has low confidence</t>
  </si>
  <si>
    <t>AFR256</t>
  </si>
  <si>
    <t>Quantitative recharge assessment using 1 technique; comparison to other studies; small sample base; description of methods and geology</t>
  </si>
  <si>
    <t>2007-2011</t>
  </si>
  <si>
    <t>Sun, X., Xu, Y., Jovanovic, N. Z., Kapangaziwiri, E., Brendonck, L., &amp; Bugan, R. D. H. (2013). Application of the rainfall infiltration breakthrough (RIB) model for groundwater recharge estimation in west coastal South Africa. Water SA, 39(2), 221-230.</t>
  </si>
  <si>
    <t>Case study using modified water table fluctiation method and 5 years data. Very dependent on estimate of Sy</t>
  </si>
  <si>
    <t>AFR257</t>
  </si>
  <si>
    <t>AFR258</t>
  </si>
  <si>
    <t>2010 (~20 years)</t>
  </si>
  <si>
    <t>Jacks, G., &amp; Traoré, M. S. (2013). Mechanisms and Rates of Groundwater Recharge at Timbuktu, Republic of Mali. Journal of Hydrologic Engineering, 19(2), 422-427.</t>
  </si>
  <si>
    <t>CMB from depth profiles. From rainfall recharge not River infiltration</t>
  </si>
  <si>
    <t>AFR260</t>
  </si>
  <si>
    <t>Quantitative recharge assessment using 1 technique, but no comparison to other studies; limited desc of methods</t>
  </si>
  <si>
    <t>Makonto, O. T., &amp; Dippenaar, M. A. (2014). Aquifer vulnerability using recharge, depth to groundwater, soil type and slope to classify the vadose zone (Limpopo Province, South Africa). Environmental Earth Sciences, 72(5), 1615-1623.</t>
  </si>
  <si>
    <t>Case study using CMB - but unclear as to what the input function for chloride was.</t>
  </si>
  <si>
    <t>AFR261</t>
  </si>
  <si>
    <t>Quantitative recharge assessment using 2 techniques; comparison to other studies; large sample base; description of methods</t>
  </si>
  <si>
    <t>1980 - 2001</t>
  </si>
  <si>
    <t>Tarhouni, J., et al. (2015). Modeling the Recharge and the Renewal Rate Based on 3 H and 14 C Isotopes in the Coastal Aquifer of El Haouaria, Northern Tunisia. Procedia Earth and Planetary Science, 13, 199-202.</t>
  </si>
  <si>
    <t>Good study using multiple tracers, modelled plausibly - does assume full mixing though</t>
  </si>
  <si>
    <t>KS</t>
  </si>
  <si>
    <t>AFR263</t>
  </si>
  <si>
    <t>Mauritania</t>
  </si>
  <si>
    <t>Quantitative recharge assessment using at least 2 appropriate techniques; large sample base; desc of geology, methods; raw data; recent study</t>
  </si>
  <si>
    <t xml:space="preserve">2010 (~30 years) </t>
  </si>
  <si>
    <t>Mohamed, A. S., Marlin, C., Leduc, C., &amp; Jiddou, M. (2014). Modalités de recharge d’un aquifère en zone semi-aride: cas de la nappe du Trarza (Sud-Ouest Mauritanie). Hydrological Sciences Journal, 59(5), 1046-1062.</t>
  </si>
  <si>
    <t>Multiple tracers including direct and indirect recharge</t>
  </si>
  <si>
    <t>AFR264</t>
  </si>
  <si>
    <t>Algeria</t>
  </si>
  <si>
    <t>Quantitative recharge assessment using at least 2 techniques; desc of geology and methods; raw data; recent study; long-term hydroclimatic data</t>
  </si>
  <si>
    <t>1996 (&gt;100 years)</t>
  </si>
  <si>
    <t>Edmunds, W. M., Shand, P., Guendouz, A. H., Moulla, A. S., Mamou, A., &amp; Zouari, K. (1997). Recharge characteristics and groundwater quality of the Grand Erg Oriental basin. BGS Technical Report WD/97/46R</t>
  </si>
  <si>
    <t>Good rare study of UZ recharge in northern Sahara</t>
  </si>
  <si>
    <t>AFR265</t>
  </si>
  <si>
    <t>Quantitative recharge assessment using at 1 techniques; desc of geology and methods; raw data; recent study; long-term hydroclimatic data</t>
  </si>
  <si>
    <t>Edmunds, W. M., Shand, P., Guendouz, A. H., Moulla, A. S., Mamou, A., &amp; Zouari, K. (1997). Recharge characteristics and groundwater quality of the Grand Erg Oriental basin. BGS, London, UK.</t>
  </si>
  <si>
    <t>SC</t>
  </si>
  <si>
    <t>AFR266</t>
  </si>
  <si>
    <t>Quantitative recharge assessment using 2 techniques; good desc of geology; reasonable sample size; recent study; long-term hydroclimatic records</t>
  </si>
  <si>
    <t>1982-2002</t>
  </si>
  <si>
    <t>Henry, C. M., Allen, D. M., &amp; Huang, J. (2011). Groundwater storage variability and annual recharge using well-hydrograph and GRACE satellite data. Hydrogeology Journal, 19(4), 741-755.</t>
  </si>
  <si>
    <t>WTF and GRACE some uncertainty over Sy and whether there is pumping. But two independent methods</t>
  </si>
  <si>
    <t>AFR267</t>
  </si>
  <si>
    <t>Quantitative recharge assessment using &gt;2 techniques; details on geology, land use etc absent; sampling size unclear; no comparison with other studies; CMB in humd region and unclear if runoff considered.</t>
  </si>
  <si>
    <t>CMB 2000 (~30 years) SMB 1968-1980</t>
  </si>
  <si>
    <t>Mkwizu, Y. B. (2003). Balancing abstraction and natural groundwater recharge as a mechanism of sustainable water use: Dar es Salaam region, Tanzania. Physics and Chemistry of the Earth, Parts A/B/C, 28(20), 907-910.</t>
  </si>
  <si>
    <t>Good Cl rainfall data but may be contaminated in individual wells - backed up by SMB</t>
  </si>
  <si>
    <t>AFR269</t>
  </si>
  <si>
    <t>Quanitative recharge assessment using 1 appropriate technique; desc of geology and methods; large sample size; recent study</t>
  </si>
  <si>
    <t>Magombedze, L.M.; Lubczynski , M.W.; Frengstad, B.. 2004 Spatial variation of groundwater recharge in semi-arid environment - Serowe, Botswana. Water Resources of Arid Areas, pp 97-104</t>
  </si>
  <si>
    <t>Slight uncertainty if it’s a duplicate of other study already reported</t>
  </si>
  <si>
    <t>AFR270</t>
  </si>
  <si>
    <t>Quantitative recharge assessment using &gt;2 techniques; large sample base; good description of methods, geology, incl raw data; recent study</t>
  </si>
  <si>
    <t>2010 (~30 years)</t>
  </si>
  <si>
    <t>Holland, M. (2011). Hydrogeological characterisation of crystalline basement aquifers within the Limpopo Province, South Africa (Doctoral dissertation).</t>
  </si>
  <si>
    <t>Good study with combined techniques. Split into two different studies since covers a high rainfall area and low rainfall area. This was in the higher rainfall escarpment</t>
  </si>
  <si>
    <t>AFR272</t>
  </si>
  <si>
    <t>Quantitative recharge estimate using multiple techniques, good description of geology, methods, study area, large smaple size</t>
  </si>
  <si>
    <t>2005 (~30 years)</t>
  </si>
  <si>
    <t>Favreau G, Cappelaere B, Massuel S, LeBlanc M, Boucher M, Boulain N, Leduc C. 2009. Land clearing, climate variability and water resources increas in semiarid southwest Niger: a Review, WRR, 45; W00A16</t>
  </si>
  <si>
    <t>Key paper from subset of the HAPEX experiment showing increased recharge from land clearing</t>
  </si>
  <si>
    <t>AFR273</t>
  </si>
  <si>
    <t>1992-2000</t>
  </si>
  <si>
    <t>Ibrahim M, Favreau G, Scanlon BR, Seidel JL, LeCoz M, Demarty J, Cappelaere B. 2014. Long-term increase in diffuse groundwater recharge following expansion of rainfed culivation in the Sahel, West Africa, Hydrogeology Journal, 2014; 22; 1293-1305.</t>
  </si>
  <si>
    <t>Good paper showing that recharge increases hugely going from fallow to millet</t>
  </si>
  <si>
    <t>AFR275</t>
  </si>
  <si>
    <t>Quantitative recharge estimation from 1 appropiate recharge techniques; validation of results; some raw data; good methodology; known geology; recent field data</t>
  </si>
  <si>
    <t>Edmunds, Fellman, Goni and Prudhomme (2002) Spatial and temporal distribution of gw recharge in northern Nigeria, Hydrogeology Journal, 10; 205-215.</t>
  </si>
  <si>
    <t>Regional estimate from widespread CMB study in the the Manga grasslamds.Modified after modelling from 130 to 43 mm. Paper shows that recharge is likely to be increased by by-pass flow</t>
  </si>
  <si>
    <t>AFR276</t>
  </si>
  <si>
    <t>Quantitative multiple methods</t>
  </si>
  <si>
    <t>CMB 2002 (~30 years) WTF SMB 2002-2004</t>
  </si>
  <si>
    <t>Martin , N.. 2006 Development of a water balance for the Atankwidi catchment, West Africa – a case study of groundwater recharge in a semi-arid climate. Ecology and Development Series No. 41, 168pp</t>
  </si>
  <si>
    <t>PhD thesis - seems good for inclusion - replaces other papers which quoted it</t>
  </si>
  <si>
    <t>AFR277</t>
  </si>
  <si>
    <t>Quantitative recharge assessment using 2 appropiate recharge techniques; results validated; adequate sample base; no raw data; known methodology and geology</t>
  </si>
  <si>
    <t>1987-1997</t>
  </si>
  <si>
    <t>Went to original in Gieske 1992 - very useful study and gives range. They reinterpret Foster et al 1982 and also state that recharge is much higher due to multi model - also shows impotance of bypass flow</t>
  </si>
  <si>
    <t>AFR278</t>
  </si>
  <si>
    <t>One deep profile in same location as AFR277 - deeper so shows the importance of bypass flow in the area</t>
  </si>
  <si>
    <t>AFR279</t>
  </si>
  <si>
    <t>Two intersting profiles - show importance of ET in top 10 m and evidence of bypass flow at depth</t>
  </si>
  <si>
    <t>AFR280</t>
  </si>
  <si>
    <t>Karoo recharge moves in preferntial pathways. Kalahari sands above do not adversely retard infiltration rates to the Karoo.</t>
  </si>
  <si>
    <t>AFR281</t>
  </si>
  <si>
    <t>AFR282</t>
  </si>
  <si>
    <t>Uncertainty over catchmetn size - but uses two methods - and applies them well</t>
  </si>
  <si>
    <t>1899 -2000</t>
  </si>
  <si>
    <t>Xu , Y , Maclear , LGA . 1996. Recharge estimation in fractured rock aquifer from rainfall-spring flow comparisons: the Uitenhage spring case. . In: Groundwater recharge estimation in Southern Africa. UNESCO, Paris</t>
  </si>
  <si>
    <t>Very long spring record  - since 1899</t>
  </si>
  <si>
    <t>AFR284</t>
  </si>
  <si>
    <t>Quantitative recharge assessment using 2 appropiate recharge techniques; results validated; known methodology and geology; recent study</t>
  </si>
  <si>
    <t>CMB 2008  (~30 years) WTF 2008-2010</t>
  </si>
  <si>
    <t xml:space="preserve">Very interesting PhD on recharge processes across South Africa. However difficult to get the actual data from the PhD. </t>
  </si>
  <si>
    <t>AFR286</t>
  </si>
  <si>
    <t>Quantitative and modelled recharge assessment using 1 appropiate technique; moderate sample base; validation of methods; no validation of results to other recharge est; good description of methodology; limited info ongeology; new field-data</t>
  </si>
  <si>
    <t>2000-2005 (~30 years)</t>
  </si>
  <si>
    <t>Using CMB - with very good control on the rainfall input</t>
  </si>
  <si>
    <t>SN</t>
  </si>
  <si>
    <t>CMB 2010 (~30 years)</t>
  </si>
  <si>
    <t>Very good study with combined techniques. Split into different studies since covers a high rainfall area and low rainfall area. This is in the lower rainfall area</t>
  </si>
  <si>
    <t>AFR289</t>
  </si>
  <si>
    <t>Modelled recharge estimation; poor validation of results; known methodology and geology; unknown sample base</t>
  </si>
  <si>
    <t>1954-1986</t>
  </si>
  <si>
    <t>Uncertainty due to lack of data on Specific Yield and pumping</t>
  </si>
  <si>
    <t>AFR290</t>
  </si>
  <si>
    <t>AFR291</t>
  </si>
  <si>
    <t>Very comprehensive geochemical study modelled to show no modern recahrge</t>
  </si>
  <si>
    <t>1987 (&gt;100 years)</t>
  </si>
  <si>
    <t>Fontes JC, Andrews JN, Edmunds WM, Guerre A, Trave Y. (1991) Paleorecharge by the Niger River (Mali) deduced form groundwater chemistry. WRR 27 199-214</t>
  </si>
  <si>
    <t xml:space="preserve">Difficult to get quantifiable data - but confident modern recharge is negligable. Same data for Mali as in Fontes et al.1993 </t>
  </si>
  <si>
    <t>AFR292</t>
  </si>
  <si>
    <t>Good study but looking at confined system- some evidence of modern recharge at edge of the Air Massif.  Niger data</t>
  </si>
  <si>
    <t>AFR294</t>
  </si>
  <si>
    <t>Quantitative study using several tracers mainly targetted confined areas but included tritium for modern</t>
  </si>
  <si>
    <t>1978 (&gt;100 years)</t>
  </si>
  <si>
    <t>Srdoc Det al. 1980. Isotope investigations as a tool for regional hydrogeological studies in the Libyan Arab Jamahiriya. In: Arid-zone Hydrology: Investigations with Isotopic Techniques. IAEA, Vienna, pp. 569–580.</t>
  </si>
  <si>
    <t>Although mainly looking at deeper water, includes tritium and shows evidence of some modern recharge from Wadis. Qualitative - so estimated recharge</t>
  </si>
  <si>
    <t>AFR296</t>
  </si>
  <si>
    <t>Qualitative study using several tracers; good methods, data given.  Interpreted to give quantitative data</t>
  </si>
  <si>
    <t>Darling W.G., Edmunds W.M., Kinniburgh D.G. and Kotoub S. 1987. Sources of recharge to the Basal Nubian Sandstone Aquifer, Butana Region, Sudan. In: IAEA (eds), Isotope Techniques in Water Resources Development. IAEA, Vienna, pp. 205–224</t>
  </si>
  <si>
    <t>Shows that recharge is occuring through Wadis and also Nile recharge occurs and is significant up to 10 km away.  Values here are from regional wadi recharge quoteed as 1 mm.  Much higher close to Wadis.  No evidence it penetrates the Nubian</t>
  </si>
  <si>
    <t>AFR298</t>
  </si>
  <si>
    <t>1994 (~30 years)</t>
  </si>
  <si>
    <t>Andrews, J.N., Fontes, J.C., Aranyossy, J.F., Dodo, A., Edmunds, W.M., Joseph, A. and Travi, Y., 1994. The evolution of alkaline groundwaters in the continental intercalaire aquifer of the Irhazer Plain, Niger. Water Resources Research, 30(1) 45-61</t>
  </si>
  <si>
    <t>Quantitative data on residence times and definately active modern recharge. Interpreted using MacDonald et al 2012 storage data  to give recharge to generate residence times</t>
  </si>
  <si>
    <t>AFR301</t>
  </si>
  <si>
    <t>119 wells - good raInfall data - but highly variable maritime input.  UZ profiles available as well</t>
  </si>
  <si>
    <t>AFR303</t>
  </si>
  <si>
    <t>Quantititive assessmemt from SMB validated by spring discharge</t>
  </si>
  <si>
    <t>Multiple methods and quantitative data - 25th and 75th percentiles given as range</t>
  </si>
  <si>
    <t>AFR304</t>
  </si>
  <si>
    <t>Burundi</t>
  </si>
  <si>
    <t>Penman Monteith and TMWB SMB - based on very good local input data and long time series</t>
  </si>
  <si>
    <t>1973 - 2008</t>
  </si>
  <si>
    <t>Bakundukize, C, Van Camp, M, Walraevens, K. 2011. Estimation of groundwater recharge in Bugesera region (Burundi) using soil moisture budget approach. Geologica Belgica 14( 1–2): 85– 102.</t>
  </si>
  <si>
    <t>Upland basement recharge</t>
  </si>
  <si>
    <t>AFR305</t>
  </si>
  <si>
    <t>Quantitative recharge assessment using 3 appropriate technique; comparison to other studies; small sample base; Good desc of field methods and geology</t>
  </si>
  <si>
    <t>CMB 2006 (~30 years) 1955-99 SMB</t>
  </si>
  <si>
    <t>Schwartz M. O. 2006 Numerical modelling of groundwater vulnerability: the example Namibia Environmental Geology, Volume 50, Number 2, Page 237</t>
  </si>
  <si>
    <t>Various methods - modelling with CMB also including JICA 2002 study results</t>
  </si>
  <si>
    <t>JICA (2002) The study on the groundwater potential evaluation and management plan in the southeast Kalahari (Strampriet) artesian basin in the Republic of Namibia. Final Report, Japan International Cooperation Agency (JICA), Tokyo, various paginations</t>
  </si>
  <si>
    <t>AfR306</t>
  </si>
  <si>
    <t>Regional recharge study using large CMB data set and verified with modelling,</t>
  </si>
  <si>
    <t>1999 (~30 years)</t>
  </si>
  <si>
    <t>MAINARDY H. (1999): Grundwasserneubildung in der Übergangszone zwischen Festgesteinsrücken und Kalahari-Lockersedimentüberdeckung (Namibia). Hydrogeologie und Umwelt, 17, 145 p. (PhD, Univ. Würzburg)</t>
  </si>
  <si>
    <t>Various CMB methods and papers for the basin - this one deals with Waterburg</t>
  </si>
  <si>
    <t>AFR307</t>
  </si>
  <si>
    <t>Regional recharge study using one method - CMB</t>
  </si>
  <si>
    <t>WRABEL J. (1999): Ermittlung der Grundwasserneubildung im semi-ariden Bereich Namibias mittels der Chlorid-Bilanz-Methode. Hydrogeologie und Umwelt, 16, Diss., Univ. Würzburg, 155 p.</t>
  </si>
  <si>
    <t>Includes statement that UZ was lower recharge than in underlying rocks - showing focussed recharge</t>
  </si>
  <si>
    <t>AFR308</t>
  </si>
  <si>
    <t>Large CMB study. High values of recharge at outcrop - lower under Kalahari sedminents</t>
  </si>
  <si>
    <t>AFR309</t>
  </si>
  <si>
    <t>Quantitative study.  Sseveral methods across different sites Only one years worth of data but validated with longer time series</t>
  </si>
  <si>
    <t>2017 (10 years)</t>
  </si>
  <si>
    <t>Wanke H, Beyer M et al. The long road to sustainability:L integrated water quality and quantity assessments in the Cuvelia-Etosha Basin, Namibia. In Climate Change and Adaptive management in Southern Africa, Biodiversity and Ecology 6 75 – 85</t>
  </si>
  <si>
    <t>Several sites and methods used on sand dunes</t>
  </si>
  <si>
    <t>AFR310</t>
  </si>
  <si>
    <t>Several sites and methods used on calcrete</t>
  </si>
  <si>
    <t>AFR311</t>
  </si>
  <si>
    <t>Quantitative recharge assessment using 2 techniques; Modelling calibrated with hydrographs and geochemical tracers</t>
  </si>
  <si>
    <t>1969 - 2000</t>
  </si>
  <si>
    <t>Nazoumou YA, Besbes MU. Estimation de la recharge et modélisation de nappe en zone aride: cas de la nappe de Kairouan, Tunisie. IAHS PUBLICATION. 2001 Jul:75-88.</t>
  </si>
  <si>
    <t>Backed up by a number of other studies and combine with Dassi et al 2005</t>
  </si>
  <si>
    <t xml:space="preserve">Dassi L, Zouari K &amp; Faye S (2005) Identifying sources of groundwater recharge in the Merguellil basin (Tunisia) using isotopic methods: implication of dam reservoir water accounting, Environmental Geology, 49; 114-123.
</t>
  </si>
  <si>
    <t>AFR312</t>
  </si>
  <si>
    <t>Quantitative recahrge assessment using 1 very well applied technique (measured Sy using MRS) over a long time period. Modern study with good analysis</t>
  </si>
  <si>
    <t>1991-2015</t>
  </si>
  <si>
    <t>Kotchoni, D.V., Vouillamoz, J.M., Lawson, et al. 2019. Relationships between rainfall and groundwater recharge in seasonally humid Benin: a comparative analysis of long-term hydrographs in sedimentary and crystalline aquifers. HJ, 27, pp.447-457.</t>
  </si>
  <si>
    <t>Applies WTF in quaternary aquifer and uses MRS to estimate the Sy. Slightly unsure about pumping and land use</t>
  </si>
  <si>
    <t>AFR313</t>
  </si>
  <si>
    <t>1994-2015</t>
  </si>
  <si>
    <t>Applies WTF in sandstone aquifer and uses MRS to estimate the Sy. Slightly unsure about pumping and land use</t>
  </si>
  <si>
    <t>AFR314</t>
  </si>
  <si>
    <t>Quantitative recahrge assessment using 1 very well applied technique (measured Sy using MRS) over a long time period. Modern study with good analsyis</t>
  </si>
  <si>
    <t>1997-2015</t>
  </si>
  <si>
    <t>Applies WTF in basement and uses MRS to estimate the Sy. Slightly unsure about pumping and land use</t>
  </si>
  <si>
    <t>AFR315</t>
  </si>
  <si>
    <t>Quantitave recahrge assessment using one well appled technique from many sites for a 5 year period. Validated with another less well contrained technique</t>
  </si>
  <si>
    <t>Regional study &gt; 2500 km2)</t>
  </si>
  <si>
    <t>CMB 2018 (~30 years) WTF (1992-1996)</t>
  </si>
  <si>
    <t>Leketa, K., Abiye, T., Zondi, S. and Butler, M., 2019. Assessing groundwater recharge in crystalline and karstic aquifers of the Upper Crocodile River Basin, Johannesburg, South Africa. Groundwater for Sustainable Development, 8, pp.31-40.</t>
  </si>
  <si>
    <t>Useful study using a variety of techniques in a carbonate aquifer</t>
  </si>
  <si>
    <t>AFR35</t>
  </si>
  <si>
    <t>Quantitative recharge assessment using 2 appropiate recharge techniques; some validation; no raw data; known methodology and geology; recent study</t>
  </si>
  <si>
    <t>regional study &gt; 62500 km2)</t>
  </si>
  <si>
    <t>1970-90</t>
  </si>
  <si>
    <t>Used the CMB and baseflow within the study . Very useful analysis that shows that dambos massively reduces the basflow and renders baseflow useless for recharge</t>
  </si>
  <si>
    <t>AFR180</t>
  </si>
  <si>
    <t>Quantitative recharge assessment using 2 appropiate technique; large sample base; excellent validation of methods; little validation of results to other recharge estimates; good description of methodology and geology</t>
  </si>
  <si>
    <t>1985 (~30 years)</t>
  </si>
  <si>
    <t>Verhagen BTh, Geyh MA, Frohlich K, Wirth K. 1991. Isotope hydrological methods for the quantitative evaluation of ground water resources in arid areas: development of a methodology. Federal Ministry for Economic Cooperation, Bonn, pp149</t>
  </si>
  <si>
    <t>Modelled data for tritium to give recharge,  Assume porosity of 10% - increase porosity by 3 gives upper range</t>
  </si>
  <si>
    <t>AFR219</t>
  </si>
  <si>
    <t>Quantitative recharge assessment using 1 appropriate techniques; CMB uncertain since no  consideraion of Cl in runoff and only single rainfall concentrations; no comparison with other studies</t>
  </si>
  <si>
    <t>Azagegn, T., Asrat, A., Ayenew, T., &amp; Kebede, S. (2015). Litho-structural control on interbasin groundwater transfer in central Ethiopia. Journal of African Earth Sciences, 101, 383-395.</t>
  </si>
  <si>
    <t>SMB with some validataion of the model using limited CMB</t>
  </si>
  <si>
    <t>AFR316</t>
  </si>
  <si>
    <t>Quantitative recharge assessment using 1 appropriate techniue,  good description of methods and geology; recent study</t>
  </si>
  <si>
    <t>Taylor, R.G., Todd, M.C., Kongola, L., Maurice, L., Nahozya, E., Sanga, H. and MacDonald, A.M., 2013. Evidence of the dependence of groundwater resources on extreme rainfall in East Africa. Nature Climate Change, 3(4), pp.374-378.</t>
  </si>
  <si>
    <t>Benchmark on episodic recharge</t>
  </si>
  <si>
    <t>Column</t>
  </si>
  <si>
    <t>Description</t>
  </si>
  <si>
    <t>sequential ID of the record</t>
  </si>
  <si>
    <t>Internal BGS reference to link to other databases of groundwater recharge</t>
  </si>
  <si>
    <t>Country to which the record refers</t>
  </si>
  <si>
    <t>Latitude in digital degrees</t>
  </si>
  <si>
    <t>Longitude in digital degrees</t>
  </si>
  <si>
    <t>Best estimate of long term annual groundwater recharge in mm per annum</t>
  </si>
  <si>
    <t>Lower range of long term annual groundwater recharge in mm per annum</t>
  </si>
  <si>
    <t>Higher range of long term annual groundwater recharge in mm per annum</t>
  </si>
  <si>
    <t>The primary method used to estimate recharge:  chloride mass balance
(CMB); water table fluctuation methods (WTF); environmental tracers (EnT); water balance (WB); calibrated groundwater models (GM); basefow (BF); and soil physics methods (SMB).</t>
  </si>
  <si>
    <t>Secondary method used to estimate recharge</t>
  </si>
  <si>
    <t>Whether the method primarily refers to the unsaturated zone or saturated zone</t>
  </si>
  <si>
    <t>Numerical value of confidence 1 = highest; 5 = lowest</t>
  </si>
  <si>
    <t>Reasons for confidence rating</t>
  </si>
  <si>
    <t>The footprint over which the study has been undertaken divided into 4:  &lt; 100 km2; &lt;2500 km2; &gt; 2500 km2 &gt; 62500 km2</t>
  </si>
  <si>
    <t>The estimated time period for which the recharge measurement is relevant</t>
  </si>
  <si>
    <t>The primary reference for the data</t>
  </si>
  <si>
    <t>Some additional free text commetns on the entry</t>
  </si>
  <si>
    <t>Secondary references for the record</t>
  </si>
  <si>
    <t>Long term (1981-2010) annual precipitation from Harris I, Osborn T J, Jones P and Lister D Version 4 of the CRU TS monthly high‐resolution gridded  multivariate climate dataset Sci. Data 2020 7 109</t>
  </si>
  <si>
    <t>LTA_WD_mmpa</t>
  </si>
  <si>
    <t>Long term (1981-2010)  average annual number of wet days calculated from  Harris I, Osborn T J, Jones P and Lister D Version 4 of the CRU TS monthly high‐resolution gridded  multivariate climate dataset Sci. Data 2020 7 109</t>
  </si>
  <si>
    <t>Long term (1981-2010) annual potential evapotranapiration  from Harris I, Osborn T J, Jones P and Lister D Version 4 of the CRU TS monthly high‐resolution gridded  multivariate climate dataset Sci. Data 2020 7 109</t>
  </si>
  <si>
    <t>Long term (1981-2010) aridity calculated from Harris I, Osborn T J, Jones P and Lister D Version 4 of the CRU TS monthly high‐resolution gridded  multivariate climate dataset Sci. Data 2020 7 109</t>
  </si>
  <si>
    <t>The average annua NDVI from Didan K, Munoz A B, Solano R and Huete A 2015 MODIS vegetation index user’s guide (MOD13
449 series). University of Arizona: Vegetation Index and Phenology Lab</t>
  </si>
  <si>
    <t>Aquifer group from MacDonald A M, Bonsor H C, Dochartaigh B É Ó and Taylor R G 2012 Quantitative maps of groundwater resources in Africa Environ. Res. Lett. 7 024009</t>
  </si>
  <si>
    <t>Soil group.  Key is available from Jones A et al (eds) 2013 Soil Atlas of Africa. Publications Office of the European Union (Luxembourg: European Commission)</t>
  </si>
  <si>
    <t xml:space="preserve">Land cover from Globcover.  Bontemps, S., Defourny, P., Van Bogaert, E., Arino, O., Kalogirou, V. and Perez, J.R., 2011. GLOBCOVER 2009 Products description and validation report. European Space agency and the Université Catholique de Louvain http://due.esrin.esa.int/page_globcover.php </t>
  </si>
  <si>
    <t>Austria (Siebenquellen spring, Schneeaple)</t>
  </si>
  <si>
    <t>observed water balance</t>
  </si>
  <si>
    <t>simulated water balance</t>
  </si>
  <si>
    <t>Jukic and Denic-Jukic (2008)</t>
  </si>
  <si>
    <t>Croatia (St Ivan, Mirna)</t>
  </si>
  <si>
    <t>Bonacci (2001)</t>
  </si>
  <si>
    <t>France (Bonnieure, La Rouchefoucauld-Touvre)</t>
  </si>
  <si>
    <t>Le Moine et al. (2007)</t>
  </si>
  <si>
    <t>France (Durzon spring, La Cavalerie)</t>
  </si>
  <si>
    <t>France (Fontaine-de-Vaucluse)</t>
  </si>
  <si>
    <t>France (St Hippolyte-du-Fort, Vidourle)</t>
  </si>
  <si>
    <t>Germany (Bohming spring, Rieshofen)</t>
  </si>
  <si>
    <t>Einsiedl (2005)</t>
  </si>
  <si>
    <t>Germany (Gallusquelle spring, Swabian Alps)</t>
  </si>
  <si>
    <t>Doummar et al. (2012)</t>
  </si>
  <si>
    <t>Germany (Hohenfels)</t>
  </si>
  <si>
    <t>Quinn et al. (2006)</t>
  </si>
  <si>
    <t>Greece (Arvi, Crete)</t>
  </si>
  <si>
    <t>Greece (Aitoloakarnania)</t>
  </si>
  <si>
    <t>empiric estimation method</t>
  </si>
  <si>
    <t>Zagana et al. (2011)</t>
  </si>
  <si>
    <t>Italy (Cerella spring, Latina)</t>
  </si>
  <si>
    <t>Allocca et al. (2014)</t>
  </si>
  <si>
    <t>Italy (Forcella spring, Sapri)</t>
  </si>
  <si>
    <t>Italy (Gran Sasso, Teramo)</t>
  </si>
  <si>
    <t>Italy (Sanità)</t>
  </si>
  <si>
    <t>Vita et al. (2012)</t>
  </si>
  <si>
    <t>Italy (Taburno spring)</t>
  </si>
  <si>
    <t>Lebanon (Anjar-Chamsine)</t>
  </si>
  <si>
    <t>Bakalowicz et al. (2008)</t>
  </si>
  <si>
    <t>Lebanon (Zarka)</t>
  </si>
  <si>
    <t>Lebanon (Afka)</t>
  </si>
  <si>
    <t>Palestine (Mountain Aquifer)</t>
  </si>
  <si>
    <t>Hughes et al. (2008)</t>
  </si>
  <si>
    <t>not mentioned</t>
  </si>
  <si>
    <t>Saudi Arabia (eastern Arabian Peninsula)</t>
  </si>
  <si>
    <t>natural tracers</t>
  </si>
  <si>
    <t>Hoetzl (1995)</t>
  </si>
  <si>
    <t>Spain (Cazorla, Sierra de Cazorla )</t>
  </si>
  <si>
    <t>Andreo et al. (2008)</t>
  </si>
  <si>
    <t>Spain (La Villa spring, El Torcel)</t>
  </si>
  <si>
    <t>Spain (Sierra de las Cabras, Arcos de la Frontera)</t>
  </si>
  <si>
    <t>Switzerland (Rappenflfluh Spring)</t>
  </si>
  <si>
    <t>Butscher and Huggenberger (2008)</t>
  </si>
  <si>
    <t>Turkey (Aydincik, Mersin)</t>
  </si>
  <si>
    <t>Hatipoglu-Bagci and Sazan (2014)</t>
  </si>
  <si>
    <t>Turkey (Harmankoy, Beyyayla)</t>
  </si>
  <si>
    <t>Jackson et al. (2010)</t>
  </si>
  <si>
    <t>UK (Dorset)</t>
  </si>
  <si>
    <t>Foster (1998)</t>
  </si>
  <si>
    <t>UK (Norfolk)</t>
  </si>
  <si>
    <t>UK (Greta spring, Durham)</t>
  </si>
  <si>
    <t>Arnell (2003)</t>
  </si>
  <si>
    <t>UK (R. Teme, Tenbury Wells)</t>
  </si>
  <si>
    <t>UK (Lambourn)</t>
  </si>
  <si>
    <t>UK (Hampshire)</t>
  </si>
  <si>
    <t>Wellings (1984)</t>
  </si>
  <si>
    <t>Catchment size</t>
    <phoneticPr fontId="6" type="noConversion"/>
  </si>
  <si>
    <t>km2]</t>
    <phoneticPr fontId="6" type="noConversion"/>
  </si>
  <si>
    <t>[mm]</t>
    <phoneticPr fontId="6" type="noConversion"/>
  </si>
  <si>
    <t>Old WaterGap runoff</t>
    <phoneticPr fontId="6" type="noConversion"/>
  </si>
  <si>
    <t>old WaterGAP Rgw</t>
    <phoneticPr fontId="6" type="noConversion"/>
  </si>
  <si>
    <t># Sites</t>
  </si>
  <si>
    <t>Area(km2)</t>
  </si>
  <si>
    <t>Precipitation (mm/yr)</t>
  </si>
  <si>
    <t>Recharge (mm/yr)</t>
  </si>
  <si>
    <t>Additional info</t>
  </si>
  <si>
    <t>min</t>
  </si>
  <si>
    <t>max</t>
  </si>
  <si>
    <t>(mean)</t>
  </si>
  <si>
    <t>Silt loam, sagebrushand grasses</t>
  </si>
  <si>
    <t>Loam, sand andgravel, sagebrush and grasses</t>
  </si>
  <si>
    <t>Loamy sand, sand,grass</t>
  </si>
  <si>
    <t>Fayer, 1996</t>
  </si>
  <si>
    <t>No veg.,medium-coarse sand</t>
  </si>
  <si>
    <t>No veg.,gravel—sand—gravelly sand</t>
  </si>
  <si>
    <t>Grass, loamy-coarse sand</t>
  </si>
  <si>
    <t>Various veg. and soil combinations</t>
  </si>
  <si>
    <t>Assuming 10–90% (S-N) Ro becomes R</t>
  </si>
  <si>
    <t>Total potential R (100% Ro becomes R)</t>
  </si>
  <si>
    <t>Closed basins, playa lakes; shrubs, woodlands, and forests</t>
  </si>
  <si>
    <t>Ephemeral stream</t>
  </si>
  <si>
    <t>Rangeland</t>
  </si>
  <si>
    <t>Fracture and piston flow</t>
  </si>
  <si>
    <t>Deep alluvium—volcanic tuffs</t>
  </si>
  <si>
    <t>SZ data from perched aquifer</t>
    <phoneticPr fontId="26" type="noConversion"/>
  </si>
  <si>
    <t>Lowlands to uplands</t>
    <phoneticPr fontId="26" type="noConversion"/>
  </si>
  <si>
    <t>Rangeland, sands and gravels</t>
  </si>
  <si>
    <t>Subsidence crater, coarse sediments</t>
  </si>
  <si>
    <t>Alluvial deposits, shrubs</t>
  </si>
  <si>
    <t>Ephemeral stream, alluvial fan deposits</t>
  </si>
  <si>
    <t>Ephemeral stream low rates—lateral spreading at depth</t>
  </si>
  <si>
    <t>Total R</t>
  </si>
  <si>
    <t>Heilweil &amp; Solomon, 2005</t>
    <phoneticPr fontId="26" type="noConversion"/>
  </si>
  <si>
    <t>Sandstone and sandy soil</t>
  </si>
  <si>
    <t>Grass shrub—pi˜non_x0002_juniper</t>
  </si>
  <si>
    <t>Rangeland, clays and silts—conglo_x0002_merates</t>
  </si>
  <si>
    <t>Clay-rich horizon, ponderosa pine forest</t>
  </si>
  <si>
    <t>Not as clay rich, pinon-juniper wood</t>
    <phoneticPr fontId="26" type="noConversion"/>
  </si>
  <si>
    <t>Mountain-front R</t>
  </si>
  <si>
    <t>Sandy loam–fine sand, creosote/saltbush</t>
  </si>
  <si>
    <t>Ephemeral stream, sand, sparse saltbush</t>
  </si>
  <si>
    <t>Sandy loam-sandy clay loam, grass and shrubs</t>
  </si>
  <si>
    <t>Loamy fine sand and silty clay loam, no veg.</t>
  </si>
  <si>
    <t>Arid locations, coarse soils, shrubland</t>
  </si>
  <si>
    <t>Inter-stream, clay to muddy-sandy-gravel</t>
  </si>
  <si>
    <t>Ephemeral stream, clay to muddy-sandy-gravel</t>
  </si>
  <si>
    <t>Interdrainage, fine soils, grasses, yucca and mesquite</t>
  </si>
  <si>
    <t>1152-2474</t>
  </si>
  <si>
    <t>semiarid locations, variable soils, crops, grasses, shrubs, trees</t>
  </si>
  <si>
    <t>lubbock, carson, fisher jones, starr, bastrop, parker, hopkins raines, Upshru Gregg</t>
    <phoneticPr fontId="26" type="noConversion"/>
  </si>
  <si>
    <t>Dryland ag, sands</t>
  </si>
  <si>
    <t>Playas</t>
  </si>
  <si>
    <t>Playa, clay underlain by sand</t>
  </si>
  <si>
    <t>Rangeland, loamy fine sand</t>
  </si>
  <si>
    <t>Sand dune prairie environment</t>
  </si>
  <si>
    <t>Entire state (SW–E)</t>
  </si>
  <si>
    <t>Alluvial sediments</t>
  </si>
  <si>
    <t>Plains (min) mountains (max)</t>
  </si>
  <si>
    <t>Natural veg. and ag., volcanics</t>
  </si>
  <si>
    <t>Drought deciduous shrub, sand</t>
  </si>
  <si>
    <t>Sand, natural veg.</t>
  </si>
  <si>
    <t>Sand, dryland ag.</t>
  </si>
  <si>
    <t>Thick sands-clays, 40% cleared</t>
  </si>
  <si>
    <t>Dryland ag.</t>
  </si>
  <si>
    <t>Pre-clearing, woodland, savanna</t>
  </si>
  <si>
    <t>Savanna, tiger bush, crops</t>
  </si>
  <si>
    <t>Tiger bush (banded woodland and bare soil)</t>
  </si>
  <si>
    <t>Grasslands, interdune lakes and playas</t>
  </si>
  <si>
    <t>Interfluvial sandy clay</t>
  </si>
  <si>
    <t>Sand, savanna, level areas</t>
  </si>
  <si>
    <t>Shrubs and grasses, fine sand</t>
  </si>
  <si>
    <t>Valley</t>
  </si>
  <si>
    <t>Sand, savanna</t>
  </si>
  <si>
    <t>Grassland, loams, fractured rock</t>
  </si>
  <si>
    <t>Fine sand, sparse veg.</t>
  </si>
  <si>
    <t>Fractured chalk</t>
  </si>
  <si>
    <t>Sandstones</t>
  </si>
  <si>
    <t>Alluvial aquifers</t>
  </si>
  <si>
    <t>Sand dunes</t>
  </si>
  <si>
    <t>Salt flat, fine sand (R lost to E during dry season)</t>
  </si>
  <si>
    <t>Dryland ag., sand, calcrete, gravel, clay</t>
  </si>
  <si>
    <t>Alluvium</t>
  </si>
  <si>
    <t>Variable</t>
  </si>
  <si>
    <t>Fractured granites</t>
  </si>
  <si>
    <t>Semi-consolidated sandstone</t>
  </si>
  <si>
    <t>No veg.</t>
  </si>
  <si>
    <t>Loess</t>
  </si>
  <si>
    <t>Pre-clearing</t>
  </si>
  <si>
    <t>Ephemeral stream (center of basin)</t>
  </si>
  <si>
    <t>Fine sand and silcrete</t>
  </si>
  <si>
    <t>Calcrete, eucalyptus, shrubs, grasses</t>
  </si>
  <si>
    <t>Mallee, sand</t>
  </si>
  <si>
    <t>Natural veg.; sand, clay, silt</t>
  </si>
  <si>
    <t>Mallee</t>
  </si>
  <si>
    <t>Cleared, crops/pasture</t>
  </si>
  <si>
    <t>Cleared, dryland ag. sand-sandy loam</t>
  </si>
  <si>
    <t>Mostly cleared, dryland farming</t>
  </si>
  <si>
    <t>Cleared mallee</t>
  </si>
  <si>
    <t>Mallee, sand/sandy loam</t>
  </si>
  <si>
    <t>Pastoral Catchment</t>
  </si>
  <si>
    <r>
      <t>Mountain-block R(</t>
    </r>
    <r>
      <rPr>
        <sz val="10"/>
        <rFont val="等线"/>
        <family val="2"/>
        <charset val="134"/>
      </rPr>
      <t>≥</t>
    </r>
    <r>
      <rPr>
        <sz val="10"/>
        <rFont val="Arial"/>
        <family val="2"/>
      </rPr>
      <t>30% of total)</t>
    </r>
    <phoneticPr fontId="26" type="noConversion"/>
  </si>
  <si>
    <r>
      <rPr>
        <sz val="10"/>
        <rFont val="Arial"/>
        <family val="3"/>
        <charset val="134"/>
      </rPr>
      <t xml:space="preserve">Cleared, dryland ag. </t>
    </r>
    <r>
      <rPr>
        <vertAlign val="superscript"/>
        <sz val="10"/>
        <rFont val="Arial"/>
        <family val="3"/>
        <charset val="134"/>
      </rPr>
      <t>1</t>
    </r>
    <r>
      <rPr>
        <sz val="10"/>
        <rFont val="Arial"/>
        <family val="3"/>
        <charset val="134"/>
      </rPr>
      <t>regionalization based on soil texture</t>
    </r>
  </si>
  <si>
    <r>
      <t>Gonçalvès, J., Petersen, J., Deschamps, P., Hamelin, B., &amp; Baba</t>
    </r>
    <r>
      <rPr>
        <sz val="10"/>
        <rFont val="Arial"/>
        <family val="2"/>
      </rPr>
      <t>‐Sy, O. (2013). Quantifying the modern recharge of the “fossil” Sahara aquifers. Geophysical Research Letters, 40(11), 2673-2678.</t>
    </r>
  </si>
  <si>
    <r>
      <t>Vandecasteele I, Nyssen J, et al. 2011. Hydrogeology and groundwater flow in a basalt</t>
    </r>
    <r>
      <rPr>
        <sz val="10"/>
        <rFont val="Arial"/>
        <family val="2"/>
      </rPr>
      <t>‐capped Mesozoic sedimentary series of the Ethiopian highlands. Hydrogeology Journal 19: 641– 650.</t>
    </r>
  </si>
  <si>
    <r>
      <t>mm yr</t>
    </r>
    <r>
      <rPr>
        <sz val="11"/>
        <color rgb="FF3F3F76"/>
        <rFont val="等线"/>
        <family val="3"/>
        <charset val="134"/>
        <scheme val="minor"/>
      </rPr>
      <t>−1</t>
    </r>
  </si>
  <si>
    <t>min</t>
    <phoneticPr fontId="6" type="noConversion"/>
  </si>
  <si>
    <t>max</t>
    <phoneticPr fontId="6" type="noConversion"/>
  </si>
  <si>
    <t>mean</t>
    <phoneticPr fontId="6" type="noConversion"/>
  </si>
  <si>
    <t>Mean Recharge [mm/yr]</t>
    <phoneticPr fontId="6" type="noConversion"/>
  </si>
  <si>
    <t>Portugal (Algarve)</t>
    <phoneticPr fontId="6" type="noConversion"/>
  </si>
  <si>
    <t>UK (Marlborough and Berkshire Downs and South-West Chilterns)</t>
    <phoneticPr fontId="6" type="noConversion"/>
  </si>
  <si>
    <t>de Vries and Simmers (2002)</t>
    <phoneticPr fontId="6" type="noConversion"/>
  </si>
  <si>
    <t>degree</t>
    <phoneticPr fontId="1" type="noConversion"/>
  </si>
  <si>
    <t>Recharge_mmpa</t>
    <phoneticPr fontId="6" type="noConversion"/>
  </si>
  <si>
    <t>Method1</t>
    <phoneticPr fontId="1" type="noConversion"/>
  </si>
  <si>
    <t>Method2</t>
    <phoneticPr fontId="1" type="noConversion"/>
  </si>
  <si>
    <t>CMB</t>
    <phoneticPr fontId="1" type="noConversion"/>
  </si>
  <si>
    <t>WB</t>
    <phoneticPr fontId="1" type="noConversion"/>
  </si>
  <si>
    <t>WC</t>
    <phoneticPr fontId="1" type="noConversion"/>
  </si>
  <si>
    <t>GIS</t>
    <phoneticPr fontId="1" type="noConversion"/>
  </si>
  <si>
    <t>UZ</t>
    <phoneticPr fontId="1" type="noConversion"/>
  </si>
  <si>
    <t>UG</t>
    <phoneticPr fontId="1" type="noConversion"/>
  </si>
  <si>
    <t>EnT</t>
    <phoneticPr fontId="1" type="noConversion"/>
  </si>
  <si>
    <t>Noble gases</t>
    <phoneticPr fontId="1" type="noConversion"/>
  </si>
  <si>
    <t>3H</t>
    <phoneticPr fontId="1" type="noConversion"/>
  </si>
  <si>
    <t>GW</t>
    <phoneticPr fontId="1" type="noConversion"/>
  </si>
  <si>
    <t>Micro-gravity</t>
    <phoneticPr fontId="1" type="noConversion"/>
  </si>
  <si>
    <t>Stephens and Knowlton 1986</t>
    <phoneticPr fontId="1" type="noConversion"/>
  </si>
  <si>
    <t>WTF</t>
    <phoneticPr fontId="1" type="noConversion"/>
  </si>
  <si>
    <t>Edmunds, 2001</t>
    <phoneticPr fontId="1" type="noConversion"/>
  </si>
  <si>
    <t>Ent</t>
    <phoneticPr fontId="1" type="noConversion"/>
  </si>
  <si>
    <t>EMI</t>
    <phoneticPr fontId="1" type="noConversion"/>
  </si>
  <si>
    <t>Prych, 1998; Fayer, 1996</t>
    <phoneticPr fontId="1" type="noConversion"/>
  </si>
  <si>
    <t>WB(Lysimeter)</t>
  </si>
  <si>
    <t>WB(Lysimeter)</t>
    <phoneticPr fontId="1" type="noConversion"/>
  </si>
  <si>
    <t>Fayer, M. J., et al. "Estimating recharge rates for a groundwater model using a GIS." Journal of Environmental Quality 25.3 (1996): 510-518</t>
    <phoneticPr fontId="1" type="noConversion"/>
  </si>
  <si>
    <t>1995 - 2006</t>
    <phoneticPr fontId="6" type="noConversion"/>
  </si>
  <si>
    <t>Longitude</t>
    <phoneticPr fontId="6" type="noConversion"/>
  </si>
  <si>
    <t>x-obs</t>
    <phoneticPr fontId="9" type="noConversion"/>
  </si>
  <si>
    <t>y-old_watergap</t>
    <phoneticPr fontId="9" type="noConversion"/>
  </si>
  <si>
    <r>
      <t>Hartmann</t>
    </r>
    <r>
      <rPr>
        <sz val="10"/>
        <rFont val="微软雅黑"/>
        <family val="2"/>
        <charset val="134"/>
      </rPr>
      <t>图</t>
    </r>
    <r>
      <rPr>
        <sz val="10"/>
        <rFont val="Arial"/>
        <family val="2"/>
      </rPr>
      <t>9c</t>
    </r>
    <phoneticPr fontId="9" type="noConversion"/>
  </si>
  <si>
    <t>LONGITUDE</t>
  </si>
  <si>
    <t>LATITUDE</t>
  </si>
  <si>
    <t>Lithology</t>
  </si>
  <si>
    <t xml:space="preserve">Rainfall </t>
  </si>
  <si>
    <t>WaterGAP 2.1e precipitation 1961-90, mm/yr</t>
  </si>
  <si>
    <t>diff precipitation</t>
  </si>
  <si>
    <t>WaterGAP 2.1e recharge mit gwr, falls prec &gt; 10 mm/d für Zellen mit texture &lt; 21</t>
  </si>
  <si>
    <t>WaterGAP 2.1e Gw-recharge 1961-90, mm/yr</t>
  </si>
  <si>
    <t>gwr, wenn prec &gt; 6 mm</t>
  </si>
  <si>
    <t>gwr, wenn prec &gt; 10mm</t>
  </si>
  <si>
    <t>diff recharge</t>
  </si>
  <si>
    <t>uncertainty of estimated groundwater recharge</t>
  </si>
  <si>
    <t>Timescale</t>
  </si>
  <si>
    <t>Comments</t>
  </si>
  <si>
    <t>runoff</t>
  </si>
  <si>
    <t>gwfactor</t>
  </si>
  <si>
    <t>aq-factor (fa)</t>
  </si>
  <si>
    <t>texture (ft)</t>
  </si>
  <si>
    <t>slope_class</t>
  </si>
  <si>
    <t>mm/yr</t>
  </si>
  <si>
    <t>[%]</t>
  </si>
  <si>
    <t>yr</t>
  </si>
  <si>
    <t>[-]</t>
  </si>
  <si>
    <t>USA</t>
  </si>
  <si>
    <t>142, 144, 145</t>
  </si>
  <si>
    <t>145, 148</t>
  </si>
  <si>
    <t>147, 157, 173A</t>
  </si>
  <si>
    <t>171, 209</t>
  </si>
  <si>
    <t>144, 146, 243</t>
  </si>
  <si>
    <t>146, 147, 228</t>
  </si>
  <si>
    <t>147, 157, 158A, 159</t>
  </si>
  <si>
    <t>158A, B, 169A</t>
  </si>
  <si>
    <t>169A, B, 209</t>
  </si>
  <si>
    <t>229, 230</t>
  </si>
  <si>
    <t>160, 225, 226, 227A</t>
  </si>
  <si>
    <t>160, 161</t>
  </si>
  <si>
    <t>168, 169B, 211, 212</t>
  </si>
  <si>
    <t>162, 230, 240, 242</t>
  </si>
  <si>
    <t>161, 162, 211, 212</t>
  </si>
  <si>
    <t>240-244</t>
  </si>
  <si>
    <t>162, 163, 241</t>
  </si>
  <si>
    <t>164A, 165, 166, 212</t>
  </si>
  <si>
    <t>164B</t>
  </si>
  <si>
    <t>36.25000</t>
  </si>
  <si>
    <t>33.25000</t>
  </si>
  <si>
    <t>SYRIA</t>
  </si>
  <si>
    <t>Damascus</t>
  </si>
  <si>
    <t>silts</t>
  </si>
  <si>
    <t>113.75000</t>
  </si>
  <si>
    <t>37.75000</t>
  </si>
  <si>
    <t>CHINA</t>
  </si>
  <si>
    <t>Shanxi</t>
  </si>
  <si>
    <t>37o41'</t>
  </si>
  <si>
    <t>113o41'</t>
  </si>
  <si>
    <t>50-80</t>
  </si>
  <si>
    <t>35.75000</t>
  </si>
  <si>
    <t>32.25000</t>
  </si>
  <si>
    <t>JORDAN</t>
  </si>
  <si>
    <t>Jarash</t>
  </si>
  <si>
    <t>sands</t>
  </si>
  <si>
    <t>35o75</t>
  </si>
  <si>
    <t>32o25</t>
  </si>
  <si>
    <t>50 years</t>
  </si>
  <si>
    <t>CYPRUS</t>
  </si>
  <si>
    <t>Akrotiri</t>
  </si>
  <si>
    <t>Sands</t>
  </si>
  <si>
    <t>10-94mm</t>
  </si>
  <si>
    <t>26.75000</t>
  </si>
  <si>
    <t>-22.75000</t>
  </si>
  <si>
    <t>BOTSWANA</t>
  </si>
  <si>
    <t>Serowe</t>
  </si>
  <si>
    <t>Unconsol Sands</t>
  </si>
  <si>
    <t>50-500 years</t>
  </si>
  <si>
    <t>37.25000</t>
  </si>
  <si>
    <t>Azraq</t>
  </si>
  <si>
    <t>36o75</t>
  </si>
  <si>
    <t>&gt;100 yr</t>
  </si>
  <si>
    <t>35.25000</t>
  </si>
  <si>
    <t>29.75000</t>
  </si>
  <si>
    <t>Quwayra</t>
  </si>
  <si>
    <t>Sand</t>
  </si>
  <si>
    <t>29o80</t>
  </si>
  <si>
    <t>35o30</t>
  </si>
  <si>
    <t>&gt;100</t>
  </si>
  <si>
    <t>118.75000</t>
  </si>
  <si>
    <t>42.75000</t>
  </si>
  <si>
    <t>Inner Mongolia</t>
  </si>
  <si>
    <t>42o52'</t>
  </si>
  <si>
    <t>118o56'</t>
  </si>
  <si>
    <t>-110.75000</t>
  </si>
  <si>
    <t>27.75000</t>
  </si>
  <si>
    <t>MEXICO</t>
  </si>
  <si>
    <t>Sonora</t>
  </si>
  <si>
    <t>sand</t>
  </si>
  <si>
    <t>27o80'</t>
  </si>
  <si>
    <t>110o25</t>
  </si>
  <si>
    <t>AUSTRALIA</t>
  </si>
  <si>
    <t>Sands with native vegetation</t>
  </si>
  <si>
    <t>50-100yr</t>
  </si>
  <si>
    <t>23.75000</t>
  </si>
  <si>
    <t>Central Kalahari</t>
  </si>
  <si>
    <t>21.25000</t>
  </si>
  <si>
    <t>-23.25000</t>
  </si>
  <si>
    <t>Matsheng</t>
  </si>
  <si>
    <t>Narracoorte</t>
  </si>
  <si>
    <t>Sandy soils with dryland agriculture</t>
  </si>
  <si>
    <t>Boorika</t>
  </si>
  <si>
    <t>50-100 yr</t>
  </si>
  <si>
    <t>7.75000</t>
  </si>
  <si>
    <t>33.75000</t>
  </si>
  <si>
    <t>TUNISIA</t>
  </si>
  <si>
    <t>Tozeur</t>
  </si>
  <si>
    <t>-106.75000</t>
  </si>
  <si>
    <t>31.25000</t>
  </si>
  <si>
    <t>Mesilla Bolson</t>
  </si>
  <si>
    <t>31o35</t>
  </si>
  <si>
    <t>106o52</t>
  </si>
  <si>
    <t>10.75000</t>
  </si>
  <si>
    <t>13.25000</t>
  </si>
  <si>
    <t>NIGERIA</t>
  </si>
  <si>
    <t>Gashua</t>
  </si>
  <si>
    <t>13o25</t>
  </si>
  <si>
    <t>11o25</t>
  </si>
  <si>
    <t>25yr</t>
  </si>
  <si>
    <t>24.75000</t>
  </si>
  <si>
    <t>-24.25000</t>
  </si>
  <si>
    <t>Letlhakeng</t>
  </si>
  <si>
    <t>This value is based on groundwater Cl concentrationsand represents all forms of recharge; diffuse recharge is likely to be less than this</t>
  </si>
  <si>
    <t>SAUDI ARABIA</t>
  </si>
  <si>
    <t>Qasim</t>
  </si>
  <si>
    <t>NIGER</t>
  </si>
  <si>
    <t>Say Plateau</t>
  </si>
  <si>
    <t>Sandstone</t>
  </si>
  <si>
    <t>13o15'44''</t>
  </si>
  <si>
    <t>2o3'31''</t>
  </si>
  <si>
    <t>765yr average</t>
  </si>
  <si>
    <t>EGYPT</t>
  </si>
  <si>
    <t>Northern Sinai</t>
  </si>
  <si>
    <t>Fine sand and silt</t>
  </si>
  <si>
    <t>31o05</t>
  </si>
  <si>
    <t>34o00'</t>
  </si>
  <si>
    <t>15.75000</t>
  </si>
  <si>
    <t>SENEGAL</t>
  </si>
  <si>
    <t>Louga</t>
  </si>
  <si>
    <t>70.75000</t>
  </si>
  <si>
    <t>25.25000</t>
  </si>
  <si>
    <t>INDIA</t>
  </si>
  <si>
    <t>W Rajasthan</t>
  </si>
  <si>
    <t>71o00'</t>
  </si>
  <si>
    <t>25o00'</t>
  </si>
  <si>
    <t>50-100</t>
  </si>
  <si>
    <t>12.25000</t>
  </si>
  <si>
    <t>Maiduguri</t>
  </si>
  <si>
    <t>12o05</t>
  </si>
  <si>
    <t>12o49</t>
  </si>
  <si>
    <t>14.25000</t>
  </si>
  <si>
    <t>Kaolack</t>
  </si>
  <si>
    <t>Reference</t>
    <phoneticPr fontId="6" type="noConversion"/>
  </si>
  <si>
    <t>miss</t>
    <phoneticPr fontId="6" type="noConversion"/>
  </si>
  <si>
    <t>y-VarKarst</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</si>
</sst>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000000"/>
    <numFmt numFmtId="178" formatCode="0.000"/>
    <numFmt numFmtId="179" formatCode="0.00000"/>
  </numFmts>
  <fonts count="45" x14ac:knownFonts="1">
    <font>
      <sz val="10"/>
      <name val="Arial"/>
    </font>
    <font>
      <sz val="8"/>
      <name val="Arial"/>
      <family val="2"/>
    </font>
    <font>
      <sz val="10"/>
      <name val="Arial"/>
      <family val="2"/>
    </font>
    <font>
      <b/>
      <sz val="10"/>
      <color indexed="12"/>
      <name val="Arial"/>
      <family val="2"/>
    </font>
    <font>
      <sz val="10"/>
      <color indexed="10"/>
      <name val="Arial"/>
      <family val="2"/>
    </font>
    <font>
      <sz val="11"/>
      <color rgb="FF3F3F76"/>
      <name val="等线"/>
      <family val="2"/>
      <charset val="134"/>
      <scheme val="minor"/>
    </font>
    <font>
      <sz val="9"/>
      <name val="宋体"/>
      <family val="3"/>
      <charset val="134"/>
    </font>
    <font>
      <sz val="11"/>
      <color rgb="FF3F3F76"/>
      <name val="等线"/>
      <family val="3"/>
      <charset val="134"/>
      <scheme val="minor"/>
    </font>
    <font>
      <b/>
      <sz val="9"/>
      <color rgb="FF3F3F76"/>
      <name val="Times New Roman"/>
      <family val="1"/>
    </font>
    <font>
      <sz val="9"/>
      <name val="等线"/>
      <family val="3"/>
      <charset val="134"/>
      <scheme val="minor"/>
    </font>
    <font>
      <sz val="10"/>
      <color rgb="FF000000"/>
      <name val="Times New Roman"/>
      <family val="1"/>
    </font>
    <font>
      <sz val="11"/>
      <color theme="1" tint="4.9989318521683403E-2"/>
      <name val="等线"/>
      <family val="2"/>
      <scheme val="minor"/>
    </font>
    <font>
      <sz val="11"/>
      <name val="Times New Roman"/>
      <family val="1"/>
    </font>
    <font>
      <sz val="11"/>
      <color rgb="FF3366CC"/>
      <name val="等线"/>
      <family val="2"/>
      <scheme val="minor"/>
    </font>
    <font>
      <b/>
      <sz val="11"/>
      <color rgb="FFC00000"/>
      <name val="等线"/>
      <family val="2"/>
      <scheme val="minor"/>
    </font>
    <font>
      <sz val="11"/>
      <name val="等线"/>
      <family val="2"/>
      <scheme val="minor"/>
    </font>
    <font>
      <sz val="11"/>
      <color theme="1"/>
      <name val="等线 Light"/>
      <family val="2"/>
      <scheme val="major"/>
    </font>
    <font>
      <sz val="12"/>
      <color theme="1"/>
      <name val="等线 Light"/>
      <family val="2"/>
      <scheme val="major"/>
    </font>
    <font>
      <vertAlign val="subscript"/>
      <sz val="11"/>
      <color theme="1"/>
      <name val="等线 Light"/>
      <family val="2"/>
      <scheme val="major"/>
    </font>
    <font>
      <b/>
      <sz val="11"/>
      <color theme="1"/>
      <name val="等线"/>
      <family val="2"/>
      <scheme val="minor"/>
    </font>
    <font>
      <i/>
      <sz val="11"/>
      <color theme="1"/>
      <name val="等线"/>
      <family val="2"/>
      <scheme val="minor"/>
    </font>
    <font>
      <sz val="11"/>
      <color rgb="FF000000"/>
      <name val="Calibri"/>
      <family val="2"/>
    </font>
    <font>
      <i/>
      <sz val="11"/>
      <color rgb="FF000000"/>
      <name val="Calibri"/>
      <family val="2"/>
    </font>
    <font>
      <b/>
      <sz val="11"/>
      <color rgb="FF000000"/>
      <name val="Calibri"/>
      <family val="2"/>
    </font>
    <font>
      <sz val="12"/>
      <color theme="1"/>
      <name val="等线"/>
      <family val="2"/>
      <scheme val="minor"/>
    </font>
    <font>
      <sz val="12"/>
      <color theme="1"/>
      <name val="Arial"/>
      <family val="2"/>
    </font>
    <font>
      <sz val="9"/>
      <name val="Arial"/>
      <family val="2"/>
    </font>
    <font>
      <sz val="10"/>
      <name val="等线"/>
      <family val="2"/>
      <charset val="134"/>
    </font>
    <font>
      <sz val="10"/>
      <name val="Arial"/>
      <family val="3"/>
      <charset val="134"/>
    </font>
    <font>
      <vertAlign val="superscript"/>
      <sz val="10"/>
      <name val="Arial"/>
      <family val="3"/>
      <charset val="134"/>
    </font>
    <font>
      <sz val="10"/>
      <name val="微软雅黑"/>
      <family val="2"/>
      <charset val="134"/>
    </font>
    <font>
      <sz val="10"/>
      <color rgb="FFFF0000"/>
      <name val="Arial"/>
      <family val="2"/>
    </font>
    <font>
      <b/>
      <sz val="10"/>
      <name val="Arial"/>
      <family val="2"/>
    </font>
    <font>
      <b/>
      <sz val="8"/>
      <name val="Arial"/>
      <family val="2"/>
    </font>
    <font>
      <sz val="10"/>
      <color indexed="57"/>
      <name val="Arial"/>
      <family val="2"/>
    </font>
    <font>
      <i/>
      <sz val="10"/>
      <name val="Arial"/>
      <family val="2"/>
    </font>
    <font>
      <i/>
      <sz val="10"/>
      <color indexed="57"/>
      <name val="Arial"/>
      <family val="2"/>
    </font>
    <font>
      <b/>
      <sz val="10"/>
      <color indexed="81"/>
      <name val="Tahoma"/>
      <family val="2"/>
    </font>
    <font>
      <sz val="10"/>
      <color indexed="81"/>
      <name val="Tahoma"/>
      <family val="2"/>
    </font>
    <font>
      <sz val="8"/>
      <color indexed="10"/>
      <name val="Arial"/>
      <family val="2"/>
    </font>
    <font>
      <i/>
      <sz val="8"/>
      <name val="Arial"/>
      <family val="2"/>
    </font>
    <font>
      <b/>
      <sz val="8"/>
      <color indexed="81"/>
      <name val="Tahoma"/>
      <family val="2"/>
    </font>
    <font>
      <sz val="8"/>
      <color indexed="81"/>
      <name val="Tahoma"/>
      <family val="2"/>
    </font>
    <font>
      <sz val="9"/>
      <color indexed="81"/>
      <name val="宋体"/>
      <family val="3"/>
      <charset val="134"/>
    </font>
    <font>
      <b/>
      <sz val="9"/>
      <color indexed="81"/>
      <name val="宋体"/>
      <family val="3"/>
      <charset val="134"/>
    </font>
  </fonts>
  <fills count="4">
    <fill>
      <patternFill patternType="none"/>
    </fill>
    <fill>
      <patternFill patternType="gray125"/>
    </fill>
    <fill>
      <patternFill patternType="solid">
        <fgColor rgb="FFFFCC99"/>
      </patternFill>
    </fill>
    <fill>
      <patternFill patternType="solid">
        <fgColor rgb="FFFFFF00"/>
        <bgColor indexed="64"/>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0" fontId="5" fillId="2" borderId="1" applyNumberFormat="0" applyAlignment="0" applyProtection="0">
      <alignment vertical="center"/>
    </xf>
    <xf numFmtId="0" fontId="10" fillId="0" borderId="0"/>
    <xf numFmtId="0" fontId="10" fillId="0" borderId="0"/>
  </cellStyleXfs>
  <cellXfs count="101">
    <xf numFmtId="0" fontId="0" fillId="0" borderId="0" xfId="0"/>
    <xf numFmtId="0" fontId="0" fillId="0" borderId="0" xfId="0" applyFill="1"/>
    <xf numFmtId="0" fontId="0" fillId="0" borderId="0" xfId="0" applyBorder="1"/>
    <xf numFmtId="0" fontId="3" fillId="0" borderId="0" xfId="0" applyFont="1"/>
    <xf numFmtId="0" fontId="3" fillId="0" borderId="0" xfId="0" applyFont="1" applyFill="1"/>
    <xf numFmtId="0" fontId="4" fillId="0" borderId="0" xfId="0" applyFont="1" applyFill="1"/>
    <xf numFmtId="0" fontId="5" fillId="2" borderId="1" xfId="1" applyAlignment="1"/>
    <xf numFmtId="0" fontId="2" fillId="0" borderId="0" xfId="0" applyFont="1"/>
    <xf numFmtId="0" fontId="8" fillId="2" borderId="1" xfId="1" applyFont="1" applyAlignment="1">
      <alignment horizontal="center" vertical="center" wrapText="1"/>
    </xf>
    <xf numFmtId="0" fontId="8" fillId="2" borderId="1" xfId="1" applyFont="1" applyAlignment="1">
      <alignment wrapText="1"/>
    </xf>
    <xf numFmtId="0" fontId="8" fillId="2" borderId="1" xfId="1" applyFont="1" applyAlignment="1"/>
    <xf numFmtId="2" fontId="11" fillId="0" borderId="0" xfId="2" applyNumberFormat="1" applyFont="1" applyFill="1" applyBorder="1" applyAlignment="1">
      <alignment horizontal="center" vertical="center" wrapText="1"/>
    </xf>
    <xf numFmtId="2" fontId="11" fillId="0" borderId="0" xfId="0" applyNumberFormat="1" applyFont="1" applyFill="1" applyBorder="1" applyAlignment="1">
      <alignment horizontal="center" vertical="center"/>
    </xf>
    <xf numFmtId="2" fontId="11" fillId="0" borderId="0" xfId="0" applyNumberFormat="1" applyFont="1" applyBorder="1" applyAlignment="1">
      <alignment horizontal="center" vertical="center"/>
    </xf>
    <xf numFmtId="0" fontId="12" fillId="0" borderId="0" xfId="2" applyFont="1" applyFill="1" applyBorder="1" applyAlignment="1">
      <alignment horizontal="center" vertical="center" wrapText="1"/>
    </xf>
    <xf numFmtId="2" fontId="0" fillId="0" borderId="0" xfId="0" applyNumberFormat="1"/>
    <xf numFmtId="0" fontId="12" fillId="0" borderId="0" xfId="0" applyFont="1" applyFill="1" applyBorder="1" applyAlignment="1">
      <alignment horizontal="center" vertical="center"/>
    </xf>
    <xf numFmtId="2" fontId="11" fillId="0" borderId="0" xfId="2" applyNumberFormat="1" applyFont="1" applyFill="1" applyBorder="1" applyAlignment="1">
      <alignment horizontal="center" vertical="center"/>
    </xf>
    <xf numFmtId="0" fontId="12" fillId="0" borderId="0" xfId="2" applyFont="1" applyFill="1" applyBorder="1" applyAlignment="1">
      <alignment horizontal="center" vertical="center"/>
    </xf>
    <xf numFmtId="2" fontId="11" fillId="0" borderId="0" xfId="3" applyNumberFormat="1"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2" applyFont="1" applyFill="1" applyBorder="1" applyAlignment="1">
      <alignment horizontal="center" wrapText="1"/>
    </xf>
    <xf numFmtId="0" fontId="12" fillId="0" borderId="0" xfId="0" applyFont="1" applyFill="1" applyBorder="1" applyAlignment="1">
      <alignment horizontal="center"/>
    </xf>
    <xf numFmtId="0" fontId="12" fillId="0" borderId="0" xfId="2" applyFont="1" applyFill="1" applyBorder="1" applyAlignment="1">
      <alignment horizontal="center"/>
    </xf>
    <xf numFmtId="2" fontId="13" fillId="0" borderId="0" xfId="0" applyNumberFormat="1" applyFont="1" applyFill="1" applyBorder="1" applyAlignment="1">
      <alignment horizontal="center" vertical="center"/>
    </xf>
    <xf numFmtId="2" fontId="0" fillId="0" borderId="0" xfId="0" applyNumberFormat="1" applyAlignment="1">
      <alignment horizontal="center" vertical="center"/>
    </xf>
    <xf numFmtId="0" fontId="12" fillId="0" borderId="0" xfId="0" applyFont="1" applyFill="1" applyAlignment="1">
      <alignment horizontal="center" vertical="center"/>
    </xf>
    <xf numFmtId="2" fontId="15"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2" fontId="16" fillId="0" borderId="0" xfId="0" applyNumberFormat="1" applyFont="1" applyFill="1" applyBorder="1" applyAlignment="1">
      <alignment horizontal="left"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5" fillId="0" borderId="0" xfId="0" applyFont="1" applyFill="1" applyBorder="1" applyAlignment="1">
      <alignment horizontal="center" vertical="center"/>
    </xf>
    <xf numFmtId="0" fontId="0" fillId="0" borderId="0" xfId="0" applyAlignment="1">
      <alignment horizontal="center" vertical="center"/>
    </xf>
    <xf numFmtId="0" fontId="16" fillId="0" borderId="0" xfId="0" applyFont="1"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horizontal="center" vertical="center" wrapText="1"/>
    </xf>
    <xf numFmtId="2" fontId="0" fillId="0" borderId="0" xfId="0" applyNumberFormat="1" applyFill="1" applyBorder="1" applyAlignment="1">
      <alignment horizontal="center" vertical="center" wrapText="1"/>
    </xf>
    <xf numFmtId="0" fontId="0" fillId="0" borderId="0" xfId="0" applyFill="1" applyAlignment="1">
      <alignment horizontal="left" vertical="center" wrapText="1"/>
    </xf>
    <xf numFmtId="176" fontId="0" fillId="0" borderId="0" xfId="0" applyNumberFormat="1" applyFill="1" applyBorder="1" applyAlignment="1">
      <alignment horizontal="center" vertical="center" wrapText="1"/>
    </xf>
    <xf numFmtId="0" fontId="0" fillId="0" borderId="0" xfId="0" applyFill="1" applyAlignment="1">
      <alignment wrapText="1"/>
    </xf>
    <xf numFmtId="0" fontId="0" fillId="0" borderId="0" xfId="0"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applyAlignment="1">
      <alignment horizontal="center" vertical="center"/>
    </xf>
    <xf numFmtId="0" fontId="21" fillId="0" borderId="0" xfId="0" applyFont="1" applyFill="1" applyAlignment="1">
      <alignment horizontal="left" vertical="center" wrapText="1"/>
    </xf>
    <xf numFmtId="0" fontId="0" fillId="3" borderId="0" xfId="0" applyFill="1"/>
    <xf numFmtId="0" fontId="0" fillId="0" borderId="0" xfId="0" applyFill="1" applyAlignment="1">
      <alignment horizontal="left" vertical="center"/>
    </xf>
    <xf numFmtId="0" fontId="0" fillId="0" borderId="0" xfId="0" applyFill="1" applyAlignment="1">
      <alignment horizontal="center" vertical="center"/>
    </xf>
    <xf numFmtId="176" fontId="0" fillId="0" borderId="0" xfId="0" applyNumberFormat="1" applyFill="1" applyAlignment="1">
      <alignment horizontal="center" vertical="center"/>
    </xf>
    <xf numFmtId="0" fontId="0" fillId="0" borderId="0" xfId="0" applyFill="1" applyAlignment="1">
      <alignment horizontal="left" wrapText="1"/>
    </xf>
    <xf numFmtId="1" fontId="0" fillId="0" borderId="0" xfId="0" applyNumberFormat="1"/>
    <xf numFmtId="0" fontId="17" fillId="0" borderId="0" xfId="0" applyFont="1" applyBorder="1"/>
    <xf numFmtId="0" fontId="17" fillId="0" borderId="0" xfId="0" applyFont="1" applyBorder="1" applyAlignment="1">
      <alignment horizontal="left" vertical="center"/>
    </xf>
    <xf numFmtId="0" fontId="17" fillId="0" borderId="0" xfId="0" applyFont="1" applyBorder="1" applyAlignment="1">
      <alignment horizontal="center" vertical="center"/>
    </xf>
    <xf numFmtId="0" fontId="24" fillId="0" borderId="0" xfId="0" applyFont="1"/>
    <xf numFmtId="0" fontId="25" fillId="0" borderId="0"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5" fillId="0" borderId="0" xfId="0" applyFont="1" applyFill="1" applyBorder="1" applyAlignment="1">
      <alignment wrapText="1"/>
    </xf>
    <xf numFmtId="0" fontId="25" fillId="0" borderId="0" xfId="0" applyFont="1" applyBorder="1" applyAlignment="1">
      <alignment horizontal="center" vertical="center"/>
    </xf>
    <xf numFmtId="0" fontId="24" fillId="0" borderId="0" xfId="0" applyFont="1" applyFill="1"/>
    <xf numFmtId="16" fontId="25" fillId="0" borderId="0" xfId="0" applyNumberFormat="1" applyFont="1" applyFill="1" applyBorder="1" applyAlignment="1">
      <alignment horizontal="center" vertical="center" wrapText="1"/>
    </xf>
    <xf numFmtId="0" fontId="24" fillId="0" borderId="0" xfId="0" applyFont="1" applyBorder="1" applyAlignment="1">
      <alignment horizontal="center" vertical="center"/>
    </xf>
    <xf numFmtId="0" fontId="0" fillId="0" borderId="0" xfId="0" applyAlignment="1"/>
    <xf numFmtId="0" fontId="24" fillId="0" borderId="0" xfId="0" applyFont="1" applyAlignment="1"/>
    <xf numFmtId="0" fontId="24" fillId="0" borderId="0" xfId="0" applyFont="1" applyFill="1" applyAlignment="1"/>
    <xf numFmtId="177" fontId="0" fillId="0" borderId="0" xfId="0" applyNumberFormat="1"/>
    <xf numFmtId="0" fontId="0" fillId="0" borderId="0" xfId="0" applyFont="1" applyFill="1"/>
    <xf numFmtId="0" fontId="0" fillId="0" borderId="0" xfId="0" quotePrefix="1"/>
    <xf numFmtId="178" fontId="0" fillId="0" borderId="0" xfId="0" applyNumberFormat="1"/>
    <xf numFmtId="0" fontId="2" fillId="0" borderId="0" xfId="0" applyFont="1" applyFill="1" applyBorder="1"/>
    <xf numFmtId="176" fontId="0" fillId="0" borderId="0" xfId="0" applyNumberFormat="1"/>
    <xf numFmtId="0" fontId="31" fillId="0" borderId="0" xfId="0" applyFont="1"/>
    <xf numFmtId="2" fontId="2" fillId="0" borderId="0" xfId="0" applyNumberFormat="1" applyFont="1"/>
    <xf numFmtId="1" fontId="2" fillId="0" borderId="0" xfId="0" applyNumberFormat="1" applyFont="1"/>
    <xf numFmtId="0" fontId="2" fillId="0" borderId="0" xfId="0" applyFont="1" applyAlignment="1">
      <alignment horizontal="center" vertical="center"/>
    </xf>
    <xf numFmtId="2" fontId="2" fillId="0" borderId="0" xfId="0" applyNumberFormat="1" applyFont="1" applyAlignment="1">
      <alignment horizontal="center" vertical="center" wrapText="1"/>
    </xf>
    <xf numFmtId="0" fontId="32" fillId="0" borderId="0" xfId="0" applyFont="1" applyAlignment="1">
      <alignment horizontal="center" vertical="center"/>
    </xf>
    <xf numFmtId="0" fontId="33" fillId="0" borderId="0" xfId="0" applyFont="1" applyAlignment="1">
      <alignment horizontal="center" vertical="center" wrapText="1"/>
    </xf>
    <xf numFmtId="0" fontId="31" fillId="0" borderId="0" xfId="0" applyFont="1" applyAlignment="1">
      <alignment horizontal="center" vertical="center" wrapText="1"/>
    </xf>
    <xf numFmtId="0" fontId="0" fillId="0" borderId="0" xfId="0" applyAlignment="1">
      <alignment horizontal="center" vertical="center" wrapText="1"/>
    </xf>
    <xf numFmtId="0" fontId="2" fillId="0" borderId="0" xfId="0" applyFont="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Alignment="1">
      <alignment horizontal="center" vertical="center" wrapText="1"/>
    </xf>
    <xf numFmtId="0" fontId="2" fillId="0" borderId="0" xfId="0" applyFont="1" applyAlignment="1">
      <alignment horizontal="center"/>
    </xf>
    <xf numFmtId="2" fontId="2" fillId="0" borderId="0" xfId="0" applyNumberFormat="1" applyFont="1" applyAlignment="1">
      <alignment horizontal="center"/>
    </xf>
    <xf numFmtId="1" fontId="2" fillId="0" borderId="0" xfId="0" applyNumberFormat="1" applyFont="1" applyAlignment="1">
      <alignment horizontal="center"/>
    </xf>
    <xf numFmtId="0" fontId="34" fillId="0" borderId="0" xfId="0" applyFont="1"/>
    <xf numFmtId="0" fontId="35" fillId="0" borderId="0" xfId="0" applyFont="1"/>
    <xf numFmtId="0" fontId="36" fillId="0" borderId="0" xfId="0" applyFont="1"/>
    <xf numFmtId="2" fontId="31" fillId="0" borderId="0" xfId="0" applyNumberFormat="1" applyFont="1"/>
    <xf numFmtId="1" fontId="31" fillId="0" borderId="0" xfId="0" applyNumberFormat="1" applyFont="1"/>
    <xf numFmtId="179" fontId="1" fillId="0" borderId="0" xfId="0" applyNumberFormat="1" applyFont="1"/>
    <xf numFmtId="0" fontId="1" fillId="0" borderId="0" xfId="0" applyFont="1"/>
    <xf numFmtId="2" fontId="1" fillId="0" borderId="0" xfId="0" applyNumberFormat="1" applyFont="1"/>
    <xf numFmtId="1" fontId="1" fillId="0" borderId="0" xfId="0" applyNumberFormat="1" applyFont="1"/>
    <xf numFmtId="0" fontId="1" fillId="0" borderId="0" xfId="0" applyFont="1" applyAlignment="1">
      <alignment horizontal="center" vertical="center"/>
    </xf>
    <xf numFmtId="0" fontId="39" fillId="0" borderId="0" xfId="0" applyFont="1"/>
    <xf numFmtId="2" fontId="33" fillId="0" borderId="0" xfId="0" applyNumberFormat="1" applyFont="1"/>
    <xf numFmtId="0" fontId="40" fillId="0" borderId="0" xfId="0" applyFont="1"/>
    <xf numFmtId="2" fontId="40" fillId="0" borderId="0" xfId="0" applyNumberFormat="1" applyFont="1"/>
    <xf numFmtId="0" fontId="14" fillId="0" borderId="0" xfId="0" applyFont="1" applyFill="1" applyBorder="1" applyAlignment="1">
      <alignment horizontal="center" vertical="center" wrapText="1"/>
    </xf>
  </cellXfs>
  <cellStyles count="4">
    <cellStyle name="Normal 2" xfId="2" xr:uid="{A0ABA300-948D-4313-B5E0-23BA27262E02}"/>
    <cellStyle name="Normal 3" xfId="3" xr:uid="{D3CB6C05-5FF1-44C7-B59F-F7914CB45118}"/>
    <cellStyle name="常规" xfId="0" builtinId="0"/>
    <cellStyle name="输入" xfId="1" builtin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3"/>
  <sheetViews>
    <sheetView zoomScale="76" zoomScaleNormal="76" workbookViewId="0">
      <selection activeCell="T49" sqref="T49"/>
    </sheetView>
  </sheetViews>
  <sheetFormatPr defaultColWidth="9" defaultRowHeight="13.2" x14ac:dyDescent="0.25"/>
  <cols>
    <col min="2" max="3" width="13.21875" style="65" customWidth="1"/>
    <col min="4" max="4" width="21.33203125" customWidth="1"/>
    <col min="5" max="14" width="9.21875" customWidth="1"/>
    <col min="15" max="15" width="49.109375" customWidth="1"/>
    <col min="16" max="16" width="16.44140625" customWidth="1"/>
    <col min="17" max="17" width="26.21875" customWidth="1"/>
    <col min="18" max="18" width="10.6640625" customWidth="1"/>
    <col min="19" max="19" width="10.88671875" customWidth="1"/>
    <col min="20" max="20" width="53.44140625" customWidth="1"/>
  </cols>
  <sheetData>
    <row r="1" spans="1:20" ht="22.8" x14ac:dyDescent="0.25">
      <c r="A1" s="8" t="s">
        <v>220</v>
      </c>
      <c r="B1" s="8" t="s">
        <v>250</v>
      </c>
      <c r="C1" s="8" t="s">
        <v>251</v>
      </c>
      <c r="D1" s="8" t="s">
        <v>0</v>
      </c>
      <c r="E1" s="8" t="s">
        <v>1669</v>
      </c>
      <c r="F1" s="8" t="s">
        <v>1782</v>
      </c>
      <c r="G1" s="8" t="s">
        <v>1783</v>
      </c>
      <c r="H1" s="8" t="s">
        <v>1670</v>
      </c>
      <c r="I1" s="8" t="s">
        <v>1671</v>
      </c>
      <c r="J1" s="8"/>
      <c r="K1" s="8"/>
      <c r="L1" s="8" t="s">
        <v>1672</v>
      </c>
      <c r="M1" s="8"/>
      <c r="N1" s="8"/>
      <c r="O1" s="8" t="s">
        <v>1673</v>
      </c>
      <c r="P1" s="8" t="s">
        <v>27</v>
      </c>
      <c r="Q1" s="8" t="s">
        <v>1</v>
      </c>
      <c r="R1" s="8" t="s">
        <v>18</v>
      </c>
      <c r="S1" s="8" t="s">
        <v>8</v>
      </c>
      <c r="T1" s="8" t="s">
        <v>2</v>
      </c>
    </row>
    <row r="2" spans="1:20" x14ac:dyDescent="0.25">
      <c r="A2" s="8"/>
      <c r="B2" s="8" t="s">
        <v>1780</v>
      </c>
      <c r="C2" s="8" t="s">
        <v>1780</v>
      </c>
      <c r="D2" s="8"/>
      <c r="E2" s="8"/>
      <c r="F2" s="8"/>
      <c r="G2" s="8"/>
      <c r="H2" s="8"/>
      <c r="I2" s="8" t="s">
        <v>1674</v>
      </c>
      <c r="J2" s="8" t="s">
        <v>1675</v>
      </c>
      <c r="K2" s="8" t="s">
        <v>1676</v>
      </c>
      <c r="L2" s="8" t="s">
        <v>1674</v>
      </c>
      <c r="M2" s="8" t="s">
        <v>1675</v>
      </c>
      <c r="N2" s="8" t="s">
        <v>1676</v>
      </c>
      <c r="O2" s="8"/>
      <c r="P2" s="8"/>
      <c r="Q2" s="8"/>
      <c r="R2" s="8"/>
      <c r="S2" s="8"/>
      <c r="T2" s="8"/>
    </row>
    <row r="3" spans="1:20" x14ac:dyDescent="0.25">
      <c r="A3">
        <v>1</v>
      </c>
      <c r="B3">
        <v>46.548000000000002</v>
      </c>
      <c r="C3">
        <v>-119.51600000000001</v>
      </c>
      <c r="D3" s="7" t="s">
        <v>1800</v>
      </c>
      <c r="E3">
        <v>4</v>
      </c>
      <c r="F3" s="7" t="s">
        <v>1784</v>
      </c>
      <c r="K3">
        <v>160</v>
      </c>
      <c r="L3">
        <v>0.08</v>
      </c>
      <c r="M3">
        <v>0.11</v>
      </c>
      <c r="O3" t="s">
        <v>1677</v>
      </c>
      <c r="Q3" t="s">
        <v>126</v>
      </c>
      <c r="T3" t="s">
        <v>127</v>
      </c>
    </row>
    <row r="4" spans="1:20" x14ac:dyDescent="0.25">
      <c r="A4">
        <v>1</v>
      </c>
      <c r="B4">
        <v>46.5</v>
      </c>
      <c r="C4">
        <v>-119.5</v>
      </c>
      <c r="D4" t="s">
        <v>125</v>
      </c>
      <c r="E4">
        <v>5</v>
      </c>
      <c r="F4" s="7" t="s">
        <v>1784</v>
      </c>
      <c r="K4">
        <v>160</v>
      </c>
      <c r="L4">
        <v>0.01</v>
      </c>
      <c r="M4">
        <v>0.3</v>
      </c>
      <c r="O4" t="s">
        <v>1678</v>
      </c>
      <c r="Q4" t="s">
        <v>126</v>
      </c>
      <c r="T4" t="s">
        <v>127</v>
      </c>
    </row>
    <row r="5" spans="1:20" x14ac:dyDescent="0.25">
      <c r="A5">
        <v>1</v>
      </c>
      <c r="B5">
        <v>46.5</v>
      </c>
      <c r="C5">
        <v>-119.5</v>
      </c>
      <c r="D5" t="s">
        <v>125</v>
      </c>
      <c r="E5">
        <v>4</v>
      </c>
      <c r="F5" s="7" t="s">
        <v>1784</v>
      </c>
      <c r="K5">
        <v>160</v>
      </c>
      <c r="L5">
        <v>0.4</v>
      </c>
      <c r="M5">
        <v>2</v>
      </c>
      <c r="O5" t="s">
        <v>1679</v>
      </c>
      <c r="Q5" t="s">
        <v>126</v>
      </c>
      <c r="T5" t="s">
        <v>127</v>
      </c>
    </row>
    <row r="6" spans="1:20" x14ac:dyDescent="0.25">
      <c r="A6">
        <v>1</v>
      </c>
      <c r="B6">
        <v>46.387999999999998</v>
      </c>
      <c r="C6">
        <v>-119.324</v>
      </c>
      <c r="D6" s="7" t="s">
        <v>1803</v>
      </c>
      <c r="E6">
        <v>1</v>
      </c>
      <c r="F6" s="69" t="s">
        <v>1790</v>
      </c>
      <c r="G6" s="7" t="s">
        <v>1785</v>
      </c>
      <c r="K6">
        <v>160</v>
      </c>
      <c r="L6">
        <v>5.0999999999999996</v>
      </c>
      <c r="M6">
        <v>55.4</v>
      </c>
      <c r="O6" t="s">
        <v>1681</v>
      </c>
      <c r="Q6" t="s">
        <v>126</v>
      </c>
      <c r="T6" t="s">
        <v>127</v>
      </c>
    </row>
    <row r="7" spans="1:20" x14ac:dyDescent="0.25">
      <c r="A7">
        <v>1</v>
      </c>
      <c r="B7">
        <v>46.5</v>
      </c>
      <c r="C7">
        <v>-119.5</v>
      </c>
      <c r="D7" t="s">
        <v>1680</v>
      </c>
      <c r="E7">
        <v>2</v>
      </c>
      <c r="F7" s="69" t="s">
        <v>1802</v>
      </c>
      <c r="I7">
        <v>184</v>
      </c>
      <c r="J7">
        <v>480</v>
      </c>
      <c r="L7">
        <v>86.7</v>
      </c>
      <c r="M7">
        <v>300</v>
      </c>
      <c r="O7" t="s">
        <v>1682</v>
      </c>
      <c r="Q7" t="s">
        <v>126</v>
      </c>
      <c r="T7" t="s">
        <v>127</v>
      </c>
    </row>
    <row r="8" spans="1:20" x14ac:dyDescent="0.25">
      <c r="A8">
        <v>1</v>
      </c>
      <c r="B8">
        <v>46.5</v>
      </c>
      <c r="C8">
        <v>-119.5</v>
      </c>
      <c r="D8" t="s">
        <v>1680</v>
      </c>
      <c r="E8">
        <v>1</v>
      </c>
      <c r="F8" s="69" t="s">
        <v>1801</v>
      </c>
      <c r="K8">
        <v>160</v>
      </c>
      <c r="L8">
        <v>5.6</v>
      </c>
      <c r="M8">
        <v>53.1</v>
      </c>
      <c r="N8">
        <v>25.4</v>
      </c>
      <c r="O8" t="s">
        <v>1683</v>
      </c>
      <c r="Q8" t="s">
        <v>126</v>
      </c>
      <c r="T8" t="s">
        <v>127</v>
      </c>
    </row>
    <row r="9" spans="1:20" x14ac:dyDescent="0.25">
      <c r="A9">
        <v>1</v>
      </c>
      <c r="B9">
        <v>46.5</v>
      </c>
      <c r="C9">
        <v>-119.5</v>
      </c>
      <c r="D9" t="s">
        <v>1680</v>
      </c>
      <c r="F9" s="69" t="s">
        <v>1787</v>
      </c>
      <c r="H9">
        <v>765</v>
      </c>
      <c r="K9">
        <v>160</v>
      </c>
      <c r="N9">
        <v>11</v>
      </c>
      <c r="O9" t="s">
        <v>1684</v>
      </c>
      <c r="Q9" t="s">
        <v>126</v>
      </c>
      <c r="T9" t="s">
        <v>127</v>
      </c>
    </row>
    <row r="10" spans="1:20" s="3" customFormat="1" x14ac:dyDescent="0.25">
      <c r="A10">
        <v>2</v>
      </c>
      <c r="B10">
        <v>39.5</v>
      </c>
      <c r="C10">
        <v>-115.88</v>
      </c>
      <c r="D10" t="s">
        <v>199</v>
      </c>
      <c r="E10"/>
      <c r="F10" s="69" t="s">
        <v>1785</v>
      </c>
      <c r="G10"/>
      <c r="H10">
        <v>374218</v>
      </c>
      <c r="I10">
        <v>50</v>
      </c>
      <c r="J10">
        <v>1700</v>
      </c>
      <c r="K10">
        <v>280</v>
      </c>
      <c r="L10"/>
      <c r="M10"/>
      <c r="N10">
        <v>9.6999999999999993</v>
      </c>
      <c r="O10" t="s">
        <v>1685</v>
      </c>
      <c r="P10"/>
      <c r="Q10" t="s">
        <v>230</v>
      </c>
      <c r="R10"/>
      <c r="S10"/>
      <c r="T10" t="s">
        <v>232</v>
      </c>
    </row>
    <row r="11" spans="1:20" s="4" customFormat="1" x14ac:dyDescent="0.25">
      <c r="A11">
        <v>3</v>
      </c>
      <c r="B11">
        <v>39.5</v>
      </c>
      <c r="C11">
        <v>-115.88</v>
      </c>
      <c r="D11" t="s">
        <v>227</v>
      </c>
      <c r="E11"/>
      <c r="F11" s="69" t="s">
        <v>1785</v>
      </c>
      <c r="G11"/>
      <c r="H11">
        <v>374218</v>
      </c>
      <c r="I11">
        <v>50</v>
      </c>
      <c r="J11">
        <v>1700</v>
      </c>
      <c r="K11">
        <v>280</v>
      </c>
      <c r="L11"/>
      <c r="M11"/>
      <c r="N11">
        <v>16.899999999999999</v>
      </c>
      <c r="O11" t="s">
        <v>1686</v>
      </c>
      <c r="P11"/>
      <c r="Q11" t="s">
        <v>229</v>
      </c>
      <c r="R11"/>
      <c r="S11"/>
      <c r="T11" t="s">
        <v>232</v>
      </c>
    </row>
    <row r="12" spans="1:20" s="5" customFormat="1" x14ac:dyDescent="0.25">
      <c r="A12">
        <v>4</v>
      </c>
      <c r="B12">
        <v>66</v>
      </c>
      <c r="C12">
        <v>-175</v>
      </c>
      <c r="D12" t="s">
        <v>227</v>
      </c>
      <c r="E12"/>
      <c r="F12" s="69" t="s">
        <v>1785</v>
      </c>
      <c r="G12"/>
      <c r="H12">
        <v>1039647</v>
      </c>
      <c r="I12">
        <v>51</v>
      </c>
      <c r="J12">
        <v>1931</v>
      </c>
      <c r="K12">
        <v>301</v>
      </c>
      <c r="L12"/>
      <c r="M12"/>
      <c r="N12">
        <v>11.2</v>
      </c>
      <c r="O12" t="s">
        <v>1686</v>
      </c>
      <c r="P12"/>
      <c r="Q12" t="s">
        <v>228</v>
      </c>
      <c r="R12"/>
      <c r="S12"/>
      <c r="T12" t="s">
        <v>232</v>
      </c>
    </row>
    <row r="13" spans="1:20" s="4" customFormat="1" x14ac:dyDescent="0.25">
      <c r="A13">
        <v>5</v>
      </c>
      <c r="B13">
        <v>36.75</v>
      </c>
      <c r="C13">
        <v>-116.5</v>
      </c>
      <c r="D13" t="s">
        <v>227</v>
      </c>
      <c r="E13"/>
      <c r="F13" s="69" t="s">
        <v>1785</v>
      </c>
      <c r="G13"/>
      <c r="H13">
        <v>45288</v>
      </c>
      <c r="I13">
        <v>50</v>
      </c>
      <c r="J13">
        <v>552</v>
      </c>
      <c r="K13">
        <v>171</v>
      </c>
      <c r="L13"/>
      <c r="M13"/>
      <c r="N13">
        <v>1.7</v>
      </c>
      <c r="O13" t="s">
        <v>1686</v>
      </c>
      <c r="P13"/>
      <c r="Q13" t="s">
        <v>200</v>
      </c>
      <c r="R13"/>
      <c r="S13"/>
      <c r="T13" t="s">
        <v>232</v>
      </c>
    </row>
    <row r="14" spans="1:20" s="3" customFormat="1" x14ac:dyDescent="0.25">
      <c r="A14">
        <v>6</v>
      </c>
      <c r="B14">
        <v>36.799999999999997</v>
      </c>
      <c r="C14">
        <v>-116.4</v>
      </c>
      <c r="D14" t="s">
        <v>231</v>
      </c>
      <c r="E14"/>
      <c r="F14" s="69" t="s">
        <v>1785</v>
      </c>
      <c r="G14"/>
      <c r="H14">
        <v>45288</v>
      </c>
      <c r="I14">
        <v>50</v>
      </c>
      <c r="J14">
        <v>552</v>
      </c>
      <c r="K14">
        <v>171</v>
      </c>
      <c r="L14"/>
      <c r="M14"/>
      <c r="N14">
        <v>2.8</v>
      </c>
      <c r="O14" t="s">
        <v>1687</v>
      </c>
      <c r="P14"/>
      <c r="Q14" t="s">
        <v>200</v>
      </c>
      <c r="R14"/>
      <c r="S14"/>
      <c r="T14" t="s">
        <v>232</v>
      </c>
    </row>
    <row r="15" spans="1:20" x14ac:dyDescent="0.25">
      <c r="A15">
        <v>7</v>
      </c>
      <c r="B15">
        <f>36+47/60</f>
        <v>36.783333333333331</v>
      </c>
      <c r="C15">
        <f>-116-45/60</f>
        <v>-116.75</v>
      </c>
      <c r="D15" t="s">
        <v>140</v>
      </c>
      <c r="E15">
        <v>2</v>
      </c>
      <c r="F15" s="69" t="s">
        <v>1784</v>
      </c>
      <c r="K15">
        <v>108</v>
      </c>
      <c r="L15">
        <v>41</v>
      </c>
      <c r="M15">
        <v>91</v>
      </c>
      <c r="O15" t="s">
        <v>1688</v>
      </c>
      <c r="P15" t="s">
        <v>141</v>
      </c>
      <c r="Q15" t="s">
        <v>143</v>
      </c>
      <c r="T15" t="s">
        <v>142</v>
      </c>
    </row>
    <row r="16" spans="1:20" x14ac:dyDescent="0.25">
      <c r="A16">
        <v>8</v>
      </c>
      <c r="B16">
        <f>36+45/60+53/3600</f>
        <v>36.764722222222225</v>
      </c>
      <c r="C16">
        <f>-116-41/60-33/3600</f>
        <v>-116.69250000000001</v>
      </c>
      <c r="D16" t="s">
        <v>137</v>
      </c>
      <c r="E16">
        <v>3</v>
      </c>
      <c r="F16" s="69" t="s">
        <v>1784</v>
      </c>
      <c r="K16">
        <v>100</v>
      </c>
      <c r="L16">
        <v>2</v>
      </c>
      <c r="M16">
        <v>70</v>
      </c>
      <c r="O16" t="s">
        <v>1689</v>
      </c>
      <c r="Q16" t="s">
        <v>139</v>
      </c>
      <c r="T16" t="s">
        <v>38</v>
      </c>
    </row>
    <row r="17" spans="1:20" x14ac:dyDescent="0.25">
      <c r="A17">
        <v>9</v>
      </c>
      <c r="B17">
        <v>36.840200000000003</v>
      </c>
      <c r="C17">
        <v>-116.468</v>
      </c>
      <c r="D17" t="s">
        <v>233</v>
      </c>
      <c r="F17" s="69" t="s">
        <v>1785</v>
      </c>
      <c r="I17">
        <v>130</v>
      </c>
      <c r="J17">
        <v>280</v>
      </c>
      <c r="K17">
        <v>170</v>
      </c>
      <c r="L17">
        <v>5</v>
      </c>
      <c r="M17">
        <v>10</v>
      </c>
      <c r="O17" t="s">
        <v>1690</v>
      </c>
      <c r="Q17" t="s">
        <v>166</v>
      </c>
    </row>
    <row r="18" spans="1:20" x14ac:dyDescent="0.25">
      <c r="A18">
        <v>10</v>
      </c>
      <c r="B18">
        <v>36.840200000000003</v>
      </c>
      <c r="C18">
        <v>-116.468</v>
      </c>
      <c r="D18" t="s">
        <v>165</v>
      </c>
      <c r="E18">
        <v>6</v>
      </c>
      <c r="F18" s="69" t="s">
        <v>1784</v>
      </c>
      <c r="H18">
        <v>60</v>
      </c>
      <c r="K18">
        <v>170</v>
      </c>
      <c r="L18">
        <v>0.01</v>
      </c>
      <c r="M18">
        <v>9.9</v>
      </c>
      <c r="O18" t="s">
        <v>1691</v>
      </c>
      <c r="Q18" t="s">
        <v>166</v>
      </c>
      <c r="T18" t="s">
        <v>167</v>
      </c>
    </row>
    <row r="19" spans="1:20" x14ac:dyDescent="0.25">
      <c r="A19">
        <v>10</v>
      </c>
      <c r="B19">
        <v>36.840200000000003</v>
      </c>
      <c r="C19">
        <v>-116.468</v>
      </c>
      <c r="D19" t="s">
        <v>165</v>
      </c>
      <c r="E19">
        <v>6</v>
      </c>
      <c r="F19" s="69" t="s">
        <v>1784</v>
      </c>
      <c r="H19">
        <v>60</v>
      </c>
      <c r="K19">
        <v>170</v>
      </c>
      <c r="L19">
        <v>8</v>
      </c>
      <c r="M19">
        <v>15</v>
      </c>
      <c r="N19">
        <v>8.5</v>
      </c>
      <c r="O19" t="s">
        <v>1692</v>
      </c>
      <c r="Q19" t="s">
        <v>166</v>
      </c>
      <c r="T19" t="s">
        <v>167</v>
      </c>
    </row>
    <row r="20" spans="1:20" x14ac:dyDescent="0.25">
      <c r="A20">
        <v>10</v>
      </c>
      <c r="B20">
        <v>36.840200000000003</v>
      </c>
      <c r="C20">
        <v>-116.468</v>
      </c>
      <c r="D20" t="s">
        <v>165</v>
      </c>
      <c r="E20">
        <v>69</v>
      </c>
      <c r="F20" s="69" t="s">
        <v>1786</v>
      </c>
      <c r="H20">
        <v>60</v>
      </c>
      <c r="K20">
        <v>170</v>
      </c>
      <c r="L20">
        <v>10</v>
      </c>
      <c r="M20">
        <v>30</v>
      </c>
      <c r="N20">
        <v>11.6</v>
      </c>
      <c r="O20" t="s">
        <v>1693</v>
      </c>
      <c r="Q20" t="s">
        <v>166</v>
      </c>
      <c r="T20" t="s">
        <v>167</v>
      </c>
    </row>
    <row r="21" spans="1:20" x14ac:dyDescent="0.25">
      <c r="A21">
        <v>11</v>
      </c>
      <c r="B21">
        <v>36.57</v>
      </c>
      <c r="C21">
        <v>-116.47</v>
      </c>
      <c r="D21" t="s">
        <v>163</v>
      </c>
      <c r="E21">
        <v>1</v>
      </c>
      <c r="F21" s="69" t="s">
        <v>1784</v>
      </c>
      <c r="K21">
        <v>113</v>
      </c>
      <c r="N21">
        <v>0.5</v>
      </c>
      <c r="O21" t="s">
        <v>1694</v>
      </c>
      <c r="Q21" t="s">
        <v>162</v>
      </c>
      <c r="T21" t="s">
        <v>164</v>
      </c>
    </row>
    <row r="22" spans="1:20" x14ac:dyDescent="0.25">
      <c r="A22">
        <v>12</v>
      </c>
      <c r="B22">
        <v>36.75</v>
      </c>
      <c r="C22">
        <v>-116.11</v>
      </c>
      <c r="D22" t="s">
        <v>221</v>
      </c>
      <c r="E22">
        <v>1</v>
      </c>
      <c r="F22" s="69" t="s">
        <v>1784</v>
      </c>
      <c r="K22">
        <v>125</v>
      </c>
      <c r="N22">
        <v>600</v>
      </c>
      <c r="O22" t="s">
        <v>1695</v>
      </c>
      <c r="P22" t="s">
        <v>53</v>
      </c>
      <c r="Q22" t="s">
        <v>54</v>
      </c>
      <c r="R22">
        <v>640</v>
      </c>
      <c r="S22">
        <v>125</v>
      </c>
      <c r="T22" t="s">
        <v>55</v>
      </c>
    </row>
    <row r="23" spans="1:20" s="1" customFormat="1" x14ac:dyDescent="0.25">
      <c r="A23">
        <v>13</v>
      </c>
      <c r="B23">
        <f>36+52.5/60</f>
        <v>36.875</v>
      </c>
      <c r="C23">
        <f>-115-57.5/60</f>
        <v>-115.95833333333333</v>
      </c>
      <c r="D23" t="s">
        <v>212</v>
      </c>
      <c r="E23">
        <v>3</v>
      </c>
      <c r="F23" s="69" t="s">
        <v>1788</v>
      </c>
      <c r="G23"/>
      <c r="H23"/>
      <c r="I23">
        <v>29</v>
      </c>
      <c r="J23">
        <v>230</v>
      </c>
      <c r="K23">
        <v>124</v>
      </c>
      <c r="L23">
        <v>4.4000000000000004</v>
      </c>
      <c r="M23">
        <v>7.6</v>
      </c>
      <c r="N23">
        <v>5.9</v>
      </c>
      <c r="O23" t="s">
        <v>1696</v>
      </c>
      <c r="P23" t="s">
        <v>215</v>
      </c>
      <c r="Q23" t="s">
        <v>217</v>
      </c>
      <c r="R23"/>
      <c r="S23"/>
      <c r="T23"/>
    </row>
    <row r="24" spans="1:20" s="1" customFormat="1" x14ac:dyDescent="0.25">
      <c r="A24">
        <v>14</v>
      </c>
      <c r="B24">
        <f>34+25/60</f>
        <v>34.416666666666664</v>
      </c>
      <c r="C24">
        <f>-117-25/60</f>
        <v>-117.41666666666667</v>
      </c>
      <c r="D24" t="s">
        <v>60</v>
      </c>
      <c r="E24">
        <v>1</v>
      </c>
      <c r="F24" s="69" t="s">
        <v>1788</v>
      </c>
      <c r="G24"/>
      <c r="H24"/>
      <c r="I24"/>
      <c r="J24"/>
      <c r="K24">
        <v>150</v>
      </c>
      <c r="L24"/>
      <c r="M24"/>
      <c r="N24">
        <v>1300</v>
      </c>
      <c r="O24" t="s">
        <v>1697</v>
      </c>
      <c r="P24" t="s">
        <v>61</v>
      </c>
      <c r="Q24" t="s">
        <v>62</v>
      </c>
      <c r="R24">
        <v>2000</v>
      </c>
      <c r="S24">
        <v>150</v>
      </c>
      <c r="T24" t="s">
        <v>63</v>
      </c>
    </row>
    <row r="25" spans="1:20" s="1" customFormat="1" x14ac:dyDescent="0.25">
      <c r="A25">
        <v>15</v>
      </c>
      <c r="B25">
        <f>34+25/60</f>
        <v>34.416666666666664</v>
      </c>
      <c r="C25">
        <f>-117-25/60</f>
        <v>-117.41666666666667</v>
      </c>
      <c r="D25" t="s">
        <v>153</v>
      </c>
      <c r="E25">
        <v>3</v>
      </c>
      <c r="F25" s="69" t="s">
        <v>1789</v>
      </c>
      <c r="G25"/>
      <c r="H25"/>
      <c r="I25"/>
      <c r="J25"/>
      <c r="K25">
        <v>150</v>
      </c>
      <c r="L25">
        <v>20</v>
      </c>
      <c r="M25">
        <v>60</v>
      </c>
      <c r="N25"/>
      <c r="O25" t="s">
        <v>1698</v>
      </c>
      <c r="P25"/>
      <c r="Q25" t="s">
        <v>154</v>
      </c>
      <c r="R25"/>
      <c r="S25"/>
      <c r="T25" t="s">
        <v>38</v>
      </c>
    </row>
    <row r="26" spans="1:20" s="1" customFormat="1" x14ac:dyDescent="0.25">
      <c r="A26">
        <v>16</v>
      </c>
      <c r="B26">
        <f>34+50/60</f>
        <v>34.833333333333336</v>
      </c>
      <c r="C26">
        <f>-114-59/60</f>
        <v>-114.98333333333333</v>
      </c>
      <c r="D26" t="s">
        <v>222</v>
      </c>
      <c r="E26">
        <v>3</v>
      </c>
      <c r="F26" s="69" t="s">
        <v>1784</v>
      </c>
      <c r="G26"/>
      <c r="H26"/>
      <c r="I26"/>
      <c r="J26"/>
      <c r="K26">
        <v>150</v>
      </c>
      <c r="L26">
        <v>0.03</v>
      </c>
      <c r="M26">
        <v>0.05</v>
      </c>
      <c r="N26"/>
      <c r="O26" t="s">
        <v>1689</v>
      </c>
      <c r="P26"/>
      <c r="Q26" t="s">
        <v>138</v>
      </c>
      <c r="R26"/>
      <c r="S26"/>
      <c r="T26" t="s">
        <v>38</v>
      </c>
    </row>
    <row r="27" spans="1:20" s="1" customFormat="1" x14ac:dyDescent="0.25">
      <c r="A27">
        <v>17</v>
      </c>
      <c r="B27">
        <v>40.76</v>
      </c>
      <c r="C27">
        <v>-111.89</v>
      </c>
      <c r="D27" t="s">
        <v>224</v>
      </c>
      <c r="E27">
        <v>53</v>
      </c>
      <c r="F27" s="69" t="s">
        <v>1790</v>
      </c>
      <c r="G27"/>
      <c r="H27">
        <v>300</v>
      </c>
      <c r="I27">
        <v>500</v>
      </c>
      <c r="J27">
        <v>1300</v>
      </c>
      <c r="K27"/>
      <c r="L27"/>
      <c r="M27"/>
      <c r="N27">
        <v>210</v>
      </c>
      <c r="O27" t="s">
        <v>1699</v>
      </c>
      <c r="P27" t="s">
        <v>225</v>
      </c>
      <c r="Q27" t="s">
        <v>160</v>
      </c>
      <c r="R27"/>
      <c r="S27"/>
      <c r="T27" t="s">
        <v>226</v>
      </c>
    </row>
    <row r="28" spans="1:20" s="1" customFormat="1" x14ac:dyDescent="0.25">
      <c r="A28">
        <v>17</v>
      </c>
      <c r="B28">
        <v>40.76</v>
      </c>
      <c r="C28">
        <v>-111.89</v>
      </c>
      <c r="D28" t="s">
        <v>224</v>
      </c>
      <c r="E28">
        <v>66</v>
      </c>
      <c r="F28" s="69" t="s">
        <v>1791</v>
      </c>
      <c r="G28"/>
      <c r="H28">
        <v>300</v>
      </c>
      <c r="I28">
        <v>500</v>
      </c>
      <c r="J28">
        <v>1300</v>
      </c>
      <c r="K28"/>
      <c r="L28">
        <v>63</v>
      </c>
      <c r="M28">
        <v>210</v>
      </c>
      <c r="N28"/>
      <c r="O28" t="s">
        <v>1768</v>
      </c>
      <c r="P28" t="s">
        <v>225</v>
      </c>
      <c r="Q28" t="s">
        <v>160</v>
      </c>
      <c r="R28"/>
      <c r="S28"/>
      <c r="T28" t="s">
        <v>226</v>
      </c>
    </row>
    <row r="29" spans="1:20" s="1" customFormat="1" x14ac:dyDescent="0.25">
      <c r="A29">
        <v>18</v>
      </c>
      <c r="B29">
        <f>37+6/60</f>
        <v>37.1</v>
      </c>
      <c r="C29">
        <f>-113-0.366666666666667</f>
        <v>-113.36666666666666</v>
      </c>
      <c r="D29" t="s">
        <v>1700</v>
      </c>
      <c r="E29">
        <v>7</v>
      </c>
      <c r="F29" s="69" t="s">
        <v>1790</v>
      </c>
      <c r="G29"/>
      <c r="H29"/>
      <c r="I29"/>
      <c r="J29"/>
      <c r="K29"/>
      <c r="L29">
        <v>2.6</v>
      </c>
      <c r="M29">
        <v>57</v>
      </c>
      <c r="N29"/>
      <c r="O29" t="s">
        <v>1701</v>
      </c>
      <c r="P29"/>
      <c r="Q29" t="s">
        <v>160</v>
      </c>
      <c r="R29"/>
      <c r="S29"/>
      <c r="T29" t="s">
        <v>161</v>
      </c>
    </row>
    <row r="30" spans="1:20" s="1" customFormat="1" x14ac:dyDescent="0.25">
      <c r="A30">
        <v>18</v>
      </c>
      <c r="B30">
        <f>37+6/60</f>
        <v>37.1</v>
      </c>
      <c r="C30">
        <f>-113-0.366666666666667</f>
        <v>-113.36666666666666</v>
      </c>
      <c r="D30" t="s">
        <v>1700</v>
      </c>
      <c r="E30">
        <v>13</v>
      </c>
      <c r="F30" s="69" t="s">
        <v>1784</v>
      </c>
      <c r="G30"/>
      <c r="H30"/>
      <c r="I30"/>
      <c r="J30"/>
      <c r="K30"/>
      <c r="L30">
        <v>0.5</v>
      </c>
      <c r="M30">
        <v>13</v>
      </c>
      <c r="N30">
        <v>4</v>
      </c>
      <c r="O30" t="s">
        <v>1701</v>
      </c>
      <c r="P30"/>
      <c r="Q30" t="s">
        <v>160</v>
      </c>
      <c r="R30"/>
      <c r="S30"/>
      <c r="T30" t="s">
        <v>161</v>
      </c>
    </row>
    <row r="31" spans="1:20" s="1" customFormat="1" x14ac:dyDescent="0.25">
      <c r="A31">
        <v>18</v>
      </c>
      <c r="B31">
        <f>37+6/60</f>
        <v>37.1</v>
      </c>
      <c r="C31">
        <f>-113-0.366666666666667</f>
        <v>-113.36666666666666</v>
      </c>
      <c r="D31" t="s">
        <v>1700</v>
      </c>
      <c r="E31">
        <v>31</v>
      </c>
      <c r="F31" s="69" t="s">
        <v>1784</v>
      </c>
      <c r="G31"/>
      <c r="H31"/>
      <c r="I31"/>
      <c r="J31"/>
      <c r="K31"/>
      <c r="L31">
        <v>3</v>
      </c>
      <c r="M31">
        <v>60</v>
      </c>
      <c r="N31">
        <v>11</v>
      </c>
      <c r="O31" t="s">
        <v>1701</v>
      </c>
      <c r="P31"/>
      <c r="Q31" t="s">
        <v>160</v>
      </c>
      <c r="R31"/>
      <c r="S31"/>
      <c r="T31" t="s">
        <v>161</v>
      </c>
    </row>
    <row r="32" spans="1:20" s="1" customFormat="1" x14ac:dyDescent="0.25">
      <c r="A32">
        <v>19</v>
      </c>
      <c r="B32">
        <v>36</v>
      </c>
      <c r="C32">
        <f>-110-35/60</f>
        <v>-110.58333333333333</v>
      </c>
      <c r="D32" t="s">
        <v>183</v>
      </c>
      <c r="E32">
        <v>51</v>
      </c>
      <c r="F32" s="69" t="s">
        <v>1793</v>
      </c>
      <c r="G32"/>
      <c r="H32">
        <v>14000</v>
      </c>
      <c r="I32">
        <v>300</v>
      </c>
      <c r="J32">
        <v>320</v>
      </c>
      <c r="K32">
        <v>305</v>
      </c>
      <c r="L32">
        <v>5</v>
      </c>
      <c r="M32">
        <v>20</v>
      </c>
      <c r="N32">
        <v>16</v>
      </c>
      <c r="O32" t="s">
        <v>1702</v>
      </c>
      <c r="P32"/>
      <c r="Q32" t="s">
        <v>184</v>
      </c>
      <c r="R32"/>
      <c r="S32"/>
      <c r="T32" t="s">
        <v>186</v>
      </c>
    </row>
    <row r="33" spans="1:20" s="1" customFormat="1" x14ac:dyDescent="0.25">
      <c r="A33">
        <v>20</v>
      </c>
      <c r="B33">
        <f>31+43/60</f>
        <v>31.716666666666665</v>
      </c>
      <c r="C33">
        <f>-110-41/60</f>
        <v>-110.68333333333334</v>
      </c>
      <c r="D33" t="s">
        <v>132</v>
      </c>
      <c r="E33">
        <v>4</v>
      </c>
      <c r="F33" s="69" t="s">
        <v>1784</v>
      </c>
      <c r="G33" s="69" t="s">
        <v>1794</v>
      </c>
      <c r="H33"/>
      <c r="I33"/>
      <c r="J33"/>
      <c r="K33"/>
      <c r="L33">
        <v>1.9</v>
      </c>
      <c r="M33">
        <v>4.0999999999999996</v>
      </c>
      <c r="N33">
        <v>2.9</v>
      </c>
      <c r="O33" t="s">
        <v>1703</v>
      </c>
      <c r="P33"/>
      <c r="Q33" t="s">
        <v>133</v>
      </c>
      <c r="R33"/>
      <c r="S33"/>
      <c r="T33"/>
    </row>
    <row r="34" spans="1:20" s="1" customFormat="1" x14ac:dyDescent="0.25">
      <c r="A34">
        <v>21</v>
      </c>
      <c r="B34">
        <v>35.9</v>
      </c>
      <c r="C34">
        <v>-106.28</v>
      </c>
      <c r="D34" t="s">
        <v>155</v>
      </c>
      <c r="E34">
        <v>22</v>
      </c>
      <c r="F34" s="69" t="s">
        <v>1784</v>
      </c>
      <c r="G34"/>
      <c r="H34"/>
      <c r="I34"/>
      <c r="J34"/>
      <c r="K34">
        <v>510</v>
      </c>
      <c r="L34"/>
      <c r="M34"/>
      <c r="N34">
        <v>0.2</v>
      </c>
      <c r="O34" t="s">
        <v>1704</v>
      </c>
      <c r="P34"/>
      <c r="Q34"/>
      <c r="R34"/>
      <c r="S34"/>
      <c r="T34" t="s">
        <v>156</v>
      </c>
    </row>
    <row r="35" spans="1:20" s="1" customFormat="1" x14ac:dyDescent="0.25">
      <c r="A35">
        <v>21</v>
      </c>
      <c r="B35">
        <v>35.9</v>
      </c>
      <c r="C35">
        <v>-106.28</v>
      </c>
      <c r="D35" t="s">
        <v>155</v>
      </c>
      <c r="E35">
        <v>22</v>
      </c>
      <c r="F35" s="69" t="s">
        <v>1784</v>
      </c>
      <c r="G35"/>
      <c r="H35"/>
      <c r="I35"/>
      <c r="J35"/>
      <c r="K35">
        <v>470</v>
      </c>
      <c r="L35"/>
      <c r="M35"/>
      <c r="N35">
        <v>2</v>
      </c>
      <c r="O35" t="s">
        <v>1705</v>
      </c>
      <c r="P35"/>
      <c r="Q35"/>
      <c r="R35"/>
      <c r="S35"/>
      <c r="T35" t="s">
        <v>156</v>
      </c>
    </row>
    <row r="36" spans="1:20" s="4" customFormat="1" x14ac:dyDescent="0.25">
      <c r="A36">
        <v>22</v>
      </c>
      <c r="B36">
        <v>35</v>
      </c>
      <c r="C36">
        <v>-107.25</v>
      </c>
      <c r="D36" t="s">
        <v>42</v>
      </c>
      <c r="E36">
        <v>200</v>
      </c>
      <c r="F36" s="69" t="s">
        <v>1793</v>
      </c>
      <c r="G36"/>
      <c r="H36">
        <v>7900</v>
      </c>
      <c r="I36">
        <v>218</v>
      </c>
      <c r="J36">
        <v>483</v>
      </c>
      <c r="K36">
        <v>272</v>
      </c>
      <c r="L36"/>
      <c r="M36"/>
      <c r="N36">
        <v>8.5</v>
      </c>
      <c r="O36"/>
      <c r="P36" t="s">
        <v>43</v>
      </c>
      <c r="Q36" t="s">
        <v>44</v>
      </c>
      <c r="R36">
        <v>8.6</v>
      </c>
      <c r="S36"/>
      <c r="T36" t="s">
        <v>45</v>
      </c>
    </row>
    <row r="37" spans="1:20" s="1" customFormat="1" x14ac:dyDescent="0.25">
      <c r="A37">
        <v>23</v>
      </c>
      <c r="B37">
        <v>35</v>
      </c>
      <c r="C37">
        <v>-106.75</v>
      </c>
      <c r="D37" t="s">
        <v>128</v>
      </c>
      <c r="E37">
        <v>9</v>
      </c>
      <c r="F37" s="69" t="s">
        <v>1784</v>
      </c>
      <c r="G37"/>
      <c r="H37">
        <v>1570</v>
      </c>
      <c r="I37">
        <v>343</v>
      </c>
      <c r="J37">
        <v>538</v>
      </c>
      <c r="K37">
        <v>456</v>
      </c>
      <c r="L37">
        <v>2.5</v>
      </c>
      <c r="M37">
        <v>46</v>
      </c>
      <c r="N37">
        <v>8.6999999999999993</v>
      </c>
      <c r="O37" t="s">
        <v>1706</v>
      </c>
      <c r="P37"/>
      <c r="Q37" t="s">
        <v>129</v>
      </c>
      <c r="R37"/>
      <c r="S37"/>
      <c r="T37" t="s">
        <v>130</v>
      </c>
    </row>
    <row r="38" spans="1:20" s="1" customFormat="1" x14ac:dyDescent="0.25">
      <c r="A38">
        <v>25</v>
      </c>
      <c r="B38">
        <v>34.26</v>
      </c>
      <c r="C38">
        <v>-106.9</v>
      </c>
      <c r="D38" t="s">
        <v>146</v>
      </c>
      <c r="E38">
        <v>5</v>
      </c>
      <c r="F38" s="69" t="s">
        <v>1784</v>
      </c>
      <c r="G38" s="7" t="s">
        <v>1792</v>
      </c>
      <c r="H38"/>
      <c r="I38"/>
      <c r="J38"/>
      <c r="K38">
        <v>200</v>
      </c>
      <c r="L38">
        <v>2</v>
      </c>
      <c r="M38">
        <v>8.4</v>
      </c>
      <c r="N38">
        <v>3</v>
      </c>
      <c r="O38" t="s">
        <v>1707</v>
      </c>
      <c r="P38"/>
      <c r="Q38" t="s">
        <v>147</v>
      </c>
      <c r="R38"/>
      <c r="S38"/>
      <c r="T38" t="s">
        <v>150</v>
      </c>
    </row>
    <row r="39" spans="1:20" s="1" customFormat="1" x14ac:dyDescent="0.25">
      <c r="A39">
        <v>26</v>
      </c>
      <c r="B39">
        <v>34.26</v>
      </c>
      <c r="C39">
        <v>-106.9</v>
      </c>
      <c r="D39" s="7" t="s">
        <v>1795</v>
      </c>
      <c r="E39">
        <v>1</v>
      </c>
      <c r="F39" s="69" t="s">
        <v>1789</v>
      </c>
      <c r="G39"/>
      <c r="H39"/>
      <c r="I39"/>
      <c r="J39"/>
      <c r="K39">
        <v>200</v>
      </c>
      <c r="L39">
        <v>7</v>
      </c>
      <c r="M39">
        <v>37</v>
      </c>
      <c r="N39"/>
      <c r="O39" t="s">
        <v>1708</v>
      </c>
      <c r="P39"/>
      <c r="Q39" t="s">
        <v>147</v>
      </c>
      <c r="R39"/>
      <c r="S39"/>
      <c r="T39" t="s">
        <v>150</v>
      </c>
    </row>
    <row r="40" spans="1:20" s="1" customFormat="1" x14ac:dyDescent="0.25">
      <c r="A40">
        <v>27</v>
      </c>
      <c r="B40">
        <v>32.31</v>
      </c>
      <c r="C40">
        <v>-106.75</v>
      </c>
      <c r="D40" t="s">
        <v>146</v>
      </c>
      <c r="E40">
        <v>1</v>
      </c>
      <c r="F40" s="69" t="s">
        <v>1784</v>
      </c>
      <c r="G40" s="7" t="s">
        <v>1792</v>
      </c>
      <c r="H40"/>
      <c r="I40"/>
      <c r="J40"/>
      <c r="K40">
        <v>230</v>
      </c>
      <c r="L40">
        <v>1.5</v>
      </c>
      <c r="M40">
        <v>9.5</v>
      </c>
      <c r="N40">
        <v>2.5</v>
      </c>
      <c r="O40" t="s">
        <v>1709</v>
      </c>
      <c r="P40"/>
      <c r="Q40" t="s">
        <v>148</v>
      </c>
      <c r="R40"/>
      <c r="S40"/>
      <c r="T40" t="s">
        <v>149</v>
      </c>
    </row>
    <row r="41" spans="1:20" s="1" customFormat="1" x14ac:dyDescent="0.25">
      <c r="A41">
        <v>28</v>
      </c>
      <c r="B41">
        <v>32.31</v>
      </c>
      <c r="C41">
        <v>-106.75</v>
      </c>
      <c r="D41" t="s">
        <v>151</v>
      </c>
      <c r="E41">
        <v>1</v>
      </c>
      <c r="F41" s="69" t="s">
        <v>1802</v>
      </c>
      <c r="G41"/>
      <c r="H41"/>
      <c r="I41"/>
      <c r="J41"/>
      <c r="K41">
        <v>230</v>
      </c>
      <c r="L41"/>
      <c r="M41"/>
      <c r="N41">
        <v>87</v>
      </c>
      <c r="O41" t="s">
        <v>1710</v>
      </c>
      <c r="P41"/>
      <c r="Q41" t="s">
        <v>152</v>
      </c>
      <c r="R41"/>
      <c r="S41"/>
      <c r="T41" t="s">
        <v>149</v>
      </c>
    </row>
    <row r="42" spans="1:20" s="1" customFormat="1" x14ac:dyDescent="0.25">
      <c r="A42">
        <v>30</v>
      </c>
      <c r="B42">
        <v>31.85</v>
      </c>
      <c r="C42">
        <v>-106.25</v>
      </c>
      <c r="D42" t="s">
        <v>213</v>
      </c>
      <c r="E42">
        <v>1</v>
      </c>
      <c r="F42" s="69" t="s">
        <v>1784</v>
      </c>
      <c r="G42"/>
      <c r="H42">
        <v>1152</v>
      </c>
      <c r="K42">
        <v>224</v>
      </c>
      <c r="L42">
        <v>0.2</v>
      </c>
      <c r="M42"/>
      <c r="N42">
        <v>0.2</v>
      </c>
      <c r="O42" t="s">
        <v>1711</v>
      </c>
      <c r="P42" t="s">
        <v>216</v>
      </c>
      <c r="Q42" t="s">
        <v>218</v>
      </c>
      <c r="R42"/>
      <c r="S42"/>
      <c r="T42"/>
    </row>
    <row r="43" spans="1:20" s="1" customFormat="1" x14ac:dyDescent="0.25">
      <c r="A43">
        <v>30</v>
      </c>
      <c r="B43">
        <v>31.86</v>
      </c>
      <c r="C43">
        <v>-102.03</v>
      </c>
      <c r="D43" t="s">
        <v>213</v>
      </c>
      <c r="E43">
        <v>1</v>
      </c>
      <c r="F43" s="69" t="s">
        <v>1784</v>
      </c>
      <c r="G43"/>
      <c r="H43">
        <v>14980</v>
      </c>
      <c r="I43"/>
      <c r="J43"/>
      <c r="K43">
        <v>380</v>
      </c>
      <c r="L43"/>
      <c r="M43"/>
      <c r="N43">
        <v>11.1</v>
      </c>
      <c r="O43" t="s">
        <v>1711</v>
      </c>
      <c r="P43" t="s">
        <v>216</v>
      </c>
      <c r="Q43" t="s">
        <v>219</v>
      </c>
      <c r="R43"/>
      <c r="S43"/>
      <c r="T43"/>
    </row>
    <row r="44" spans="1:20" s="1" customFormat="1" x14ac:dyDescent="0.25">
      <c r="A44">
        <v>31</v>
      </c>
      <c r="B44">
        <f>31+25/60</f>
        <v>31.416666666666668</v>
      </c>
      <c r="C44">
        <f>-105-40/60</f>
        <v>-105.66666666666667</v>
      </c>
      <c r="D44" t="s">
        <v>234</v>
      </c>
      <c r="E44">
        <v>3</v>
      </c>
      <c r="F44" s="69" t="s">
        <v>1784</v>
      </c>
      <c r="G44"/>
      <c r="H44">
        <v>40</v>
      </c>
      <c r="I44">
        <v>110</v>
      </c>
      <c r="J44">
        <v>430</v>
      </c>
      <c r="K44">
        <v>280</v>
      </c>
      <c r="L44">
        <v>7.0000000000000007E-2</v>
      </c>
      <c r="M44">
        <v>0.08</v>
      </c>
      <c r="N44">
        <v>7.0000000000000007E-2</v>
      </c>
      <c r="O44" t="s">
        <v>1712</v>
      </c>
      <c r="P44"/>
      <c r="Q44" t="s">
        <v>145</v>
      </c>
      <c r="R44"/>
      <c r="S44"/>
      <c r="T44" t="s">
        <v>144</v>
      </c>
    </row>
    <row r="45" spans="1:20" s="1" customFormat="1" x14ac:dyDescent="0.25">
      <c r="A45">
        <v>32</v>
      </c>
      <c r="B45">
        <f>31+25/60</f>
        <v>31.416666666666668</v>
      </c>
      <c r="C45">
        <f>-105-40/60</f>
        <v>-105.66666666666667</v>
      </c>
      <c r="D45" t="s">
        <v>235</v>
      </c>
      <c r="E45">
        <v>1</v>
      </c>
      <c r="F45" s="69" t="s">
        <v>1784</v>
      </c>
      <c r="G45" s="7" t="s">
        <v>1792</v>
      </c>
      <c r="H45"/>
      <c r="I45">
        <v>110</v>
      </c>
      <c r="J45">
        <v>430</v>
      </c>
      <c r="K45">
        <v>280</v>
      </c>
      <c r="L45"/>
      <c r="M45"/>
      <c r="N45">
        <v>1.4</v>
      </c>
      <c r="O45" t="s">
        <v>1713</v>
      </c>
      <c r="P45"/>
      <c r="Q45" t="s">
        <v>145</v>
      </c>
      <c r="R45"/>
      <c r="S45"/>
      <c r="T45" t="s">
        <v>144</v>
      </c>
    </row>
    <row r="46" spans="1:20" s="1" customFormat="1" x14ac:dyDescent="0.25">
      <c r="A46">
        <v>33</v>
      </c>
      <c r="B46">
        <f>31+7/60</f>
        <v>31.116666666666667</v>
      </c>
      <c r="C46">
        <f>-105-16/60</f>
        <v>-105.26666666666667</v>
      </c>
      <c r="D46" t="s">
        <v>157</v>
      </c>
      <c r="E46">
        <v>34</v>
      </c>
      <c r="F46" s="69" t="s">
        <v>1784</v>
      </c>
      <c r="G46"/>
      <c r="H46">
        <v>60</v>
      </c>
      <c r="I46"/>
      <c r="J46"/>
      <c r="K46">
        <v>320</v>
      </c>
      <c r="L46">
        <v>0.01</v>
      </c>
      <c r="M46">
        <v>0.16</v>
      </c>
      <c r="N46">
        <v>0.05</v>
      </c>
      <c r="O46" t="s">
        <v>1714</v>
      </c>
      <c r="P46"/>
      <c r="Q46" t="s">
        <v>158</v>
      </c>
      <c r="R46"/>
      <c r="S46"/>
      <c r="T46" t="s">
        <v>159</v>
      </c>
    </row>
    <row r="47" spans="1:20" s="1" customFormat="1" x14ac:dyDescent="0.25">
      <c r="A47">
        <v>34</v>
      </c>
      <c r="B47">
        <v>32.81</v>
      </c>
      <c r="C47">
        <v>-97.81</v>
      </c>
      <c r="D47" t="s">
        <v>213</v>
      </c>
      <c r="E47">
        <v>8</v>
      </c>
      <c r="F47" s="69" t="s">
        <v>1784</v>
      </c>
      <c r="G47"/>
      <c r="H47" t="s">
        <v>1715</v>
      </c>
      <c r="I47">
        <v>474</v>
      </c>
      <c r="J47">
        <v>855</v>
      </c>
      <c r="K47"/>
      <c r="L47">
        <v>0.4</v>
      </c>
      <c r="M47">
        <v>35.1</v>
      </c>
      <c r="N47"/>
      <c r="O47" t="s">
        <v>1716</v>
      </c>
      <c r="P47" t="s">
        <v>216</v>
      </c>
      <c r="Q47" t="s">
        <v>1717</v>
      </c>
      <c r="R47"/>
      <c r="S47"/>
      <c r="T47"/>
    </row>
    <row r="48" spans="1:20" s="1" customFormat="1" x14ac:dyDescent="0.25">
      <c r="A48">
        <v>35</v>
      </c>
      <c r="B48">
        <v>32.71</v>
      </c>
      <c r="C48">
        <v>-102.14</v>
      </c>
      <c r="D48" t="s">
        <v>163</v>
      </c>
      <c r="E48">
        <v>4</v>
      </c>
      <c r="F48" s="69" t="s">
        <v>1784</v>
      </c>
      <c r="G48" s="7" t="s">
        <v>1796</v>
      </c>
      <c r="H48">
        <v>3400</v>
      </c>
      <c r="I48"/>
      <c r="J48"/>
      <c r="K48">
        <v>457</v>
      </c>
      <c r="L48">
        <v>4</v>
      </c>
      <c r="M48">
        <v>57</v>
      </c>
      <c r="N48">
        <v>24</v>
      </c>
      <c r="O48" t="s">
        <v>1718</v>
      </c>
      <c r="P48"/>
      <c r="Q48" t="s">
        <v>195</v>
      </c>
      <c r="R48"/>
      <c r="S48"/>
      <c r="T48" t="s">
        <v>196</v>
      </c>
    </row>
    <row r="49" spans="1:20" s="1" customFormat="1" x14ac:dyDescent="0.25">
      <c r="A49">
        <v>37</v>
      </c>
      <c r="B49">
        <v>34.64</v>
      </c>
      <c r="C49">
        <v>-101.28</v>
      </c>
      <c r="D49" t="s">
        <v>163</v>
      </c>
      <c r="E49">
        <v>2</v>
      </c>
      <c r="F49" s="69" t="s">
        <v>1784</v>
      </c>
      <c r="G49"/>
      <c r="H49"/>
      <c r="I49">
        <v>457</v>
      </c>
      <c r="J49">
        <v>500</v>
      </c>
      <c r="K49"/>
      <c r="L49">
        <v>0.5</v>
      </c>
      <c r="M49">
        <v>2</v>
      </c>
      <c r="N49"/>
      <c r="O49" t="s">
        <v>1689</v>
      </c>
      <c r="P49"/>
      <c r="Q49" t="s">
        <v>195</v>
      </c>
      <c r="R49"/>
      <c r="S49"/>
      <c r="T49" t="s">
        <v>196</v>
      </c>
    </row>
    <row r="50" spans="1:20" s="1" customFormat="1" x14ac:dyDescent="0.25">
      <c r="A50">
        <v>38</v>
      </c>
      <c r="B50">
        <v>35</v>
      </c>
      <c r="C50">
        <v>-102</v>
      </c>
      <c r="D50" t="s">
        <v>87</v>
      </c>
      <c r="E50">
        <v>3071</v>
      </c>
      <c r="F50" s="69" t="s">
        <v>1784</v>
      </c>
      <c r="G50"/>
      <c r="H50">
        <v>80000</v>
      </c>
      <c r="I50">
        <v>350</v>
      </c>
      <c r="J50">
        <v>560</v>
      </c>
      <c r="K50">
        <v>485</v>
      </c>
      <c r="L50"/>
      <c r="M50"/>
      <c r="N50">
        <v>11</v>
      </c>
      <c r="O50" t="s">
        <v>1719</v>
      </c>
      <c r="P50" t="s">
        <v>88</v>
      </c>
      <c r="Q50" t="s">
        <v>131</v>
      </c>
      <c r="R50"/>
      <c r="S50"/>
      <c r="T50" t="s">
        <v>45</v>
      </c>
    </row>
    <row r="51" spans="1:20" s="1" customFormat="1" x14ac:dyDescent="0.25">
      <c r="A51">
        <v>39</v>
      </c>
      <c r="B51">
        <f>35+20/60</f>
        <v>35.333333333333336</v>
      </c>
      <c r="C51">
        <f>-102-0.366666666666667</f>
        <v>-102.36666666666666</v>
      </c>
      <c r="D51" t="s">
        <v>194</v>
      </c>
      <c r="E51">
        <v>9</v>
      </c>
      <c r="F51" s="69" t="s">
        <v>1784</v>
      </c>
      <c r="G51"/>
      <c r="H51"/>
      <c r="I51"/>
      <c r="J51"/>
      <c r="K51">
        <v>500</v>
      </c>
      <c r="L51">
        <v>60</v>
      </c>
      <c r="M51">
        <v>100</v>
      </c>
      <c r="N51">
        <v>77</v>
      </c>
      <c r="O51" t="s">
        <v>1720</v>
      </c>
      <c r="P51"/>
      <c r="Q51" t="s">
        <v>195</v>
      </c>
      <c r="R51"/>
      <c r="S51"/>
      <c r="T51" t="s">
        <v>191</v>
      </c>
    </row>
    <row r="52" spans="1:20" s="1" customFormat="1" x14ac:dyDescent="0.25">
      <c r="A52">
        <v>40</v>
      </c>
      <c r="B52">
        <v>37.01</v>
      </c>
      <c r="C52">
        <v>-101.89</v>
      </c>
      <c r="D52" t="s">
        <v>134</v>
      </c>
      <c r="E52">
        <v>1</v>
      </c>
      <c r="F52" s="69" t="s">
        <v>1784</v>
      </c>
      <c r="G52"/>
      <c r="H52"/>
      <c r="I52"/>
      <c r="J52"/>
      <c r="K52">
        <v>453</v>
      </c>
      <c r="L52"/>
      <c r="M52"/>
      <c r="N52">
        <v>5.0999999999999996</v>
      </c>
      <c r="O52" t="s">
        <v>1721</v>
      </c>
      <c r="P52"/>
      <c r="Q52" t="s">
        <v>135</v>
      </c>
      <c r="R52"/>
      <c r="S52"/>
      <c r="T52" t="s">
        <v>136</v>
      </c>
    </row>
    <row r="53" spans="1:20" s="1" customFormat="1" x14ac:dyDescent="0.25">
      <c r="A53">
        <v>42</v>
      </c>
      <c r="B53">
        <v>38.243600000000001</v>
      </c>
      <c r="C53">
        <v>-98.581100000000006</v>
      </c>
      <c r="D53" t="s">
        <v>56</v>
      </c>
      <c r="E53">
        <v>10</v>
      </c>
      <c r="F53" s="69" t="s">
        <v>1796</v>
      </c>
      <c r="G53"/>
      <c r="H53">
        <v>10260</v>
      </c>
      <c r="I53">
        <v>458</v>
      </c>
      <c r="J53">
        <v>729</v>
      </c>
      <c r="K53">
        <v>5662</v>
      </c>
      <c r="L53">
        <v>0</v>
      </c>
      <c r="M53">
        <v>177</v>
      </c>
      <c r="N53">
        <v>56</v>
      </c>
      <c r="O53" t="s">
        <v>1722</v>
      </c>
      <c r="P53" t="s">
        <v>57</v>
      </c>
      <c r="Q53" t="s">
        <v>58</v>
      </c>
      <c r="R53">
        <v>36</v>
      </c>
      <c r="S53">
        <v>585</v>
      </c>
      <c r="T53" t="s">
        <v>59</v>
      </c>
    </row>
    <row r="54" spans="1:20" s="5" customFormat="1" x14ac:dyDescent="0.25">
      <c r="A54">
        <v>43</v>
      </c>
      <c r="B54">
        <v>66</v>
      </c>
      <c r="C54">
        <v>-175</v>
      </c>
      <c r="D54" t="s">
        <v>197</v>
      </c>
      <c r="E54"/>
      <c r="F54" s="69" t="s">
        <v>1787</v>
      </c>
      <c r="G54" s="7" t="s">
        <v>1785</v>
      </c>
      <c r="H54">
        <v>200500</v>
      </c>
      <c r="I54">
        <v>350</v>
      </c>
      <c r="J54">
        <v>915</v>
      </c>
      <c r="K54"/>
      <c r="L54">
        <v>3</v>
      </c>
      <c r="M54">
        <v>163</v>
      </c>
      <c r="N54">
        <v>63</v>
      </c>
      <c r="O54" t="s">
        <v>1723</v>
      </c>
      <c r="P54"/>
      <c r="Q54" t="s">
        <v>198</v>
      </c>
      <c r="R54"/>
      <c r="S54"/>
      <c r="T54" t="s">
        <v>201</v>
      </c>
    </row>
    <row r="55" spans="1:20" s="1" customFormat="1" x14ac:dyDescent="0.25">
      <c r="A55">
        <v>44</v>
      </c>
      <c r="B55">
        <v>31.4</v>
      </c>
      <c r="C55">
        <v>-106.28</v>
      </c>
      <c r="D55" t="s">
        <v>239</v>
      </c>
      <c r="E55">
        <v>1</v>
      </c>
      <c r="F55" s="69" t="s">
        <v>1784</v>
      </c>
      <c r="G55"/>
      <c r="H55"/>
      <c r="I55"/>
      <c r="J55"/>
      <c r="K55">
        <v>230</v>
      </c>
      <c r="L55">
        <v>0.1</v>
      </c>
      <c r="M55">
        <v>0.5</v>
      </c>
      <c r="N55"/>
      <c r="O55" t="s">
        <v>1724</v>
      </c>
      <c r="P55"/>
      <c r="Q55" t="s">
        <v>172</v>
      </c>
      <c r="R55"/>
      <c r="S55"/>
      <c r="T55" t="s">
        <v>188</v>
      </c>
    </row>
    <row r="56" spans="1:20" s="1" customFormat="1" x14ac:dyDescent="0.25">
      <c r="A56">
        <v>45</v>
      </c>
      <c r="B56">
        <f>21+18/60</f>
        <v>21.3</v>
      </c>
      <c r="C56">
        <f>-101-37/60</f>
        <v>-101.61666666666666</v>
      </c>
      <c r="D56" t="s">
        <v>171</v>
      </c>
      <c r="E56">
        <v>246</v>
      </c>
      <c r="F56" s="69" t="s">
        <v>1785</v>
      </c>
      <c r="G56"/>
      <c r="H56">
        <v>6840</v>
      </c>
      <c r="I56">
        <v>400</v>
      </c>
      <c r="J56">
        <v>800</v>
      </c>
      <c r="K56"/>
      <c r="L56">
        <v>10</v>
      </c>
      <c r="M56">
        <v>800</v>
      </c>
      <c r="N56">
        <v>25</v>
      </c>
      <c r="O56" t="s">
        <v>1725</v>
      </c>
      <c r="P56"/>
      <c r="Q56" t="s">
        <v>172</v>
      </c>
      <c r="R56"/>
      <c r="S56"/>
      <c r="T56" t="s">
        <v>173</v>
      </c>
    </row>
    <row r="57" spans="1:20" s="1" customFormat="1" x14ac:dyDescent="0.25">
      <c r="A57">
        <v>46</v>
      </c>
      <c r="B57">
        <f>19+10/60</f>
        <v>19.166666666666668</v>
      </c>
      <c r="C57">
        <f>-99-0.166666666666667</f>
        <v>-99.166666666666671</v>
      </c>
      <c r="D57" t="s">
        <v>168</v>
      </c>
      <c r="E57"/>
      <c r="F57" s="69" t="s">
        <v>1785</v>
      </c>
      <c r="G57"/>
      <c r="H57">
        <v>9600</v>
      </c>
      <c r="I57"/>
      <c r="J57"/>
      <c r="K57">
        <v>746</v>
      </c>
      <c r="L57">
        <v>96</v>
      </c>
      <c r="M57">
        <v>149</v>
      </c>
      <c r="N57"/>
      <c r="O57" t="s">
        <v>1726</v>
      </c>
      <c r="P57"/>
      <c r="Q57" t="s">
        <v>169</v>
      </c>
      <c r="R57"/>
      <c r="S57"/>
      <c r="T57" t="s">
        <v>170</v>
      </c>
    </row>
    <row r="58" spans="1:20" s="1" customFormat="1" x14ac:dyDescent="0.25">
      <c r="A58">
        <v>47</v>
      </c>
      <c r="B58">
        <v>-7</v>
      </c>
      <c r="C58">
        <v>-42</v>
      </c>
      <c r="D58" t="s">
        <v>179</v>
      </c>
      <c r="E58"/>
      <c r="F58" s="69" t="s">
        <v>1785</v>
      </c>
      <c r="G58"/>
      <c r="H58"/>
      <c r="I58"/>
      <c r="J58"/>
      <c r="K58">
        <v>700</v>
      </c>
      <c r="L58">
        <v>6</v>
      </c>
      <c r="M58">
        <v>16</v>
      </c>
      <c r="N58"/>
      <c r="O58" t="s">
        <v>1727</v>
      </c>
      <c r="P58"/>
      <c r="Q58" t="s">
        <v>180</v>
      </c>
      <c r="R58"/>
      <c r="S58"/>
      <c r="T58" t="s">
        <v>38</v>
      </c>
    </row>
    <row r="59" spans="1:20" s="1" customFormat="1" x14ac:dyDescent="0.25">
      <c r="A59">
        <v>48</v>
      </c>
      <c r="B59">
        <v>33.56</v>
      </c>
      <c r="C59">
        <v>8.8000000000000007</v>
      </c>
      <c r="D59" s="7" t="s">
        <v>1797</v>
      </c>
      <c r="E59">
        <v>6</v>
      </c>
      <c r="F59" s="69" t="s">
        <v>1784</v>
      </c>
      <c r="G59"/>
      <c r="H59"/>
      <c r="I59"/>
      <c r="J59"/>
      <c r="K59">
        <v>100</v>
      </c>
      <c r="L59"/>
      <c r="M59"/>
      <c r="N59">
        <v>1.3</v>
      </c>
      <c r="O59" t="s">
        <v>1728</v>
      </c>
      <c r="P59"/>
      <c r="Q59" t="s">
        <v>192</v>
      </c>
      <c r="R59"/>
      <c r="S59"/>
      <c r="T59" t="s">
        <v>193</v>
      </c>
    </row>
    <row r="60" spans="1:20" s="1" customFormat="1" x14ac:dyDescent="0.25">
      <c r="A60">
        <v>49</v>
      </c>
      <c r="B60">
        <f>15+42/60</f>
        <v>15.7</v>
      </c>
      <c r="C60">
        <f>-16-19/60</f>
        <v>-16.316666666666666</v>
      </c>
      <c r="D60" t="s">
        <v>5</v>
      </c>
      <c r="E60">
        <v>2</v>
      </c>
      <c r="F60" s="69" t="s">
        <v>1784</v>
      </c>
      <c r="G60"/>
      <c r="H60">
        <v>0.1</v>
      </c>
      <c r="I60">
        <v>220</v>
      </c>
      <c r="J60">
        <v>350</v>
      </c>
      <c r="K60">
        <v>290</v>
      </c>
      <c r="L60"/>
      <c r="M60"/>
      <c r="N60">
        <v>31.5</v>
      </c>
      <c r="O60" t="s">
        <v>1729</v>
      </c>
      <c r="P60" t="s">
        <v>6</v>
      </c>
      <c r="Q60" t="s">
        <v>7</v>
      </c>
      <c r="R60" t="s">
        <v>28</v>
      </c>
      <c r="S60">
        <v>290</v>
      </c>
      <c r="T60" t="s">
        <v>26</v>
      </c>
    </row>
    <row r="61" spans="1:20" s="1" customFormat="1" x14ac:dyDescent="0.25">
      <c r="A61">
        <v>50</v>
      </c>
      <c r="B61">
        <f>15+42/60</f>
        <v>15.7</v>
      </c>
      <c r="C61">
        <f>-16-19/60</f>
        <v>-16.316666666666666</v>
      </c>
      <c r="D61" t="s">
        <v>89</v>
      </c>
      <c r="E61">
        <v>13</v>
      </c>
      <c r="F61" s="69" t="s">
        <v>1784</v>
      </c>
      <c r="G61"/>
      <c r="H61">
        <v>1600</v>
      </c>
      <c r="I61">
        <v>220</v>
      </c>
      <c r="J61">
        <v>350</v>
      </c>
      <c r="K61">
        <v>290</v>
      </c>
      <c r="L61">
        <v>0.5</v>
      </c>
      <c r="M61">
        <v>34</v>
      </c>
      <c r="N61">
        <v>24</v>
      </c>
      <c r="O61" t="s">
        <v>1730</v>
      </c>
      <c r="P61" t="s">
        <v>90</v>
      </c>
      <c r="Q61" t="s">
        <v>91</v>
      </c>
      <c r="R61"/>
      <c r="S61"/>
      <c r="T61" t="s">
        <v>92</v>
      </c>
    </row>
    <row r="62" spans="1:20" s="1" customFormat="1" x14ac:dyDescent="0.25">
      <c r="A62">
        <v>51</v>
      </c>
      <c r="B62">
        <f>15+42/60</f>
        <v>15.7</v>
      </c>
      <c r="C62">
        <f>-16-19/60</f>
        <v>-16.316666666666666</v>
      </c>
      <c r="D62" t="s">
        <v>236</v>
      </c>
      <c r="E62">
        <v>19</v>
      </c>
      <c r="F62" s="69" t="s">
        <v>1784</v>
      </c>
      <c r="G62"/>
      <c r="H62"/>
      <c r="I62"/>
      <c r="J62"/>
      <c r="K62">
        <v>356</v>
      </c>
      <c r="L62">
        <v>1</v>
      </c>
      <c r="M62">
        <v>20</v>
      </c>
      <c r="N62">
        <v>15</v>
      </c>
      <c r="O62" t="s">
        <v>1731</v>
      </c>
      <c r="P62"/>
      <c r="Q62" t="s">
        <v>237</v>
      </c>
      <c r="R62"/>
      <c r="S62"/>
      <c r="T62" t="s">
        <v>238</v>
      </c>
    </row>
    <row r="63" spans="1:20" s="1" customFormat="1" x14ac:dyDescent="0.25">
      <c r="A63">
        <v>52</v>
      </c>
      <c r="B63">
        <f>13+15/60+44/3600</f>
        <v>13.262222222222222</v>
      </c>
      <c r="C63">
        <f>2+3/60+31/3600</f>
        <v>2.0586111111111109</v>
      </c>
      <c r="D63" t="s">
        <v>243</v>
      </c>
      <c r="E63">
        <v>33</v>
      </c>
      <c r="F63" s="69" t="s">
        <v>1793</v>
      </c>
      <c r="G63" s="7" t="s">
        <v>1796</v>
      </c>
      <c r="H63">
        <v>3500</v>
      </c>
      <c r="I63"/>
      <c r="J63"/>
      <c r="K63">
        <v>567</v>
      </c>
      <c r="L63">
        <v>1</v>
      </c>
      <c r="M63">
        <v>5</v>
      </c>
      <c r="N63"/>
      <c r="O63" t="s">
        <v>1732</v>
      </c>
      <c r="P63"/>
      <c r="Q63" t="s">
        <v>9</v>
      </c>
      <c r="R63"/>
      <c r="S63">
        <v>564</v>
      </c>
      <c r="T63" t="s">
        <v>244</v>
      </c>
    </row>
    <row r="64" spans="1:20" s="1" customFormat="1" x14ac:dyDescent="0.25">
      <c r="A64">
        <v>53</v>
      </c>
      <c r="B64">
        <v>13.5</v>
      </c>
      <c r="C64">
        <v>2.5</v>
      </c>
      <c r="D64" t="s">
        <v>20</v>
      </c>
      <c r="E64">
        <v>45</v>
      </c>
      <c r="F64" s="69" t="s">
        <v>1790</v>
      </c>
      <c r="G64"/>
      <c r="H64"/>
      <c r="I64"/>
      <c r="J64"/>
      <c r="K64"/>
      <c r="L64">
        <v>3</v>
      </c>
      <c r="M64">
        <v>47</v>
      </c>
      <c r="N64">
        <v>20</v>
      </c>
      <c r="O64" t="s">
        <v>1733</v>
      </c>
      <c r="P64" t="s">
        <v>21</v>
      </c>
      <c r="Q64" t="s">
        <v>22</v>
      </c>
      <c r="R64" s="67" t="s">
        <v>23</v>
      </c>
      <c r="S64">
        <v>565</v>
      </c>
      <c r="T64" t="s">
        <v>25</v>
      </c>
    </row>
    <row r="65" spans="1:20" s="1" customFormat="1" x14ac:dyDescent="0.25">
      <c r="A65">
        <v>54</v>
      </c>
      <c r="B65">
        <f>13+15/60+44/3600</f>
        <v>13.262222222222222</v>
      </c>
      <c r="C65">
        <f>2+3/60+31/3600</f>
        <v>2.0586111111111109</v>
      </c>
      <c r="D65" t="s">
        <v>245</v>
      </c>
      <c r="E65">
        <v>1</v>
      </c>
      <c r="F65" s="69" t="s">
        <v>1784</v>
      </c>
      <c r="G65"/>
      <c r="H65"/>
      <c r="I65"/>
      <c r="J65"/>
      <c r="K65">
        <v>564</v>
      </c>
      <c r="L65"/>
      <c r="M65"/>
      <c r="N65">
        <v>13</v>
      </c>
      <c r="O65" t="s">
        <v>1734</v>
      </c>
      <c r="P65" t="s">
        <v>246</v>
      </c>
      <c r="Q65" t="s">
        <v>9</v>
      </c>
      <c r="R65" t="s">
        <v>247</v>
      </c>
      <c r="S65">
        <v>564</v>
      </c>
      <c r="T65" t="s">
        <v>26</v>
      </c>
    </row>
    <row r="66" spans="1:20" s="1" customFormat="1" x14ac:dyDescent="0.25">
      <c r="A66">
        <v>55</v>
      </c>
      <c r="B66">
        <f>13+1/60+23.09/3600</f>
        <v>13.023080555555556</v>
      </c>
      <c r="C66">
        <f>11+28/60+59.11/3600</f>
        <v>11.483086111111112</v>
      </c>
      <c r="D66" t="s">
        <v>108</v>
      </c>
      <c r="E66">
        <v>5</v>
      </c>
      <c r="F66" s="69" t="s">
        <v>1784</v>
      </c>
      <c r="G66"/>
      <c r="H66">
        <v>30000</v>
      </c>
      <c r="I66"/>
      <c r="J66"/>
      <c r="K66">
        <v>434</v>
      </c>
      <c r="L66">
        <v>15</v>
      </c>
      <c r="M66">
        <v>54</v>
      </c>
      <c r="N66">
        <v>28</v>
      </c>
      <c r="O66" t="s">
        <v>1735</v>
      </c>
      <c r="P66"/>
      <c r="Q66" t="s">
        <v>109</v>
      </c>
      <c r="R66"/>
      <c r="S66"/>
      <c r="T66"/>
    </row>
    <row r="67" spans="1:20" s="1" customFormat="1" x14ac:dyDescent="0.25">
      <c r="A67">
        <v>56</v>
      </c>
      <c r="B67">
        <f>-15-55/60</f>
        <v>-15.916666666666666</v>
      </c>
      <c r="C67">
        <f>33+50/60</f>
        <v>33.833333333333336</v>
      </c>
      <c r="D67" t="s">
        <v>10</v>
      </c>
      <c r="E67">
        <v>13</v>
      </c>
      <c r="F67" s="69" t="s">
        <v>1784</v>
      </c>
      <c r="G67"/>
      <c r="H67">
        <v>6</v>
      </c>
      <c r="I67"/>
      <c r="J67"/>
      <c r="K67">
        <v>200</v>
      </c>
      <c r="L67">
        <v>0.3</v>
      </c>
      <c r="M67">
        <v>5.8</v>
      </c>
      <c r="N67">
        <v>0.7</v>
      </c>
      <c r="O67" t="s">
        <v>1736</v>
      </c>
      <c r="P67" t="s">
        <v>11</v>
      </c>
      <c r="Q67" t="s">
        <v>12</v>
      </c>
      <c r="R67" t="s">
        <v>14</v>
      </c>
      <c r="S67">
        <v>225</v>
      </c>
      <c r="T67" t="s">
        <v>13</v>
      </c>
    </row>
    <row r="68" spans="1:20" s="1" customFormat="1" x14ac:dyDescent="0.25">
      <c r="A68">
        <v>57</v>
      </c>
      <c r="B68">
        <v>-22.250036300000001</v>
      </c>
      <c r="C68">
        <v>23.75</v>
      </c>
      <c r="D68" t="s">
        <v>100</v>
      </c>
      <c r="E68">
        <v>2</v>
      </c>
      <c r="F68" s="69" t="s">
        <v>1784</v>
      </c>
      <c r="G68"/>
      <c r="H68"/>
      <c r="I68"/>
      <c r="J68"/>
      <c r="K68"/>
      <c r="L68"/>
      <c r="M68"/>
      <c r="N68">
        <v>0.5</v>
      </c>
      <c r="O68"/>
      <c r="P68" t="s">
        <v>101</v>
      </c>
      <c r="Q68" t="s">
        <v>102</v>
      </c>
      <c r="R68"/>
      <c r="S68"/>
      <c r="T68" t="s">
        <v>104</v>
      </c>
    </row>
    <row r="69" spans="1:20" s="1" customFormat="1" x14ac:dyDescent="0.25">
      <c r="A69">
        <v>58</v>
      </c>
      <c r="B69">
        <f>-24</f>
        <v>-24</v>
      </c>
      <c r="C69">
        <f>25+7/60</f>
        <v>25.116666666666667</v>
      </c>
      <c r="D69" t="s">
        <v>15</v>
      </c>
      <c r="E69">
        <v>50</v>
      </c>
      <c r="F69" s="69" t="s">
        <v>1784</v>
      </c>
      <c r="G69"/>
      <c r="H69">
        <v>4875</v>
      </c>
      <c r="I69"/>
      <c r="J69"/>
      <c r="K69">
        <v>420</v>
      </c>
      <c r="L69">
        <v>1</v>
      </c>
      <c r="M69">
        <v>10</v>
      </c>
      <c r="N69">
        <v>3</v>
      </c>
      <c r="O69" t="s">
        <v>1737</v>
      </c>
      <c r="P69" t="s">
        <v>16</v>
      </c>
      <c r="Q69" t="s">
        <v>17</v>
      </c>
      <c r="R69" s="67" t="s">
        <v>24</v>
      </c>
      <c r="S69">
        <v>420</v>
      </c>
      <c r="T69" t="s">
        <v>19</v>
      </c>
    </row>
    <row r="70" spans="1:20" s="1" customFormat="1" x14ac:dyDescent="0.25">
      <c r="A70">
        <v>59</v>
      </c>
      <c r="B70">
        <v>-24.19</v>
      </c>
      <c r="C70">
        <v>25.155000000000001</v>
      </c>
      <c r="D70" t="s">
        <v>181</v>
      </c>
      <c r="E70">
        <v>1</v>
      </c>
      <c r="F70" s="69" t="s">
        <v>1798</v>
      </c>
      <c r="G70"/>
      <c r="H70"/>
      <c r="I70"/>
      <c r="J70"/>
      <c r="K70">
        <v>420</v>
      </c>
      <c r="L70">
        <v>14</v>
      </c>
      <c r="M70">
        <v>22</v>
      </c>
      <c r="N70"/>
      <c r="O70" t="s">
        <v>1738</v>
      </c>
      <c r="P70"/>
      <c r="Q70" t="s">
        <v>102</v>
      </c>
      <c r="R70"/>
      <c r="S70"/>
      <c r="T70" t="s">
        <v>182</v>
      </c>
    </row>
    <row r="71" spans="1:20" s="1" customFormat="1" x14ac:dyDescent="0.25">
      <c r="A71">
        <v>60</v>
      </c>
      <c r="B71">
        <v>-25.12</v>
      </c>
      <c r="C71">
        <v>25.4</v>
      </c>
      <c r="D71" t="s">
        <v>100</v>
      </c>
      <c r="E71">
        <v>20</v>
      </c>
      <c r="F71" s="69" t="s">
        <v>1784</v>
      </c>
      <c r="G71"/>
      <c r="H71"/>
      <c r="I71"/>
      <c r="J71"/>
      <c r="K71">
        <v>500</v>
      </c>
      <c r="L71"/>
      <c r="M71"/>
      <c r="N71">
        <v>11</v>
      </c>
      <c r="O71" t="s">
        <v>1739</v>
      </c>
      <c r="P71" t="s">
        <v>101</v>
      </c>
      <c r="Q71" t="s">
        <v>102</v>
      </c>
      <c r="R71"/>
      <c r="S71"/>
      <c r="T71" t="s">
        <v>103</v>
      </c>
    </row>
    <row r="72" spans="1:20" s="1" customFormat="1" x14ac:dyDescent="0.25">
      <c r="A72">
        <v>61</v>
      </c>
      <c r="B72">
        <f>-27-56/60-43.34/3600</f>
        <v>-27.945372222222222</v>
      </c>
      <c r="C72">
        <f>21+41/60+39.61/3600</f>
        <v>21.694336111111113</v>
      </c>
      <c r="D72" t="s">
        <v>107</v>
      </c>
      <c r="E72">
        <v>7</v>
      </c>
      <c r="F72" s="69" t="s">
        <v>1784</v>
      </c>
      <c r="G72"/>
      <c r="H72"/>
      <c r="I72"/>
      <c r="J72"/>
      <c r="K72">
        <v>336</v>
      </c>
      <c r="L72">
        <v>3.7</v>
      </c>
      <c r="M72">
        <v>9.9</v>
      </c>
      <c r="N72">
        <v>3.8</v>
      </c>
      <c r="O72" t="s">
        <v>1740</v>
      </c>
      <c r="P72"/>
      <c r="Q72" t="s">
        <v>84</v>
      </c>
      <c r="R72"/>
      <c r="S72"/>
      <c r="T72"/>
    </row>
    <row r="73" spans="1:20" s="1" customFormat="1" x14ac:dyDescent="0.25">
      <c r="A73">
        <v>62</v>
      </c>
      <c r="B73">
        <v>-32.683333300000001</v>
      </c>
      <c r="C73">
        <v>26.0833333</v>
      </c>
      <c r="D73" t="s">
        <v>114</v>
      </c>
      <c r="E73">
        <v>12</v>
      </c>
      <c r="F73" s="69" t="s">
        <v>1784</v>
      </c>
      <c r="G73"/>
      <c r="H73">
        <v>665</v>
      </c>
      <c r="I73"/>
      <c r="J73"/>
      <c r="K73">
        <v>460</v>
      </c>
      <c r="L73">
        <v>0</v>
      </c>
      <c r="M73">
        <v>8</v>
      </c>
      <c r="N73">
        <v>4.5</v>
      </c>
      <c r="O73" t="s">
        <v>1741</v>
      </c>
      <c r="P73" t="s">
        <v>85</v>
      </c>
      <c r="Q73" t="s">
        <v>84</v>
      </c>
      <c r="R73"/>
      <c r="S73"/>
      <c r="T73" t="s">
        <v>86</v>
      </c>
    </row>
    <row r="74" spans="1:20" s="1" customFormat="1" x14ac:dyDescent="0.25">
      <c r="A74">
        <v>63</v>
      </c>
      <c r="B74">
        <v>35</v>
      </c>
      <c r="C74">
        <v>33</v>
      </c>
      <c r="D74" t="s">
        <v>10</v>
      </c>
      <c r="E74">
        <v>7</v>
      </c>
      <c r="F74" s="69" t="s">
        <v>1784</v>
      </c>
      <c r="G74"/>
      <c r="H74">
        <v>6</v>
      </c>
      <c r="I74"/>
      <c r="J74"/>
      <c r="K74">
        <v>406</v>
      </c>
      <c r="L74">
        <v>33</v>
      </c>
      <c r="M74">
        <v>94</v>
      </c>
      <c r="N74"/>
      <c r="O74" t="s">
        <v>1742</v>
      </c>
      <c r="P74"/>
      <c r="Q74" t="s">
        <v>185</v>
      </c>
      <c r="R74"/>
      <c r="S74"/>
      <c r="T74" t="s">
        <v>187</v>
      </c>
    </row>
    <row r="75" spans="1:20" s="1" customFormat="1" x14ac:dyDescent="0.25">
      <c r="A75">
        <v>64</v>
      </c>
      <c r="B75">
        <v>31</v>
      </c>
      <c r="C75">
        <f>34+45/60</f>
        <v>34.75</v>
      </c>
      <c r="D75" t="s">
        <v>174</v>
      </c>
      <c r="E75">
        <v>4</v>
      </c>
      <c r="F75" s="69" t="s">
        <v>1790</v>
      </c>
      <c r="G75"/>
      <c r="H75"/>
      <c r="I75"/>
      <c r="J75"/>
      <c r="K75">
        <v>200</v>
      </c>
      <c r="L75">
        <v>16</v>
      </c>
      <c r="M75">
        <v>66</v>
      </c>
      <c r="N75">
        <v>38</v>
      </c>
      <c r="O75" t="s">
        <v>1743</v>
      </c>
      <c r="P75"/>
      <c r="Q75" t="s">
        <v>175</v>
      </c>
      <c r="R75"/>
      <c r="S75"/>
      <c r="T75" t="s">
        <v>38</v>
      </c>
    </row>
    <row r="76" spans="1:20" s="1" customFormat="1" x14ac:dyDescent="0.25">
      <c r="A76">
        <v>65</v>
      </c>
      <c r="B76">
        <v>32.2806</v>
      </c>
      <c r="C76">
        <v>35.895299999999999</v>
      </c>
      <c r="D76" s="7" t="s">
        <v>1797</v>
      </c>
      <c r="E76">
        <v>1</v>
      </c>
      <c r="F76" s="69" t="s">
        <v>1784</v>
      </c>
      <c r="G76"/>
      <c r="H76"/>
      <c r="I76"/>
      <c r="J76"/>
      <c r="K76">
        <v>480</v>
      </c>
      <c r="L76"/>
      <c r="M76"/>
      <c r="N76">
        <v>28</v>
      </c>
      <c r="O76" t="s">
        <v>1744</v>
      </c>
      <c r="P76"/>
      <c r="Q76" t="s">
        <v>189</v>
      </c>
      <c r="R76"/>
      <c r="S76"/>
      <c r="T76" t="s">
        <v>190</v>
      </c>
    </row>
    <row r="77" spans="1:20" s="1" customFormat="1" x14ac:dyDescent="0.25">
      <c r="A77">
        <v>66</v>
      </c>
      <c r="B77">
        <f>20+50/60</f>
        <v>20.833333333333332</v>
      </c>
      <c r="C77">
        <f>40+7/60+30/3600</f>
        <v>40.125</v>
      </c>
      <c r="D77" t="s">
        <v>204</v>
      </c>
      <c r="E77">
        <v>13</v>
      </c>
      <c r="F77" s="69" t="s">
        <v>1784</v>
      </c>
      <c r="G77"/>
      <c r="H77">
        <v>1600</v>
      </c>
      <c r="I77">
        <v>100</v>
      </c>
      <c r="J77">
        <v>220</v>
      </c>
      <c r="K77"/>
      <c r="L77"/>
      <c r="M77"/>
      <c r="N77">
        <v>20</v>
      </c>
      <c r="O77" t="s">
        <v>1688</v>
      </c>
      <c r="P77" t="s">
        <v>205</v>
      </c>
      <c r="Q77" t="s">
        <v>176</v>
      </c>
      <c r="R77"/>
      <c r="S77"/>
      <c r="T77"/>
    </row>
    <row r="78" spans="1:20" s="1" customFormat="1" x14ac:dyDescent="0.25">
      <c r="A78">
        <v>67</v>
      </c>
      <c r="B78">
        <f>20+17.5/60</f>
        <v>20.291666666666668</v>
      </c>
      <c r="C78">
        <f>41+52.5/60</f>
        <v>41.875</v>
      </c>
      <c r="D78" t="s">
        <v>206</v>
      </c>
      <c r="E78">
        <v>26</v>
      </c>
      <c r="F78" s="69" t="s">
        <v>1784</v>
      </c>
      <c r="G78"/>
      <c r="H78">
        <v>400</v>
      </c>
      <c r="I78"/>
      <c r="J78"/>
      <c r="K78">
        <v>450</v>
      </c>
      <c r="L78"/>
      <c r="M78"/>
      <c r="N78">
        <v>6.1</v>
      </c>
      <c r="O78" t="s">
        <v>1688</v>
      </c>
      <c r="P78" t="s">
        <v>207</v>
      </c>
      <c r="Q78" t="s">
        <v>176</v>
      </c>
      <c r="R78"/>
      <c r="S78"/>
      <c r="T78"/>
    </row>
    <row r="79" spans="1:20" s="1" customFormat="1" x14ac:dyDescent="0.25">
      <c r="A79">
        <v>68</v>
      </c>
      <c r="B79">
        <v>19</v>
      </c>
      <c r="C79">
        <v>42</v>
      </c>
      <c r="D79" t="s">
        <v>210</v>
      </c>
      <c r="E79">
        <v>1422</v>
      </c>
      <c r="F79" s="69" t="s">
        <v>1784</v>
      </c>
      <c r="G79"/>
      <c r="H79">
        <v>135000</v>
      </c>
      <c r="I79"/>
      <c r="J79"/>
      <c r="K79">
        <v>160</v>
      </c>
      <c r="L79"/>
      <c r="M79"/>
      <c r="N79">
        <v>3.7</v>
      </c>
      <c r="O79" t="s">
        <v>1745</v>
      </c>
      <c r="P79" t="s">
        <v>211</v>
      </c>
      <c r="Q79" t="s">
        <v>176</v>
      </c>
      <c r="R79"/>
      <c r="S79"/>
      <c r="T79"/>
    </row>
    <row r="80" spans="1:20" s="1" customFormat="1" x14ac:dyDescent="0.25">
      <c r="A80">
        <v>69</v>
      </c>
      <c r="B80">
        <f>24+39/60</f>
        <v>24.65</v>
      </c>
      <c r="C80">
        <f>46+44/60</f>
        <v>46.733333333333334</v>
      </c>
      <c r="D80" t="s">
        <v>177</v>
      </c>
      <c r="E80">
        <v>1</v>
      </c>
      <c r="F80" s="69" t="s">
        <v>1790</v>
      </c>
      <c r="G80"/>
      <c r="H80">
        <v>25000</v>
      </c>
      <c r="I80"/>
      <c r="J80"/>
      <c r="K80">
        <v>70</v>
      </c>
      <c r="L80"/>
      <c r="M80"/>
      <c r="N80">
        <v>20</v>
      </c>
      <c r="O80" t="s">
        <v>1746</v>
      </c>
      <c r="P80"/>
      <c r="Q80" t="s">
        <v>176</v>
      </c>
      <c r="R80"/>
      <c r="S80"/>
      <c r="T80" t="s">
        <v>178</v>
      </c>
    </row>
    <row r="81" spans="1:20" s="1" customFormat="1" x14ac:dyDescent="0.25">
      <c r="A81">
        <v>70</v>
      </c>
      <c r="B81">
        <f>22+5/60+25/3600</f>
        <v>22.090277777777775</v>
      </c>
      <c r="C81">
        <f>51+55/60</f>
        <v>51.916666666666664</v>
      </c>
      <c r="D81" t="s">
        <v>214</v>
      </c>
      <c r="E81"/>
      <c r="F81" s="69" t="s">
        <v>1785</v>
      </c>
      <c r="G81"/>
      <c r="H81">
        <v>3000</v>
      </c>
      <c r="I81">
        <v>50</v>
      </c>
      <c r="J81">
        <v>90</v>
      </c>
      <c r="K81"/>
      <c r="L81"/>
      <c r="M81"/>
      <c r="N81">
        <v>64</v>
      </c>
      <c r="O81" t="s">
        <v>1747</v>
      </c>
      <c r="P81" t="s">
        <v>208</v>
      </c>
      <c r="Q81" t="s">
        <v>209</v>
      </c>
      <c r="R81"/>
      <c r="S81"/>
      <c r="T81"/>
    </row>
    <row r="82" spans="1:20" s="1" customFormat="1" x14ac:dyDescent="0.25">
      <c r="A82">
        <v>71</v>
      </c>
      <c r="B82">
        <v>25.333300000000001</v>
      </c>
      <c r="C82">
        <v>71.083330000000004</v>
      </c>
      <c r="D82" t="s">
        <v>110</v>
      </c>
      <c r="E82">
        <v>4</v>
      </c>
      <c r="F82" s="69" t="s">
        <v>1784</v>
      </c>
      <c r="G82"/>
      <c r="H82"/>
      <c r="I82"/>
      <c r="J82"/>
      <c r="K82">
        <v>240</v>
      </c>
      <c r="L82">
        <v>9.6</v>
      </c>
      <c r="M82">
        <v>18</v>
      </c>
      <c r="N82">
        <v>14.5</v>
      </c>
      <c r="O82" t="s">
        <v>1748</v>
      </c>
      <c r="P82" t="s">
        <v>49</v>
      </c>
      <c r="Q82" t="s">
        <v>50</v>
      </c>
      <c r="R82" s="67" t="s">
        <v>51</v>
      </c>
      <c r="S82">
        <v>240</v>
      </c>
      <c r="T82" t="s">
        <v>52</v>
      </c>
    </row>
    <row r="83" spans="1:20" x14ac:dyDescent="0.25">
      <c r="A83">
        <v>72</v>
      </c>
      <c r="B83">
        <v>22.8</v>
      </c>
      <c r="C83">
        <v>72.3</v>
      </c>
      <c r="D83" t="s">
        <v>80</v>
      </c>
      <c r="E83">
        <v>3</v>
      </c>
      <c r="F83" s="69" t="s">
        <v>1790</v>
      </c>
      <c r="K83">
        <v>740</v>
      </c>
      <c r="L83">
        <v>13</v>
      </c>
      <c r="M83">
        <v>66</v>
      </c>
      <c r="O83" t="s">
        <v>1749</v>
      </c>
      <c r="P83" t="s">
        <v>81</v>
      </c>
      <c r="Q83" t="s">
        <v>50</v>
      </c>
      <c r="T83" t="s">
        <v>83</v>
      </c>
    </row>
    <row r="84" spans="1:20" x14ac:dyDescent="0.25">
      <c r="A84">
        <v>73</v>
      </c>
      <c r="B84">
        <v>21.1</v>
      </c>
      <c r="C84">
        <v>75.900000000000006</v>
      </c>
      <c r="D84" t="s">
        <v>39</v>
      </c>
      <c r="E84">
        <v>9</v>
      </c>
      <c r="F84" s="69" t="s">
        <v>1790</v>
      </c>
      <c r="I84">
        <v>460</v>
      </c>
      <c r="J84">
        <v>1004</v>
      </c>
      <c r="L84">
        <v>46</v>
      </c>
      <c r="M84">
        <v>161</v>
      </c>
      <c r="O84" t="s">
        <v>1750</v>
      </c>
      <c r="P84" t="s">
        <v>40</v>
      </c>
      <c r="Q84" t="s">
        <v>50</v>
      </c>
      <c r="R84">
        <v>56</v>
      </c>
      <c r="S84">
        <v>460</v>
      </c>
      <c r="T84" t="s">
        <v>41</v>
      </c>
    </row>
    <row r="85" spans="1:20" x14ac:dyDescent="0.25">
      <c r="A85">
        <v>74</v>
      </c>
      <c r="B85">
        <v>16.600000000000001</v>
      </c>
      <c r="C85">
        <v>78.5</v>
      </c>
      <c r="D85" t="s">
        <v>80</v>
      </c>
      <c r="E85">
        <v>4</v>
      </c>
      <c r="F85" s="69" t="s">
        <v>1784</v>
      </c>
      <c r="K85">
        <v>725</v>
      </c>
      <c r="L85">
        <v>20</v>
      </c>
      <c r="M85">
        <v>170</v>
      </c>
      <c r="O85" t="s">
        <v>1751</v>
      </c>
      <c r="P85" t="s">
        <v>81</v>
      </c>
      <c r="Q85" t="s">
        <v>50</v>
      </c>
      <c r="T85" t="s">
        <v>82</v>
      </c>
    </row>
    <row r="86" spans="1:20" s="66" customFormat="1" x14ac:dyDescent="0.25">
      <c r="A86">
        <v>75</v>
      </c>
      <c r="B86">
        <v>11</v>
      </c>
      <c r="C86">
        <v>79.55</v>
      </c>
      <c r="D86" t="s">
        <v>80</v>
      </c>
      <c r="E86">
        <v>3</v>
      </c>
      <c r="F86" s="69" t="s">
        <v>1784</v>
      </c>
      <c r="G86"/>
      <c r="H86"/>
      <c r="I86"/>
      <c r="J86"/>
      <c r="K86">
        <v>1004</v>
      </c>
      <c r="L86">
        <v>170</v>
      </c>
      <c r="M86">
        <v>440</v>
      </c>
      <c r="N86"/>
      <c r="O86" t="s">
        <v>1752</v>
      </c>
      <c r="P86"/>
      <c r="Q86"/>
      <c r="R86"/>
      <c r="S86"/>
      <c r="T86"/>
    </row>
    <row r="87" spans="1:20" x14ac:dyDescent="0.25">
      <c r="A87">
        <v>76</v>
      </c>
      <c r="B87">
        <f>37+27/60</f>
        <v>37.450000000000003</v>
      </c>
      <c r="C87">
        <f>104+57/60</f>
        <v>104.95</v>
      </c>
      <c r="D87" t="s">
        <v>240</v>
      </c>
      <c r="E87">
        <v>1</v>
      </c>
      <c r="F87" s="69" t="s">
        <v>1802</v>
      </c>
      <c r="I87">
        <v>88</v>
      </c>
      <c r="J87">
        <v>496</v>
      </c>
      <c r="K87">
        <v>191</v>
      </c>
      <c r="N87">
        <v>48</v>
      </c>
      <c r="O87" t="s">
        <v>1753</v>
      </c>
      <c r="Q87" t="s">
        <v>241</v>
      </c>
    </row>
    <row r="88" spans="1:20" x14ac:dyDescent="0.25">
      <c r="A88">
        <v>77</v>
      </c>
      <c r="B88">
        <f>37+41/60</f>
        <v>37.68333333333333</v>
      </c>
      <c r="C88">
        <f>113+41/60</f>
        <v>113.68333333333334</v>
      </c>
      <c r="D88" t="s">
        <v>111</v>
      </c>
      <c r="E88">
        <v>2</v>
      </c>
      <c r="F88" s="69" t="s">
        <v>1784</v>
      </c>
      <c r="K88">
        <v>550</v>
      </c>
      <c r="N88">
        <v>200</v>
      </c>
      <c r="O88" t="s">
        <v>1754</v>
      </c>
      <c r="P88" t="s">
        <v>46</v>
      </c>
      <c r="Q88" t="s">
        <v>249</v>
      </c>
      <c r="T88" t="s">
        <v>48</v>
      </c>
    </row>
    <row r="89" spans="1:20" x14ac:dyDescent="0.25">
      <c r="A89">
        <v>81</v>
      </c>
      <c r="B89">
        <f>42+52/60</f>
        <v>42.866666666666667</v>
      </c>
      <c r="C89">
        <f>118+56/60</f>
        <v>118.93333333333334</v>
      </c>
      <c r="D89" t="s">
        <v>111</v>
      </c>
      <c r="E89">
        <v>1</v>
      </c>
      <c r="F89" s="69" t="s">
        <v>1784</v>
      </c>
      <c r="N89">
        <v>85</v>
      </c>
      <c r="O89" t="s">
        <v>1754</v>
      </c>
      <c r="P89" t="s">
        <v>46</v>
      </c>
      <c r="Q89" t="s">
        <v>248</v>
      </c>
      <c r="T89" t="s">
        <v>47</v>
      </c>
    </row>
    <row r="90" spans="1:20" s="1" customFormat="1" x14ac:dyDescent="0.25">
      <c r="A90">
        <v>82</v>
      </c>
      <c r="B90">
        <v>-32.833300000000001</v>
      </c>
      <c r="C90">
        <v>117.1833</v>
      </c>
      <c r="D90" t="s">
        <v>65</v>
      </c>
      <c r="E90">
        <v>2</v>
      </c>
      <c r="F90" s="69" t="s">
        <v>1784</v>
      </c>
      <c r="G90"/>
      <c r="H90"/>
      <c r="I90">
        <v>339</v>
      </c>
      <c r="J90">
        <v>494</v>
      </c>
      <c r="K90">
        <v>409</v>
      </c>
      <c r="L90">
        <v>0.4</v>
      </c>
      <c r="M90">
        <v>1</v>
      </c>
      <c r="N90"/>
      <c r="O90" t="s">
        <v>1755</v>
      </c>
      <c r="P90" t="s">
        <v>66</v>
      </c>
      <c r="Q90" t="s">
        <v>67</v>
      </c>
      <c r="R90" s="67" t="s">
        <v>64</v>
      </c>
      <c r="S90">
        <v>409</v>
      </c>
      <c r="T90" t="s">
        <v>68</v>
      </c>
    </row>
    <row r="91" spans="1:20" s="1" customFormat="1" x14ac:dyDescent="0.25">
      <c r="A91">
        <v>83</v>
      </c>
      <c r="B91">
        <f>-21-3/60-52.4/3600</f>
        <v>-21.064555555555557</v>
      </c>
      <c r="C91">
        <f>132+58/60+53.61/3600</f>
        <v>132.98155833333334</v>
      </c>
      <c r="D91" t="s">
        <v>112</v>
      </c>
      <c r="E91">
        <v>7</v>
      </c>
      <c r="F91" s="69" t="s">
        <v>1790</v>
      </c>
      <c r="G91"/>
      <c r="H91">
        <v>600</v>
      </c>
      <c r="I91"/>
      <c r="J91"/>
      <c r="K91">
        <v>290</v>
      </c>
      <c r="L91"/>
      <c r="M91"/>
      <c r="N91">
        <v>1.9</v>
      </c>
      <c r="O91" t="s">
        <v>1756</v>
      </c>
      <c r="P91"/>
      <c r="Q91" t="s">
        <v>105</v>
      </c>
      <c r="R91"/>
      <c r="S91"/>
      <c r="T91" t="s">
        <v>106</v>
      </c>
    </row>
    <row r="92" spans="1:20" s="1" customFormat="1" x14ac:dyDescent="0.25">
      <c r="A92">
        <v>84</v>
      </c>
      <c r="B92">
        <v>-27.5</v>
      </c>
      <c r="C92">
        <v>135</v>
      </c>
      <c r="D92" t="s">
        <v>93</v>
      </c>
      <c r="E92">
        <v>21</v>
      </c>
      <c r="F92" s="69" t="s">
        <v>1784</v>
      </c>
      <c r="G92"/>
      <c r="H92">
        <v>47000</v>
      </c>
      <c r="I92">
        <v>170</v>
      </c>
      <c r="J92">
        <v>220</v>
      </c>
      <c r="K92">
        <v>200</v>
      </c>
      <c r="L92">
        <v>0.08</v>
      </c>
      <c r="M92">
        <v>0.24</v>
      </c>
      <c r="N92"/>
      <c r="O92" t="s">
        <v>1757</v>
      </c>
      <c r="P92" t="s">
        <v>94</v>
      </c>
      <c r="Q92" t="s">
        <v>95</v>
      </c>
      <c r="R92"/>
      <c r="S92"/>
      <c r="T92"/>
    </row>
    <row r="93" spans="1:20" s="1" customFormat="1" x14ac:dyDescent="0.25">
      <c r="A93">
        <v>85</v>
      </c>
      <c r="B93">
        <v>-34.166666659999997</v>
      </c>
      <c r="C93">
        <v>139.66666667000001</v>
      </c>
      <c r="D93" t="s">
        <v>116</v>
      </c>
      <c r="E93">
        <v>6</v>
      </c>
      <c r="F93" s="69" t="s">
        <v>1784</v>
      </c>
      <c r="G93" s="7" t="s">
        <v>1790</v>
      </c>
      <c r="H93"/>
      <c r="I93"/>
      <c r="J93"/>
      <c r="K93">
        <v>300</v>
      </c>
      <c r="L93">
        <v>0.01</v>
      </c>
      <c r="M93">
        <v>14</v>
      </c>
      <c r="N93">
        <f>0.14</f>
        <v>0.14000000000000001</v>
      </c>
      <c r="O93" t="s">
        <v>1758</v>
      </c>
      <c r="P93" t="s">
        <v>36</v>
      </c>
      <c r="Q93" t="s">
        <v>34</v>
      </c>
      <c r="R93"/>
      <c r="S93"/>
      <c r="T93" t="s">
        <v>38</v>
      </c>
    </row>
    <row r="94" spans="1:20" s="1" customFormat="1" x14ac:dyDescent="0.25">
      <c r="A94">
        <v>86</v>
      </c>
      <c r="B94">
        <v>-34.166666659999997</v>
      </c>
      <c r="C94">
        <v>139.66666667000001</v>
      </c>
      <c r="D94" t="s">
        <v>119</v>
      </c>
      <c r="E94">
        <v>1</v>
      </c>
      <c r="F94" s="69" t="s">
        <v>1784</v>
      </c>
      <c r="G94"/>
      <c r="H94"/>
      <c r="I94"/>
      <c r="J94"/>
      <c r="K94">
        <v>260</v>
      </c>
      <c r="L94"/>
      <c r="M94"/>
      <c r="N94">
        <v>0.1</v>
      </c>
      <c r="O94" t="s">
        <v>1759</v>
      </c>
      <c r="P94"/>
      <c r="Q94" t="s">
        <v>120</v>
      </c>
      <c r="R94"/>
      <c r="S94"/>
      <c r="T94"/>
    </row>
    <row r="95" spans="1:20" s="1" customFormat="1" x14ac:dyDescent="0.25">
      <c r="A95">
        <v>87</v>
      </c>
      <c r="B95">
        <f>-34-0.166666666666667-51.35/3600</f>
        <v>-34.180930555555555</v>
      </c>
      <c r="C95">
        <f>140+4/60+58.18/3600</f>
        <v>140.08282777777777</v>
      </c>
      <c r="D95" t="s">
        <v>223</v>
      </c>
      <c r="E95">
        <v>130</v>
      </c>
      <c r="F95" s="69" t="s">
        <v>1784</v>
      </c>
      <c r="G95" s="7" t="s">
        <v>1790</v>
      </c>
      <c r="H95">
        <v>10000</v>
      </c>
      <c r="I95">
        <v>250</v>
      </c>
      <c r="J95">
        <v>300</v>
      </c>
      <c r="K95"/>
      <c r="L95"/>
      <c r="M95"/>
      <c r="N95">
        <v>0.25</v>
      </c>
      <c r="O95" t="s">
        <v>1760</v>
      </c>
      <c r="P95"/>
      <c r="Q95"/>
      <c r="R95"/>
      <c r="S95"/>
      <c r="T95" t="s">
        <v>106</v>
      </c>
    </row>
    <row r="96" spans="1:20" s="1" customFormat="1" ht="15.6" x14ac:dyDescent="0.25">
      <c r="A96">
        <v>88</v>
      </c>
      <c r="B96">
        <f>-34-13/60-24/3600</f>
        <v>-34.223333333333336</v>
      </c>
      <c r="C96">
        <f>140+20/60+55/3600</f>
        <v>140.34861111111113</v>
      </c>
      <c r="D96" t="s">
        <v>96</v>
      </c>
      <c r="E96">
        <v>14</v>
      </c>
      <c r="F96" s="69" t="s">
        <v>1790</v>
      </c>
      <c r="G96"/>
      <c r="H96"/>
      <c r="I96"/>
      <c r="J96"/>
      <c r="K96">
        <v>260</v>
      </c>
      <c r="L96">
        <v>0.1</v>
      </c>
      <c r="M96">
        <v>14.8</v>
      </c>
      <c r="N96">
        <v>2.7</v>
      </c>
      <c r="O96" t="s">
        <v>1769</v>
      </c>
      <c r="P96" t="s">
        <v>97</v>
      </c>
      <c r="Q96" t="s">
        <v>70</v>
      </c>
      <c r="R96" t="s">
        <v>98</v>
      </c>
      <c r="S96"/>
      <c r="T96" t="s">
        <v>99</v>
      </c>
    </row>
    <row r="97" spans="1:20" s="1" customFormat="1" x14ac:dyDescent="0.25">
      <c r="A97">
        <v>89</v>
      </c>
      <c r="B97">
        <f>-34-28/60-36/3600</f>
        <v>-34.476666666666667</v>
      </c>
      <c r="C97">
        <f>140+4/60+11/3600</f>
        <v>140.06972222222223</v>
      </c>
      <c r="D97" t="s">
        <v>73</v>
      </c>
      <c r="E97">
        <v>6</v>
      </c>
      <c r="F97" s="69" t="s">
        <v>1790</v>
      </c>
      <c r="G97"/>
      <c r="H97"/>
      <c r="I97">
        <v>250</v>
      </c>
      <c r="J97">
        <v>450</v>
      </c>
      <c r="K97"/>
      <c r="L97">
        <v>0.04</v>
      </c>
      <c r="M97">
        <v>0.09</v>
      </c>
      <c r="N97"/>
      <c r="O97" t="s">
        <v>1761</v>
      </c>
      <c r="P97" t="s">
        <v>72</v>
      </c>
      <c r="Q97" t="s">
        <v>70</v>
      </c>
      <c r="R97"/>
      <c r="S97"/>
      <c r="T97" t="s">
        <v>75</v>
      </c>
    </row>
    <row r="98" spans="1:20" s="1" customFormat="1" x14ac:dyDescent="0.25">
      <c r="A98">
        <v>90</v>
      </c>
      <c r="B98">
        <f>-35-2/60</f>
        <v>-35.033333333333331</v>
      </c>
      <c r="C98">
        <f>140+3/60</f>
        <v>140.05000000000001</v>
      </c>
      <c r="D98" t="s">
        <v>118</v>
      </c>
      <c r="E98">
        <v>8</v>
      </c>
      <c r="F98" s="69" t="s">
        <v>1790</v>
      </c>
      <c r="G98"/>
      <c r="H98">
        <v>0.14000000000000001</v>
      </c>
      <c r="I98"/>
      <c r="J98"/>
      <c r="K98">
        <v>340</v>
      </c>
      <c r="L98">
        <v>0.4</v>
      </c>
      <c r="M98">
        <v>0.6</v>
      </c>
      <c r="N98"/>
      <c r="O98" t="s">
        <v>1762</v>
      </c>
      <c r="P98" t="s">
        <v>37</v>
      </c>
      <c r="Q98" t="s">
        <v>35</v>
      </c>
      <c r="R98"/>
      <c r="S98"/>
      <c r="T98" t="s">
        <v>115</v>
      </c>
    </row>
    <row r="99" spans="1:20" s="1" customFormat="1" x14ac:dyDescent="0.25">
      <c r="A99">
        <v>91</v>
      </c>
      <c r="B99">
        <f>-35-2/60</f>
        <v>-35.033333333333331</v>
      </c>
      <c r="C99">
        <f>140+3/60</f>
        <v>140.05000000000001</v>
      </c>
      <c r="D99" t="s">
        <v>117</v>
      </c>
      <c r="E99">
        <v>5</v>
      </c>
      <c r="F99" s="69" t="s">
        <v>1784</v>
      </c>
      <c r="G99"/>
      <c r="H99"/>
      <c r="I99"/>
      <c r="J99"/>
      <c r="K99"/>
      <c r="L99">
        <v>4</v>
      </c>
      <c r="M99">
        <v>28</v>
      </c>
      <c r="N99"/>
      <c r="O99" t="s">
        <v>1762</v>
      </c>
      <c r="P99"/>
      <c r="Q99" t="s">
        <v>121</v>
      </c>
      <c r="R99"/>
      <c r="S99"/>
      <c r="T99"/>
    </row>
    <row r="100" spans="1:20" s="1" customFormat="1" x14ac:dyDescent="0.25">
      <c r="A100">
        <v>92</v>
      </c>
      <c r="B100">
        <f>-35-2/60</f>
        <v>-35.033333333333331</v>
      </c>
      <c r="C100">
        <f>140+3/60</f>
        <v>140.05000000000001</v>
      </c>
      <c r="D100" t="s">
        <v>122</v>
      </c>
      <c r="E100">
        <v>12</v>
      </c>
      <c r="F100" s="69" t="s">
        <v>1790</v>
      </c>
      <c r="G100"/>
      <c r="H100">
        <v>0.14000000000000001</v>
      </c>
      <c r="I100"/>
      <c r="J100"/>
      <c r="K100">
        <v>340</v>
      </c>
      <c r="L100">
        <v>1</v>
      </c>
      <c r="M100">
        <v>14</v>
      </c>
      <c r="N100">
        <v>5</v>
      </c>
      <c r="O100" t="s">
        <v>1763</v>
      </c>
      <c r="P100" t="s">
        <v>123</v>
      </c>
      <c r="Q100" t="s">
        <v>124</v>
      </c>
      <c r="R100"/>
      <c r="S100"/>
      <c r="T100"/>
    </row>
    <row r="101" spans="1:20" s="1" customFormat="1" x14ac:dyDescent="0.25">
      <c r="A101">
        <v>93</v>
      </c>
      <c r="B101">
        <f>-35-2/60</f>
        <v>-35.033333333333331</v>
      </c>
      <c r="C101">
        <f>140+3/60</f>
        <v>140.05000000000001</v>
      </c>
      <c r="D101" t="s">
        <v>242</v>
      </c>
      <c r="E101">
        <v>20</v>
      </c>
      <c r="F101" s="69" t="s">
        <v>1799</v>
      </c>
      <c r="G101"/>
      <c r="H101">
        <v>32</v>
      </c>
      <c r="I101"/>
      <c r="J101"/>
      <c r="K101">
        <v>340</v>
      </c>
      <c r="L101">
        <v>1</v>
      </c>
      <c r="M101">
        <v>50</v>
      </c>
      <c r="N101"/>
      <c r="O101" t="s">
        <v>1764</v>
      </c>
      <c r="P101"/>
      <c r="Q101"/>
      <c r="R101"/>
      <c r="S101"/>
      <c r="T101"/>
    </row>
    <row r="102" spans="1:20" s="1" customFormat="1" x14ac:dyDescent="0.25">
      <c r="A102">
        <v>94</v>
      </c>
      <c r="B102">
        <f>-35-9/60-29/3600</f>
        <v>-35.158055555555556</v>
      </c>
      <c r="C102">
        <f>140+17/60+19/3600</f>
        <v>140.28861111111112</v>
      </c>
      <c r="D102" t="s">
        <v>73</v>
      </c>
      <c r="E102">
        <v>14</v>
      </c>
      <c r="F102" s="69" t="s">
        <v>1784</v>
      </c>
      <c r="G102" s="7" t="s">
        <v>1790</v>
      </c>
      <c r="H102"/>
      <c r="I102">
        <v>250</v>
      </c>
      <c r="J102">
        <v>450</v>
      </c>
      <c r="K102"/>
      <c r="L102">
        <v>0.06</v>
      </c>
      <c r="M102">
        <v>0.08</v>
      </c>
      <c r="N102"/>
      <c r="O102" t="s">
        <v>1759</v>
      </c>
      <c r="P102" t="s">
        <v>72</v>
      </c>
      <c r="Q102" t="s">
        <v>70</v>
      </c>
      <c r="R102"/>
      <c r="S102"/>
      <c r="T102" t="s">
        <v>74</v>
      </c>
    </row>
    <row r="103" spans="1:20" s="1" customFormat="1" x14ac:dyDescent="0.25">
      <c r="A103">
        <v>95</v>
      </c>
      <c r="B103">
        <v>-35.261000000000003</v>
      </c>
      <c r="C103">
        <v>140.261</v>
      </c>
      <c r="D103" t="s">
        <v>202</v>
      </c>
      <c r="E103">
        <v>4</v>
      </c>
      <c r="F103" s="69" t="s">
        <v>1790</v>
      </c>
      <c r="G103"/>
      <c r="H103"/>
      <c r="I103">
        <v>250</v>
      </c>
      <c r="J103">
        <v>450</v>
      </c>
      <c r="K103"/>
      <c r="L103">
        <v>8</v>
      </c>
      <c r="M103">
        <v>40</v>
      </c>
      <c r="N103"/>
      <c r="O103" t="s">
        <v>1765</v>
      </c>
      <c r="P103" t="s">
        <v>203</v>
      </c>
      <c r="Q103" t="s">
        <v>79</v>
      </c>
      <c r="R103"/>
      <c r="S103"/>
      <c r="T103"/>
    </row>
    <row r="104" spans="1:20" s="1" customFormat="1" x14ac:dyDescent="0.25">
      <c r="A104">
        <v>96</v>
      </c>
      <c r="B104">
        <v>-35.116666670000001</v>
      </c>
      <c r="C104">
        <v>142</v>
      </c>
      <c r="D104" t="s">
        <v>29</v>
      </c>
      <c r="E104">
        <v>8</v>
      </c>
      <c r="F104" s="69" t="s">
        <v>1790</v>
      </c>
      <c r="G104"/>
      <c r="H104"/>
      <c r="I104"/>
      <c r="J104"/>
      <c r="K104">
        <v>355</v>
      </c>
      <c r="L104"/>
      <c r="M104"/>
      <c r="N104">
        <v>7.0000000000000007E-2</v>
      </c>
      <c r="O104" t="s">
        <v>1766</v>
      </c>
      <c r="P104" t="s">
        <v>30</v>
      </c>
      <c r="Q104" t="s">
        <v>31</v>
      </c>
      <c r="R104" s="67" t="s">
        <v>32</v>
      </c>
      <c r="S104">
        <v>335</v>
      </c>
      <c r="T104" t="s">
        <v>33</v>
      </c>
    </row>
    <row r="105" spans="1:20" s="1" customFormat="1" x14ac:dyDescent="0.25">
      <c r="A105">
        <v>97</v>
      </c>
      <c r="B105">
        <v>-36.58</v>
      </c>
      <c r="C105">
        <v>140.44999999999999</v>
      </c>
      <c r="D105" t="s">
        <v>113</v>
      </c>
      <c r="E105"/>
      <c r="F105" s="69" t="s">
        <v>1784</v>
      </c>
      <c r="G105"/>
      <c r="H105">
        <v>3000</v>
      </c>
      <c r="I105">
        <v>490</v>
      </c>
      <c r="J105">
        <v>600</v>
      </c>
      <c r="K105"/>
      <c r="L105"/>
      <c r="M105"/>
      <c r="N105">
        <v>0.5</v>
      </c>
      <c r="O105" t="s">
        <v>1755</v>
      </c>
      <c r="P105" t="s">
        <v>69</v>
      </c>
      <c r="Q105" t="s">
        <v>70</v>
      </c>
      <c r="R105"/>
      <c r="S105"/>
      <c r="T105" t="s">
        <v>71</v>
      </c>
    </row>
    <row r="106" spans="1:20" s="1" customFormat="1" x14ac:dyDescent="0.25">
      <c r="A106">
        <v>98</v>
      </c>
      <c r="B106">
        <f>-35-0.2</f>
        <v>-35.200000000000003</v>
      </c>
      <c r="C106">
        <f>147+30/60</f>
        <v>147.5</v>
      </c>
      <c r="D106" t="s">
        <v>77</v>
      </c>
      <c r="E106"/>
      <c r="F106" s="69" t="s">
        <v>1784</v>
      </c>
      <c r="G106"/>
      <c r="H106">
        <v>1.6</v>
      </c>
      <c r="I106"/>
      <c r="J106"/>
      <c r="K106">
        <v>560</v>
      </c>
      <c r="L106"/>
      <c r="M106"/>
      <c r="N106">
        <v>28</v>
      </c>
      <c r="O106" t="s">
        <v>1767</v>
      </c>
      <c r="P106" t="s">
        <v>78</v>
      </c>
      <c r="Q106" t="s">
        <v>79</v>
      </c>
      <c r="R106"/>
      <c r="S106"/>
      <c r="T106" t="s">
        <v>76</v>
      </c>
    </row>
    <row r="113" spans="4:17" x14ac:dyDescent="0.25">
      <c r="D113" s="2"/>
      <c r="P113" s="2"/>
      <c r="Q113" s="2"/>
    </row>
  </sheetData>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6B66B-FB53-402C-983A-7098F08A19C8}">
  <dimension ref="A1:T45"/>
  <sheetViews>
    <sheetView tabSelected="1" topLeftCell="L25" workbookViewId="0">
      <selection activeCell="P34" sqref="P34:R34"/>
    </sheetView>
  </sheetViews>
  <sheetFormatPr defaultRowHeight="13.2" x14ac:dyDescent="0.25"/>
  <cols>
    <col min="2" max="2" width="23.21875" customWidth="1"/>
    <col min="3" max="6" width="11.6640625" customWidth="1"/>
    <col min="7" max="7" width="17" customWidth="1"/>
    <col min="8" max="10" width="13.88671875" customWidth="1"/>
    <col min="11" max="12" width="17.33203125" customWidth="1"/>
    <col min="13" max="14" width="8.88671875" customWidth="1"/>
    <col min="15" max="15" width="12" customWidth="1"/>
  </cols>
  <sheetData>
    <row r="1" spans="1:20" ht="34.200000000000003" x14ac:dyDescent="0.35">
      <c r="A1" s="8" t="s">
        <v>878</v>
      </c>
      <c r="B1" s="8" t="s">
        <v>1</v>
      </c>
      <c r="C1" s="8" t="s">
        <v>250</v>
      </c>
      <c r="D1" s="8" t="s">
        <v>251</v>
      </c>
      <c r="E1" s="8" t="s">
        <v>1776</v>
      </c>
      <c r="F1" s="8"/>
      <c r="G1" s="6"/>
      <c r="H1" s="8" t="s">
        <v>1664</v>
      </c>
      <c r="I1" s="8" t="s">
        <v>1668</v>
      </c>
      <c r="J1" s="8" t="s">
        <v>1667</v>
      </c>
      <c r="K1" s="8" t="s">
        <v>252</v>
      </c>
      <c r="L1" s="8" t="s">
        <v>253</v>
      </c>
      <c r="O1" s="7" t="s">
        <v>1808</v>
      </c>
      <c r="P1" s="7" t="s">
        <v>1806</v>
      </c>
      <c r="Q1" s="7" t="s">
        <v>1807</v>
      </c>
      <c r="R1" s="7" t="s">
        <v>1968</v>
      </c>
      <c r="T1" s="8" t="s">
        <v>1775</v>
      </c>
    </row>
    <row r="2" spans="1:20" x14ac:dyDescent="0.25">
      <c r="A2" s="8"/>
      <c r="B2" s="8" t="s">
        <v>255</v>
      </c>
      <c r="C2" s="8" t="s">
        <v>254</v>
      </c>
      <c r="D2" s="8" t="s">
        <v>254</v>
      </c>
      <c r="E2" s="8" t="s">
        <v>1773</v>
      </c>
      <c r="F2" s="8" t="s">
        <v>1774</v>
      </c>
      <c r="G2" s="8" t="s">
        <v>1775</v>
      </c>
      <c r="H2" s="8" t="s">
        <v>1665</v>
      </c>
      <c r="I2" s="8" t="s">
        <v>1666</v>
      </c>
      <c r="J2" s="8" t="s">
        <v>1666</v>
      </c>
      <c r="K2" s="8"/>
      <c r="L2" s="8"/>
      <c r="O2">
        <v>1</v>
      </c>
      <c r="P2" s="70">
        <v>29.3333333333334</v>
      </c>
      <c r="Q2" s="70">
        <v>48</v>
      </c>
      <c r="R2">
        <v>200</v>
      </c>
      <c r="T2">
        <v>32</v>
      </c>
    </row>
    <row r="3" spans="1:20" x14ac:dyDescent="0.25">
      <c r="A3">
        <v>1</v>
      </c>
      <c r="B3" t="s">
        <v>1607</v>
      </c>
      <c r="C3">
        <v>47.69</v>
      </c>
      <c r="D3">
        <v>15.6</v>
      </c>
      <c r="G3">
        <v>694</v>
      </c>
      <c r="H3">
        <v>23</v>
      </c>
      <c r="I3">
        <v>216</v>
      </c>
      <c r="J3">
        <v>853</v>
      </c>
      <c r="K3" t="s">
        <v>1608</v>
      </c>
      <c r="L3" t="s">
        <v>263</v>
      </c>
      <c r="O3">
        <v>3</v>
      </c>
      <c r="P3" s="70">
        <v>128</v>
      </c>
      <c r="Q3" s="70">
        <v>93.333333333333201</v>
      </c>
      <c r="R3">
        <v>294.39528023598803</v>
      </c>
      <c r="T3">
        <v>44</v>
      </c>
    </row>
    <row r="4" spans="1:20" x14ac:dyDescent="0.25">
      <c r="A4">
        <v>2</v>
      </c>
      <c r="B4" t="s">
        <v>1607</v>
      </c>
      <c r="C4">
        <v>43.58</v>
      </c>
      <c r="D4">
        <v>16.600000000000001</v>
      </c>
      <c r="G4">
        <v>795</v>
      </c>
      <c r="K4" t="s">
        <v>1609</v>
      </c>
      <c r="L4" t="s">
        <v>1610</v>
      </c>
      <c r="O4">
        <v>23</v>
      </c>
      <c r="P4" s="70">
        <v>128</v>
      </c>
      <c r="Q4" s="70">
        <v>224</v>
      </c>
      <c r="R4">
        <v>211.79941002949801</v>
      </c>
      <c r="T4" s="71">
        <v>130</v>
      </c>
    </row>
    <row r="5" spans="1:20" x14ac:dyDescent="0.25">
      <c r="A5">
        <v>3</v>
      </c>
      <c r="B5" t="s">
        <v>1611</v>
      </c>
      <c r="C5">
        <v>45.22</v>
      </c>
      <c r="D5">
        <v>13.6</v>
      </c>
      <c r="G5">
        <v>386</v>
      </c>
      <c r="H5">
        <v>74</v>
      </c>
      <c r="I5">
        <v>190</v>
      </c>
      <c r="J5">
        <v>543</v>
      </c>
      <c r="K5" t="s">
        <v>1608</v>
      </c>
      <c r="L5" t="s">
        <v>1612</v>
      </c>
      <c r="O5">
        <v>2</v>
      </c>
      <c r="P5" s="70">
        <v>141.333333333333</v>
      </c>
      <c r="Q5" s="70">
        <v>61.3333333333334</v>
      </c>
      <c r="R5">
        <v>200</v>
      </c>
      <c r="T5">
        <v>144</v>
      </c>
    </row>
    <row r="6" spans="1:20" x14ac:dyDescent="0.25">
      <c r="A6">
        <v>4</v>
      </c>
      <c r="B6" t="s">
        <v>1613</v>
      </c>
      <c r="C6">
        <v>45.8</v>
      </c>
      <c r="D6">
        <v>0.44</v>
      </c>
      <c r="G6">
        <v>250</v>
      </c>
      <c r="K6" t="s">
        <v>1609</v>
      </c>
      <c r="L6" t="s">
        <v>1614</v>
      </c>
      <c r="O6">
        <v>24</v>
      </c>
      <c r="P6" s="70">
        <v>144</v>
      </c>
      <c r="Q6" s="70">
        <v>152</v>
      </c>
      <c r="R6">
        <v>426.54867256637101</v>
      </c>
      <c r="T6">
        <v>200</v>
      </c>
    </row>
    <row r="7" spans="1:20" x14ac:dyDescent="0.25">
      <c r="A7">
        <v>5</v>
      </c>
      <c r="B7" t="s">
        <v>1615</v>
      </c>
      <c r="C7">
        <v>44.01</v>
      </c>
      <c r="D7">
        <v>3.16</v>
      </c>
      <c r="G7">
        <v>378</v>
      </c>
      <c r="H7">
        <v>117</v>
      </c>
      <c r="I7">
        <v>198</v>
      </c>
      <c r="J7">
        <v>519</v>
      </c>
      <c r="K7" t="s">
        <v>1608</v>
      </c>
      <c r="L7" t="s">
        <v>257</v>
      </c>
      <c r="O7">
        <v>4</v>
      </c>
      <c r="P7" s="70">
        <v>202.666666666666</v>
      </c>
      <c r="Q7" s="70">
        <v>128</v>
      </c>
      <c r="R7">
        <v>388.79056047197599</v>
      </c>
      <c r="T7">
        <v>205</v>
      </c>
    </row>
    <row r="8" spans="1:20" x14ac:dyDescent="0.25">
      <c r="A8">
        <v>6</v>
      </c>
      <c r="B8" t="s">
        <v>1616</v>
      </c>
      <c r="C8">
        <v>43.92</v>
      </c>
      <c r="D8">
        <v>5.13</v>
      </c>
      <c r="G8">
        <v>568</v>
      </c>
      <c r="H8">
        <v>1115</v>
      </c>
      <c r="I8">
        <v>112</v>
      </c>
      <c r="J8">
        <v>254</v>
      </c>
      <c r="K8" t="s">
        <v>1608</v>
      </c>
      <c r="L8" t="s">
        <v>256</v>
      </c>
      <c r="O8">
        <v>27</v>
      </c>
      <c r="P8" s="70">
        <v>234.666666666666</v>
      </c>
      <c r="Q8" s="70">
        <v>168</v>
      </c>
      <c r="R8">
        <v>473.74631268436502</v>
      </c>
      <c r="T8">
        <v>225</v>
      </c>
    </row>
    <row r="9" spans="1:20" x14ac:dyDescent="0.25">
      <c r="A9">
        <v>7</v>
      </c>
      <c r="B9" t="s">
        <v>1617</v>
      </c>
      <c r="C9">
        <v>43.93</v>
      </c>
      <c r="D9">
        <v>3.85</v>
      </c>
      <c r="G9">
        <v>287</v>
      </c>
      <c r="H9">
        <v>110</v>
      </c>
      <c r="I9">
        <v>196</v>
      </c>
      <c r="J9">
        <v>802</v>
      </c>
      <c r="K9" t="s">
        <v>1608</v>
      </c>
      <c r="L9" t="s">
        <v>258</v>
      </c>
      <c r="O9">
        <v>5</v>
      </c>
      <c r="P9" s="70">
        <v>240</v>
      </c>
      <c r="Q9" s="70">
        <v>40</v>
      </c>
      <c r="R9">
        <v>51.327433628318602</v>
      </c>
      <c r="T9">
        <v>234</v>
      </c>
    </row>
    <row r="10" spans="1:20" x14ac:dyDescent="0.25">
      <c r="A10">
        <v>8</v>
      </c>
      <c r="B10" t="s">
        <v>1618</v>
      </c>
      <c r="C10">
        <v>48.93</v>
      </c>
      <c r="D10">
        <v>11.3</v>
      </c>
      <c r="G10">
        <v>130</v>
      </c>
      <c r="H10">
        <v>33</v>
      </c>
      <c r="I10">
        <v>163</v>
      </c>
      <c r="J10">
        <v>256</v>
      </c>
      <c r="K10" t="s">
        <v>1608</v>
      </c>
      <c r="L10" t="s">
        <v>1619</v>
      </c>
      <c r="O10">
        <v>13</v>
      </c>
      <c r="P10" s="70">
        <v>240</v>
      </c>
      <c r="Q10" s="70">
        <v>98.6666666666667</v>
      </c>
      <c r="R10">
        <v>143.36283185840699</v>
      </c>
      <c r="T10">
        <v>241</v>
      </c>
    </row>
    <row r="11" spans="1:20" x14ac:dyDescent="0.25">
      <c r="A11">
        <v>9</v>
      </c>
      <c r="B11" t="s">
        <v>1620</v>
      </c>
      <c r="C11">
        <v>48.21</v>
      </c>
      <c r="D11">
        <v>9.15</v>
      </c>
      <c r="G11">
        <v>351</v>
      </c>
      <c r="H11">
        <v>45</v>
      </c>
      <c r="I11">
        <v>183</v>
      </c>
      <c r="J11">
        <v>374</v>
      </c>
      <c r="K11" t="s">
        <v>1608</v>
      </c>
      <c r="L11" t="s">
        <v>1621</v>
      </c>
      <c r="O11">
        <v>26</v>
      </c>
      <c r="P11" s="70">
        <v>248</v>
      </c>
      <c r="Q11" s="70">
        <v>242.666666666666</v>
      </c>
      <c r="R11">
        <v>301.47492625368699</v>
      </c>
      <c r="T11">
        <v>244</v>
      </c>
    </row>
    <row r="12" spans="1:20" x14ac:dyDescent="0.25">
      <c r="A12">
        <v>10</v>
      </c>
      <c r="B12" t="s">
        <v>1622</v>
      </c>
      <c r="C12">
        <v>49.2</v>
      </c>
      <c r="D12">
        <v>11.8</v>
      </c>
      <c r="G12">
        <v>200</v>
      </c>
      <c r="K12" t="s">
        <v>1608</v>
      </c>
      <c r="L12" t="s">
        <v>1623</v>
      </c>
      <c r="O12">
        <v>25</v>
      </c>
      <c r="P12" s="70">
        <v>258.666666666666</v>
      </c>
      <c r="Q12" s="70">
        <v>327.99999999999898</v>
      </c>
      <c r="R12">
        <v>244.83775811209401</v>
      </c>
      <c r="T12">
        <v>244.5</v>
      </c>
    </row>
    <row r="13" spans="1:20" x14ac:dyDescent="0.25">
      <c r="A13">
        <v>11</v>
      </c>
      <c r="B13" t="s">
        <v>1624</v>
      </c>
      <c r="C13">
        <v>35.130000000000003</v>
      </c>
      <c r="D13">
        <v>24.55</v>
      </c>
      <c r="G13">
        <v>241</v>
      </c>
      <c r="H13">
        <v>26</v>
      </c>
      <c r="I13">
        <v>148</v>
      </c>
      <c r="J13">
        <v>631</v>
      </c>
      <c r="K13" t="s">
        <v>1608</v>
      </c>
      <c r="L13" t="s">
        <v>259</v>
      </c>
      <c r="O13">
        <v>6</v>
      </c>
      <c r="P13" s="70">
        <v>274.666666666666</v>
      </c>
      <c r="Q13" s="70">
        <v>90.6666666666667</v>
      </c>
      <c r="R13">
        <v>374.63126843657801</v>
      </c>
      <c r="T13">
        <v>250</v>
      </c>
    </row>
    <row r="14" spans="1:20" x14ac:dyDescent="0.25">
      <c r="A14">
        <v>12</v>
      </c>
      <c r="B14" t="s">
        <v>1625</v>
      </c>
      <c r="C14">
        <v>38.6</v>
      </c>
      <c r="D14">
        <v>21.15</v>
      </c>
      <c r="G14">
        <v>484</v>
      </c>
      <c r="K14" t="s">
        <v>1626</v>
      </c>
      <c r="L14" t="s">
        <v>1627</v>
      </c>
      <c r="O14">
        <v>28</v>
      </c>
      <c r="P14" s="70">
        <v>288</v>
      </c>
      <c r="Q14" s="70">
        <v>181.333333333333</v>
      </c>
      <c r="R14">
        <v>303.83480825958702</v>
      </c>
      <c r="T14">
        <v>260</v>
      </c>
    </row>
    <row r="15" spans="1:20" x14ac:dyDescent="0.25">
      <c r="A15">
        <v>13</v>
      </c>
      <c r="B15" t="s">
        <v>1628</v>
      </c>
      <c r="C15">
        <v>41.88</v>
      </c>
      <c r="D15">
        <v>12.9</v>
      </c>
      <c r="G15">
        <v>416</v>
      </c>
      <c r="K15" t="s">
        <v>1626</v>
      </c>
      <c r="L15" t="s">
        <v>1629</v>
      </c>
      <c r="O15">
        <v>7</v>
      </c>
      <c r="P15" s="70">
        <v>298.666666666666</v>
      </c>
      <c r="Q15" s="70">
        <v>90.6666666666667</v>
      </c>
      <c r="R15">
        <v>216.51917404129799</v>
      </c>
      <c r="T15">
        <v>278</v>
      </c>
    </row>
    <row r="16" spans="1:20" x14ac:dyDescent="0.25">
      <c r="A16">
        <v>14</v>
      </c>
      <c r="B16" t="s">
        <v>1630</v>
      </c>
      <c r="C16">
        <v>41.05</v>
      </c>
      <c r="D16">
        <v>14.55</v>
      </c>
      <c r="G16">
        <v>559</v>
      </c>
      <c r="K16" t="s">
        <v>1626</v>
      </c>
      <c r="L16" t="s">
        <v>1629</v>
      </c>
      <c r="O16">
        <v>8</v>
      </c>
      <c r="P16" s="70">
        <v>317.33333333333297</v>
      </c>
      <c r="Q16" s="70">
        <v>88</v>
      </c>
      <c r="R16">
        <v>301.47492625368699</v>
      </c>
      <c r="T16">
        <v>287</v>
      </c>
    </row>
    <row r="17" spans="1:20" x14ac:dyDescent="0.25">
      <c r="A17">
        <v>15</v>
      </c>
      <c r="B17" t="s">
        <v>1631</v>
      </c>
      <c r="C17">
        <v>42.27</v>
      </c>
      <c r="D17">
        <v>13.34</v>
      </c>
      <c r="G17">
        <v>700</v>
      </c>
      <c r="H17">
        <v>800</v>
      </c>
      <c r="I17">
        <v>144</v>
      </c>
      <c r="J17">
        <v>487</v>
      </c>
      <c r="K17" t="s">
        <v>1608</v>
      </c>
      <c r="L17" t="s">
        <v>262</v>
      </c>
      <c r="O17">
        <v>32</v>
      </c>
      <c r="P17" s="70">
        <v>346.666666666666</v>
      </c>
      <c r="Q17" s="70">
        <v>274.666666666666</v>
      </c>
      <c r="R17">
        <v>492.62536873156301</v>
      </c>
      <c r="T17">
        <v>318</v>
      </c>
    </row>
    <row r="18" spans="1:20" x14ac:dyDescent="0.25">
      <c r="A18">
        <v>16</v>
      </c>
      <c r="B18" t="s">
        <v>1632</v>
      </c>
      <c r="C18">
        <v>40.78</v>
      </c>
      <c r="D18">
        <v>15.13</v>
      </c>
      <c r="G18">
        <v>974</v>
      </c>
      <c r="K18" t="s">
        <v>1608</v>
      </c>
      <c r="L18" t="s">
        <v>1633</v>
      </c>
      <c r="O18">
        <v>29</v>
      </c>
      <c r="P18" s="70">
        <v>349.33333333333297</v>
      </c>
      <c r="Q18" s="70">
        <v>173.333333333333</v>
      </c>
      <c r="R18">
        <v>400.58997050147502</v>
      </c>
      <c r="T18">
        <v>348</v>
      </c>
    </row>
    <row r="19" spans="1:20" x14ac:dyDescent="0.25">
      <c r="A19">
        <v>17</v>
      </c>
      <c r="B19" t="s">
        <v>1634</v>
      </c>
      <c r="C19">
        <v>39.9</v>
      </c>
      <c r="D19">
        <v>15.81</v>
      </c>
      <c r="G19">
        <v>693</v>
      </c>
      <c r="K19" t="s">
        <v>1626</v>
      </c>
      <c r="L19" t="s">
        <v>1629</v>
      </c>
      <c r="O19">
        <v>33</v>
      </c>
      <c r="P19" s="70">
        <v>354.666666666666</v>
      </c>
      <c r="Q19" s="70">
        <v>253.333333333333</v>
      </c>
      <c r="R19">
        <v>700.294985250737</v>
      </c>
      <c r="T19">
        <v>351</v>
      </c>
    </row>
    <row r="20" spans="1:20" x14ac:dyDescent="0.25">
      <c r="A20">
        <v>18</v>
      </c>
      <c r="B20" t="s">
        <v>1635</v>
      </c>
      <c r="C20">
        <v>33.729999999999997</v>
      </c>
      <c r="D20">
        <v>35.93</v>
      </c>
      <c r="G20">
        <v>278</v>
      </c>
      <c r="K20" t="s">
        <v>1608</v>
      </c>
      <c r="L20" t="s">
        <v>1636</v>
      </c>
      <c r="O20">
        <v>30</v>
      </c>
      <c r="P20" s="70">
        <v>365.33333333333297</v>
      </c>
      <c r="Q20" s="70">
        <v>149.333333333333</v>
      </c>
      <c r="R20">
        <v>428.90855457227099</v>
      </c>
      <c r="T20">
        <v>355</v>
      </c>
    </row>
    <row r="21" spans="1:20" x14ac:dyDescent="0.25">
      <c r="A21">
        <v>19</v>
      </c>
      <c r="B21" t="s">
        <v>1637</v>
      </c>
      <c r="C21">
        <v>34.08</v>
      </c>
      <c r="D21">
        <v>36.299999999999997</v>
      </c>
      <c r="G21">
        <v>205</v>
      </c>
      <c r="K21" t="s">
        <v>1608</v>
      </c>
      <c r="L21" t="s">
        <v>1636</v>
      </c>
      <c r="O21">
        <v>34</v>
      </c>
      <c r="P21" s="70">
        <v>373.33333333333297</v>
      </c>
      <c r="Q21" s="70">
        <v>240</v>
      </c>
      <c r="R21">
        <v>417.10914454277201</v>
      </c>
      <c r="T21">
        <v>378</v>
      </c>
    </row>
    <row r="22" spans="1:20" x14ac:dyDescent="0.25">
      <c r="A22">
        <v>20</v>
      </c>
      <c r="B22" t="s">
        <v>1638</v>
      </c>
      <c r="C22">
        <v>34.049999999999997</v>
      </c>
      <c r="D22">
        <v>35.950000000000003</v>
      </c>
      <c r="G22">
        <v>842</v>
      </c>
      <c r="K22" t="s">
        <v>1608</v>
      </c>
      <c r="L22" t="s">
        <v>1636</v>
      </c>
      <c r="O22">
        <v>35</v>
      </c>
      <c r="P22" s="70">
        <v>383.99999999999898</v>
      </c>
      <c r="Q22" s="70">
        <v>229.333333333333</v>
      </c>
      <c r="R22">
        <v>452.50737463126802</v>
      </c>
      <c r="T22">
        <v>386</v>
      </c>
    </row>
    <row r="23" spans="1:20" x14ac:dyDescent="0.25">
      <c r="A23">
        <v>21</v>
      </c>
      <c r="B23" t="s">
        <v>1639</v>
      </c>
      <c r="C23">
        <v>32</v>
      </c>
      <c r="D23">
        <v>35.299999999999997</v>
      </c>
      <c r="G23">
        <v>144</v>
      </c>
      <c r="K23" t="s">
        <v>1609</v>
      </c>
      <c r="L23" t="s">
        <v>1640</v>
      </c>
      <c r="O23">
        <v>9</v>
      </c>
      <c r="P23" s="70">
        <v>413.33333333333297</v>
      </c>
      <c r="Q23" s="70">
        <v>122.666666666666</v>
      </c>
      <c r="R23">
        <v>454.867256637168</v>
      </c>
      <c r="T23">
        <v>416</v>
      </c>
    </row>
    <row r="24" spans="1:20" x14ac:dyDescent="0.25">
      <c r="A24">
        <v>22</v>
      </c>
      <c r="B24" s="7" t="s">
        <v>1777</v>
      </c>
      <c r="C24">
        <v>37.1</v>
      </c>
      <c r="D24">
        <v>-7.9</v>
      </c>
      <c r="E24">
        <v>150</v>
      </c>
      <c r="F24">
        <v>300</v>
      </c>
      <c r="K24" t="s">
        <v>1641</v>
      </c>
      <c r="L24" s="7" t="s">
        <v>1779</v>
      </c>
      <c r="O24" s="7" t="s">
        <v>1967</v>
      </c>
      <c r="P24" s="70">
        <v>445.33333333333297</v>
      </c>
      <c r="Q24" s="70">
        <v>109.333333333333</v>
      </c>
      <c r="R24">
        <v>332.15339233038299</v>
      </c>
      <c r="T24">
        <v>463</v>
      </c>
    </row>
    <row r="25" spans="1:20" x14ac:dyDescent="0.25">
      <c r="A25">
        <v>24</v>
      </c>
      <c r="B25" t="s">
        <v>1642</v>
      </c>
      <c r="C25">
        <v>26.5</v>
      </c>
      <c r="D25">
        <v>46.5</v>
      </c>
      <c r="G25">
        <v>44</v>
      </c>
      <c r="K25" t="s">
        <v>1643</v>
      </c>
      <c r="L25" t="s">
        <v>1644</v>
      </c>
      <c r="O25" s="7" t="s">
        <v>1967</v>
      </c>
      <c r="P25" s="70">
        <v>450.666666666666</v>
      </c>
      <c r="Q25" s="70">
        <v>29.333333333333201</v>
      </c>
      <c r="R25">
        <v>414.749262536873</v>
      </c>
      <c r="T25">
        <v>484</v>
      </c>
    </row>
    <row r="26" spans="1:20" x14ac:dyDescent="0.25">
      <c r="A26">
        <v>25</v>
      </c>
      <c r="B26" t="s">
        <v>1645</v>
      </c>
      <c r="C26">
        <v>37.9</v>
      </c>
      <c r="D26">
        <v>-3.03</v>
      </c>
      <c r="G26">
        <v>244</v>
      </c>
      <c r="K26" t="s">
        <v>1626</v>
      </c>
      <c r="L26" t="s">
        <v>1646</v>
      </c>
      <c r="O26">
        <v>10</v>
      </c>
      <c r="P26" s="70">
        <v>461.33333333333297</v>
      </c>
      <c r="Q26" s="70">
        <v>56</v>
      </c>
      <c r="R26">
        <v>476.106194690265</v>
      </c>
      <c r="T26">
        <v>552</v>
      </c>
    </row>
    <row r="27" spans="1:20" x14ac:dyDescent="0.25">
      <c r="A27">
        <v>26</v>
      </c>
      <c r="B27" t="s">
        <v>1647</v>
      </c>
      <c r="C27">
        <v>36.93</v>
      </c>
      <c r="D27">
        <v>-4.5199999999999996</v>
      </c>
      <c r="G27">
        <v>463</v>
      </c>
      <c r="H27">
        <v>28</v>
      </c>
      <c r="I27">
        <v>63</v>
      </c>
      <c r="J27">
        <v>276</v>
      </c>
      <c r="K27" t="s">
        <v>1608</v>
      </c>
      <c r="L27" t="s">
        <v>261</v>
      </c>
      <c r="O27">
        <v>15</v>
      </c>
      <c r="P27" s="70">
        <v>485.33333333333297</v>
      </c>
      <c r="Q27" s="70">
        <v>98.6666666666667</v>
      </c>
      <c r="R27">
        <v>176.401179941002</v>
      </c>
      <c r="T27">
        <v>559</v>
      </c>
    </row>
    <row r="28" spans="1:20" x14ac:dyDescent="0.25">
      <c r="A28">
        <v>27</v>
      </c>
      <c r="B28" t="s">
        <v>1648</v>
      </c>
      <c r="C28">
        <v>36.65</v>
      </c>
      <c r="D28">
        <v>-5.72</v>
      </c>
      <c r="G28">
        <v>318</v>
      </c>
      <c r="K28" t="s">
        <v>1626</v>
      </c>
      <c r="L28" t="s">
        <v>1646</v>
      </c>
      <c r="O28">
        <v>16</v>
      </c>
      <c r="P28" s="70">
        <v>552</v>
      </c>
      <c r="Q28" s="70">
        <v>18.6666666666667</v>
      </c>
      <c r="R28">
        <v>166.961651917404</v>
      </c>
      <c r="T28">
        <v>568</v>
      </c>
    </row>
    <row r="29" spans="1:20" x14ac:dyDescent="0.25">
      <c r="A29">
        <v>28</v>
      </c>
      <c r="B29" t="s">
        <v>1649</v>
      </c>
      <c r="C29">
        <v>47.87</v>
      </c>
      <c r="D29">
        <v>7.67</v>
      </c>
      <c r="G29">
        <v>650</v>
      </c>
      <c r="K29" t="s">
        <v>1609</v>
      </c>
      <c r="L29" t="s">
        <v>1650</v>
      </c>
      <c r="O29">
        <v>11</v>
      </c>
      <c r="P29" s="70">
        <v>560</v>
      </c>
      <c r="Q29" s="70">
        <v>173.333333333333</v>
      </c>
      <c r="R29">
        <v>334.51327433628302</v>
      </c>
      <c r="T29">
        <v>650</v>
      </c>
    </row>
    <row r="30" spans="1:20" x14ac:dyDescent="0.25">
      <c r="A30">
        <v>29</v>
      </c>
      <c r="B30" t="s">
        <v>1651</v>
      </c>
      <c r="C30">
        <v>36.97</v>
      </c>
      <c r="D30">
        <v>33.22</v>
      </c>
      <c r="G30">
        <v>552</v>
      </c>
      <c r="H30">
        <v>120</v>
      </c>
      <c r="I30">
        <v>28</v>
      </c>
      <c r="J30">
        <v>280</v>
      </c>
      <c r="K30" t="s">
        <v>1608</v>
      </c>
      <c r="L30" t="s">
        <v>1652</v>
      </c>
      <c r="O30">
        <v>12</v>
      </c>
      <c r="P30" s="70">
        <v>568</v>
      </c>
      <c r="Q30" s="70">
        <v>128</v>
      </c>
      <c r="R30">
        <v>322.71386430678399</v>
      </c>
      <c r="T30">
        <v>690</v>
      </c>
    </row>
    <row r="31" spans="1:20" x14ac:dyDescent="0.25">
      <c r="A31">
        <v>30</v>
      </c>
      <c r="B31" t="s">
        <v>1653</v>
      </c>
      <c r="C31">
        <v>40.15</v>
      </c>
      <c r="D31">
        <v>30.65</v>
      </c>
      <c r="G31">
        <v>32</v>
      </c>
      <c r="H31">
        <v>49</v>
      </c>
      <c r="I31">
        <v>77</v>
      </c>
      <c r="J31">
        <v>197</v>
      </c>
      <c r="K31" t="s">
        <v>1608</v>
      </c>
      <c r="L31" t="s">
        <v>260</v>
      </c>
      <c r="O31">
        <v>36</v>
      </c>
      <c r="P31" s="70">
        <v>650.66666666666595</v>
      </c>
      <c r="Q31" s="70">
        <v>314.666666666666</v>
      </c>
      <c r="R31">
        <v>374.63126843657801</v>
      </c>
      <c r="T31">
        <v>693</v>
      </c>
    </row>
    <row r="32" spans="1:20" x14ac:dyDescent="0.25">
      <c r="A32">
        <v>31</v>
      </c>
      <c r="B32" s="7" t="s">
        <v>1778</v>
      </c>
      <c r="C32">
        <v>51.53</v>
      </c>
      <c r="D32">
        <v>-1.1499999999999999</v>
      </c>
      <c r="E32">
        <v>146</v>
      </c>
      <c r="F32">
        <v>365</v>
      </c>
      <c r="G32">
        <v>244.5</v>
      </c>
      <c r="K32" t="s">
        <v>1609</v>
      </c>
      <c r="L32" t="s">
        <v>1654</v>
      </c>
      <c r="O32">
        <v>38</v>
      </c>
      <c r="P32" s="70">
        <v>688</v>
      </c>
      <c r="Q32" s="70">
        <v>216</v>
      </c>
      <c r="R32">
        <v>759.29203539823004</v>
      </c>
      <c r="T32">
        <v>694</v>
      </c>
    </row>
    <row r="33" spans="1:20" x14ac:dyDescent="0.25">
      <c r="A33">
        <v>33</v>
      </c>
      <c r="B33" t="s">
        <v>1655</v>
      </c>
      <c r="C33">
        <v>50.75</v>
      </c>
      <c r="D33">
        <v>-2.4500000000000002</v>
      </c>
      <c r="G33">
        <v>700</v>
      </c>
      <c r="K33" t="s">
        <v>1608</v>
      </c>
      <c r="L33" t="s">
        <v>1656</v>
      </c>
      <c r="O33">
        <v>17</v>
      </c>
      <c r="P33" s="70">
        <v>693.33333333333303</v>
      </c>
      <c r="Q33" s="70">
        <v>226.666666666666</v>
      </c>
      <c r="R33">
        <v>1030.67846607669</v>
      </c>
      <c r="T33">
        <v>700</v>
      </c>
    </row>
    <row r="34" spans="1:20" x14ac:dyDescent="0.25">
      <c r="A34">
        <v>34</v>
      </c>
      <c r="B34" t="s">
        <v>1657</v>
      </c>
      <c r="C34">
        <v>52.6</v>
      </c>
      <c r="D34">
        <v>0.88</v>
      </c>
      <c r="G34">
        <v>260</v>
      </c>
      <c r="K34" t="s">
        <v>1608</v>
      </c>
      <c r="L34" t="s">
        <v>1656</v>
      </c>
      <c r="O34">
        <v>19</v>
      </c>
      <c r="P34" s="70">
        <v>693.33333333333303</v>
      </c>
      <c r="Q34" s="70">
        <v>165.333333333333</v>
      </c>
      <c r="R34">
        <v>348.672566371681</v>
      </c>
      <c r="T34">
        <v>700</v>
      </c>
    </row>
    <row r="35" spans="1:20" x14ac:dyDescent="0.25">
      <c r="A35">
        <v>35</v>
      </c>
      <c r="B35" t="s">
        <v>1658</v>
      </c>
      <c r="C35">
        <v>54.52</v>
      </c>
      <c r="D35">
        <v>-1.87</v>
      </c>
      <c r="G35">
        <v>690</v>
      </c>
      <c r="H35">
        <v>86</v>
      </c>
      <c r="I35">
        <v>170</v>
      </c>
      <c r="J35">
        <v>370</v>
      </c>
      <c r="K35" t="s">
        <v>1608</v>
      </c>
      <c r="L35" t="s">
        <v>1659</v>
      </c>
      <c r="O35">
        <v>37</v>
      </c>
      <c r="P35" s="70">
        <v>698.66666666666595</v>
      </c>
      <c r="Q35" s="70">
        <v>327.99999999999898</v>
      </c>
      <c r="R35">
        <v>525.66371681415899</v>
      </c>
      <c r="T35">
        <v>795</v>
      </c>
    </row>
    <row r="36" spans="1:20" x14ac:dyDescent="0.25">
      <c r="A36">
        <v>36</v>
      </c>
      <c r="B36" t="s">
        <v>1660</v>
      </c>
      <c r="C36">
        <v>52.3</v>
      </c>
      <c r="D36">
        <v>-2.58</v>
      </c>
      <c r="G36">
        <v>355</v>
      </c>
      <c r="H36">
        <v>1134</v>
      </c>
      <c r="I36">
        <v>221</v>
      </c>
      <c r="J36">
        <v>436</v>
      </c>
      <c r="K36" t="s">
        <v>1608</v>
      </c>
      <c r="L36" t="s">
        <v>1659</v>
      </c>
      <c r="O36">
        <v>18</v>
      </c>
      <c r="P36" s="70">
        <v>701.33333333333303</v>
      </c>
      <c r="Q36" s="70">
        <v>178.666666666666</v>
      </c>
      <c r="R36">
        <v>360.47197640117901</v>
      </c>
      <c r="T36">
        <v>842</v>
      </c>
    </row>
    <row r="37" spans="1:20" x14ac:dyDescent="0.25">
      <c r="A37">
        <v>37</v>
      </c>
      <c r="B37" t="s">
        <v>1661</v>
      </c>
      <c r="C37">
        <v>51.5</v>
      </c>
      <c r="D37">
        <v>-1.53</v>
      </c>
      <c r="G37">
        <v>234</v>
      </c>
      <c r="H37">
        <v>234</v>
      </c>
      <c r="I37">
        <v>141</v>
      </c>
      <c r="J37">
        <v>206</v>
      </c>
      <c r="K37" t="s">
        <v>1608</v>
      </c>
      <c r="L37" t="s">
        <v>1659</v>
      </c>
      <c r="O37">
        <v>20</v>
      </c>
      <c r="P37" s="70">
        <v>791.99999999999898</v>
      </c>
      <c r="Q37" s="70">
        <v>296</v>
      </c>
      <c r="R37">
        <v>445.427728613569</v>
      </c>
      <c r="T37">
        <v>974</v>
      </c>
    </row>
    <row r="38" spans="1:20" x14ac:dyDescent="0.25">
      <c r="A38">
        <v>38</v>
      </c>
      <c r="B38" t="s">
        <v>1662</v>
      </c>
      <c r="C38">
        <v>51.1</v>
      </c>
      <c r="D38">
        <v>-1.26</v>
      </c>
      <c r="G38">
        <v>348</v>
      </c>
      <c r="K38" t="s">
        <v>1608</v>
      </c>
      <c r="L38" t="s">
        <v>1663</v>
      </c>
      <c r="O38">
        <v>21</v>
      </c>
      <c r="P38" s="70">
        <v>840</v>
      </c>
      <c r="Q38" s="70">
        <v>109.333333333333</v>
      </c>
      <c r="R38">
        <v>143.36283185840699</v>
      </c>
    </row>
    <row r="39" spans="1:20" x14ac:dyDescent="0.25">
      <c r="O39">
        <v>22</v>
      </c>
      <c r="P39" s="70">
        <v>976</v>
      </c>
      <c r="Q39" s="70">
        <v>138.666666666666</v>
      </c>
      <c r="R39">
        <v>188.200589970501</v>
      </c>
    </row>
    <row r="41" spans="1:20" x14ac:dyDescent="0.25">
      <c r="P41">
        <f>AVERAGE(P1:P39)</f>
        <v>421.47368421052596</v>
      </c>
      <c r="T41">
        <f>AVERAGE(T1:T39)</f>
        <v>414.84722222222223</v>
      </c>
    </row>
    <row r="44" spans="1:20" x14ac:dyDescent="0.25">
      <c r="H44" s="68"/>
    </row>
    <row r="45" spans="1:20" x14ac:dyDescent="0.25">
      <c r="H45" s="68"/>
    </row>
  </sheetData>
  <sortState ref="T2:T45">
    <sortCondition ref="T14"/>
  </sortState>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6078D-2B28-4FFA-9C75-4F7A4C9B22CA}">
  <dimension ref="A1:V721"/>
  <sheetViews>
    <sheetView topLeftCell="L1" workbookViewId="0">
      <selection activeCell="P10" sqref="P10"/>
    </sheetView>
  </sheetViews>
  <sheetFormatPr defaultRowHeight="13.8" x14ac:dyDescent="0.25"/>
  <cols>
    <col min="2" max="2" width="9" style="32" bestFit="1" customWidth="1"/>
    <col min="3" max="3" width="11.33203125" style="32" customWidth="1"/>
    <col min="4" max="4" width="9.21875" style="32" bestFit="1" customWidth="1"/>
    <col min="5" max="5" width="10.44140625" style="32" customWidth="1"/>
    <col min="6" max="10" width="9" style="33" bestFit="1" customWidth="1"/>
    <col min="11" max="12" width="15.77734375" style="33" customWidth="1"/>
    <col min="13" max="16" width="9" style="33" bestFit="1" customWidth="1"/>
    <col min="18" max="18" width="12" style="33" customWidth="1"/>
    <col min="19" max="19" width="30" style="26" customWidth="1"/>
  </cols>
  <sheetData>
    <row r="1" spans="1:22" s="9" customFormat="1" ht="30.6" customHeight="1" x14ac:dyDescent="0.2">
      <c r="A1" s="9" t="s">
        <v>878</v>
      </c>
      <c r="B1" s="8" t="s">
        <v>250</v>
      </c>
      <c r="C1" s="8" t="s">
        <v>1805</v>
      </c>
      <c r="D1" s="8" t="s">
        <v>264</v>
      </c>
      <c r="E1" s="8" t="s">
        <v>265</v>
      </c>
      <c r="F1" s="8" t="s">
        <v>266</v>
      </c>
      <c r="G1" s="8" t="s">
        <v>269</v>
      </c>
      <c r="H1" s="8" t="s">
        <v>267</v>
      </c>
      <c r="I1" s="8" t="s">
        <v>268</v>
      </c>
      <c r="J1" s="8" t="s">
        <v>270</v>
      </c>
      <c r="K1" s="8" t="s">
        <v>271</v>
      </c>
      <c r="L1" s="8" t="s">
        <v>272</v>
      </c>
      <c r="M1" s="8" t="s">
        <v>273</v>
      </c>
      <c r="N1" s="8" t="s">
        <v>274</v>
      </c>
      <c r="O1" s="8" t="s">
        <v>275</v>
      </c>
      <c r="P1" s="8" t="s">
        <v>276</v>
      </c>
      <c r="Q1" s="8" t="s">
        <v>277</v>
      </c>
      <c r="R1" s="8" t="s">
        <v>278</v>
      </c>
      <c r="S1" s="8" t="s">
        <v>1966</v>
      </c>
      <c r="U1" s="100" t="s">
        <v>582</v>
      </c>
      <c r="V1" s="100"/>
    </row>
    <row r="2" spans="1:22" s="9" customFormat="1" ht="30.6" customHeight="1" x14ac:dyDescent="0.2">
      <c r="B2" s="8" t="s">
        <v>254</v>
      </c>
      <c r="C2" s="8" t="s">
        <v>254</v>
      </c>
      <c r="D2" s="8" t="s">
        <v>279</v>
      </c>
      <c r="E2" s="8"/>
      <c r="F2" s="8" t="s">
        <v>280</v>
      </c>
      <c r="G2" s="8" t="s">
        <v>282</v>
      </c>
      <c r="H2" s="8" t="s">
        <v>281</v>
      </c>
      <c r="I2" s="8" t="s">
        <v>280</v>
      </c>
      <c r="J2" s="8"/>
      <c r="K2" s="8" t="s">
        <v>283</v>
      </c>
      <c r="L2" s="8" t="s">
        <v>284</v>
      </c>
      <c r="M2" s="8"/>
      <c r="N2" s="8" t="s">
        <v>285</v>
      </c>
      <c r="O2" s="8" t="s">
        <v>286</v>
      </c>
      <c r="P2" s="8" t="s">
        <v>287</v>
      </c>
      <c r="Q2" s="10"/>
      <c r="R2" s="8"/>
      <c r="S2" s="8"/>
      <c r="U2" s="28" t="s">
        <v>288</v>
      </c>
      <c r="V2" s="29" t="s">
        <v>583</v>
      </c>
    </row>
    <row r="3" spans="1:22" s="15" customFormat="1" x14ac:dyDescent="0.25">
      <c r="A3" s="50">
        <v>1</v>
      </c>
      <c r="B3" s="11">
        <v>29.4</v>
      </c>
      <c r="C3" s="11">
        <v>77.3</v>
      </c>
      <c r="D3" s="12">
        <v>205</v>
      </c>
      <c r="E3" s="11" t="s">
        <v>288</v>
      </c>
      <c r="F3" s="13">
        <v>668</v>
      </c>
      <c r="G3" s="13">
        <v>33</v>
      </c>
      <c r="H3" s="13">
        <v>25.038037783375302</v>
      </c>
      <c r="I3" s="13">
        <v>1454</v>
      </c>
      <c r="J3" s="13">
        <v>0.11587699999999999</v>
      </c>
      <c r="K3" s="13">
        <v>24.7907009124756</v>
      </c>
      <c r="L3" s="13">
        <v>133.72000122070301</v>
      </c>
      <c r="M3" s="13">
        <v>0.14099037138927101</v>
      </c>
      <c r="N3" s="13">
        <v>210.83158823529399</v>
      </c>
      <c r="O3" s="13">
        <v>1.5374720096588099</v>
      </c>
      <c r="P3" s="13">
        <v>21.0375061035156</v>
      </c>
      <c r="Q3" s="2" t="s">
        <v>289</v>
      </c>
      <c r="R3" s="13" t="s">
        <v>276</v>
      </c>
      <c r="S3" s="14" t="s">
        <v>290</v>
      </c>
      <c r="U3" s="30" t="s">
        <v>320</v>
      </c>
      <c r="V3" s="31" t="s">
        <v>584</v>
      </c>
    </row>
    <row r="4" spans="1:22" s="15" customFormat="1" x14ac:dyDescent="0.25">
      <c r="A4" s="50">
        <v>2</v>
      </c>
      <c r="B4" s="11">
        <v>29.4</v>
      </c>
      <c r="C4" s="11">
        <v>77.3</v>
      </c>
      <c r="D4" s="12">
        <v>280</v>
      </c>
      <c r="E4" s="11" t="s">
        <v>288</v>
      </c>
      <c r="F4" s="13">
        <v>668</v>
      </c>
      <c r="G4" s="13">
        <v>33</v>
      </c>
      <c r="H4" s="13">
        <v>25.038037783375302</v>
      </c>
      <c r="I4" s="13">
        <v>1454</v>
      </c>
      <c r="J4" s="13">
        <v>0.11587699999999999</v>
      </c>
      <c r="K4" s="13">
        <v>24.7907009124756</v>
      </c>
      <c r="L4" s="13">
        <v>133.72000122070301</v>
      </c>
      <c r="M4" s="13">
        <v>0.192572214580468</v>
      </c>
      <c r="N4" s="13">
        <v>210.83158823529399</v>
      </c>
      <c r="O4" s="13">
        <v>1.5374720096588099</v>
      </c>
      <c r="P4" s="13">
        <v>21.0375061035156</v>
      </c>
      <c r="Q4" s="2" t="s">
        <v>289</v>
      </c>
      <c r="R4" s="13" t="s">
        <v>276</v>
      </c>
      <c r="S4" s="14" t="s">
        <v>290</v>
      </c>
      <c r="U4" s="30" t="s">
        <v>585</v>
      </c>
      <c r="V4" s="31" t="s">
        <v>586</v>
      </c>
    </row>
    <row r="5" spans="1:22" s="15" customFormat="1" x14ac:dyDescent="0.25">
      <c r="A5" s="50">
        <v>3</v>
      </c>
      <c r="B5" s="11">
        <v>29.4</v>
      </c>
      <c r="C5" s="11">
        <v>77.3</v>
      </c>
      <c r="D5" s="12">
        <v>300</v>
      </c>
      <c r="E5" s="11" t="s">
        <v>288</v>
      </c>
      <c r="F5" s="13">
        <v>668</v>
      </c>
      <c r="G5" s="13">
        <v>33</v>
      </c>
      <c r="H5" s="13">
        <v>25.038037783375302</v>
      </c>
      <c r="I5" s="13">
        <v>1454</v>
      </c>
      <c r="J5" s="13">
        <v>0.11587699999999999</v>
      </c>
      <c r="K5" s="13">
        <v>24.7907009124756</v>
      </c>
      <c r="L5" s="13">
        <v>133.72000122070301</v>
      </c>
      <c r="M5" s="13">
        <v>0.20632737276478699</v>
      </c>
      <c r="N5" s="13">
        <v>210.83158823529399</v>
      </c>
      <c r="O5" s="13">
        <v>1.5374720096588099</v>
      </c>
      <c r="P5" s="13">
        <v>21.0375061035156</v>
      </c>
      <c r="Q5" s="2" t="s">
        <v>289</v>
      </c>
      <c r="R5" s="13" t="s">
        <v>276</v>
      </c>
      <c r="S5" s="14" t="s">
        <v>290</v>
      </c>
      <c r="U5" s="30" t="s">
        <v>587</v>
      </c>
      <c r="V5" s="31" t="s">
        <v>588</v>
      </c>
    </row>
    <row r="6" spans="1:22" s="15" customFormat="1" x14ac:dyDescent="0.25">
      <c r="A6" s="50">
        <v>4</v>
      </c>
      <c r="B6" s="11">
        <v>52.3</v>
      </c>
      <c r="C6" s="11">
        <v>0.4</v>
      </c>
      <c r="D6" s="12">
        <v>83</v>
      </c>
      <c r="E6" s="11" t="s">
        <v>288</v>
      </c>
      <c r="F6" s="13">
        <v>474</v>
      </c>
      <c r="G6" s="13">
        <v>157</v>
      </c>
      <c r="H6" s="13">
        <v>10.299239294710301</v>
      </c>
      <c r="I6" s="13">
        <v>481</v>
      </c>
      <c r="J6" s="13">
        <v>0.12843299999999999</v>
      </c>
      <c r="K6" s="13">
        <v>92.686096191406307</v>
      </c>
      <c r="L6" s="13">
        <v>920.46002197265602</v>
      </c>
      <c r="M6" s="13">
        <v>0.17255717255717301</v>
      </c>
      <c r="N6" s="13">
        <v>251.059117647059</v>
      </c>
      <c r="O6" s="13">
        <v>1.4208500385284399</v>
      </c>
      <c r="P6" s="13">
        <v>27.5325012207031</v>
      </c>
      <c r="Q6" s="2" t="s">
        <v>289</v>
      </c>
      <c r="R6" s="13" t="s">
        <v>291</v>
      </c>
      <c r="S6" s="14" t="s">
        <v>292</v>
      </c>
      <c r="U6" s="30" t="s">
        <v>589</v>
      </c>
      <c r="V6" s="31" t="s">
        <v>590</v>
      </c>
    </row>
    <row r="7" spans="1:22" s="15" customFormat="1" x14ac:dyDescent="0.25">
      <c r="A7" s="50">
        <v>5</v>
      </c>
      <c r="B7" s="11">
        <v>52.3</v>
      </c>
      <c r="C7" s="11">
        <v>0.3</v>
      </c>
      <c r="D7" s="12">
        <v>104</v>
      </c>
      <c r="E7" s="11" t="s">
        <v>288</v>
      </c>
      <c r="F7" s="13">
        <v>455</v>
      </c>
      <c r="G7" s="13">
        <v>156</v>
      </c>
      <c r="H7" s="13">
        <v>10.339108312342599</v>
      </c>
      <c r="I7" s="13">
        <v>481</v>
      </c>
      <c r="J7" s="13">
        <v>0.119371</v>
      </c>
      <c r="K7" s="13">
        <v>92.686096191406307</v>
      </c>
      <c r="L7" s="13">
        <v>933.72003173828102</v>
      </c>
      <c r="M7" s="13">
        <v>0.21621621621621601</v>
      </c>
      <c r="N7" s="13">
        <v>245.97364705882299</v>
      </c>
      <c r="O7" s="13">
        <v>1.42920005321503</v>
      </c>
      <c r="P7" s="13">
        <v>27.8541564941406</v>
      </c>
      <c r="Q7" s="2" t="s">
        <v>289</v>
      </c>
      <c r="R7" s="13" t="s">
        <v>293</v>
      </c>
      <c r="S7" s="14" t="s">
        <v>292</v>
      </c>
      <c r="U7" s="30" t="s">
        <v>543</v>
      </c>
      <c r="V7" s="31" t="s">
        <v>591</v>
      </c>
    </row>
    <row r="8" spans="1:22" s="15" customFormat="1" ht="15.6" x14ac:dyDescent="0.3">
      <c r="A8" s="50">
        <v>6</v>
      </c>
      <c r="B8" s="11">
        <v>-29.8</v>
      </c>
      <c r="C8" s="11">
        <v>115.6</v>
      </c>
      <c r="D8" s="12">
        <v>35.700000000000003</v>
      </c>
      <c r="E8" s="11" t="s">
        <v>288</v>
      </c>
      <c r="F8" s="13">
        <v>440</v>
      </c>
      <c r="G8" s="13">
        <v>88</v>
      </c>
      <c r="H8" s="13">
        <v>19.231158690176301</v>
      </c>
      <c r="I8" s="13">
        <v>1869</v>
      </c>
      <c r="J8" s="13">
        <v>0.37193100000000101</v>
      </c>
      <c r="K8" s="13">
        <v>119.264999389648</v>
      </c>
      <c r="L8" s="13">
        <v>539.52001953125</v>
      </c>
      <c r="M8" s="13">
        <v>1.9101123595505601E-2</v>
      </c>
      <c r="N8" s="13">
        <v>47.825323529411897</v>
      </c>
      <c r="O8" s="13">
        <v>1.5549609661102299</v>
      </c>
      <c r="P8" s="13">
        <v>18.101844787597699</v>
      </c>
      <c r="Q8" s="2" t="s">
        <v>294</v>
      </c>
      <c r="R8" s="13" t="s">
        <v>291</v>
      </c>
      <c r="S8" s="14" t="s">
        <v>295</v>
      </c>
      <c r="U8" s="34" t="s">
        <v>592</v>
      </c>
      <c r="V8" s="51" t="s">
        <v>593</v>
      </c>
    </row>
    <row r="9" spans="1:22" s="15" customFormat="1" ht="15.6" x14ac:dyDescent="0.3">
      <c r="A9" s="50">
        <v>7</v>
      </c>
      <c r="B9" s="12">
        <v>-21.47</v>
      </c>
      <c r="C9" s="12">
        <v>30.13</v>
      </c>
      <c r="D9" s="12">
        <v>132.5</v>
      </c>
      <c r="E9" s="11" t="s">
        <v>288</v>
      </c>
      <c r="F9" s="13">
        <v>709</v>
      </c>
      <c r="G9" s="13">
        <v>57</v>
      </c>
      <c r="H9" s="13">
        <v>22.8508481612091</v>
      </c>
      <c r="I9" s="13">
        <v>1463.36696470588</v>
      </c>
      <c r="J9" s="13">
        <v>0.83126016000000102</v>
      </c>
      <c r="K9" s="13">
        <v>43.589298248291001</v>
      </c>
      <c r="L9" s="13">
        <v>888.02307128906295</v>
      </c>
      <c r="M9" s="13">
        <v>9.0544616077643206E-2</v>
      </c>
      <c r="N9" s="13">
        <v>16.624211764705901</v>
      </c>
      <c r="O9" s="13">
        <v>1.53235518932343</v>
      </c>
      <c r="P9" s="13">
        <v>32.090206146240199</v>
      </c>
      <c r="Q9" s="2" t="s">
        <v>294</v>
      </c>
      <c r="R9" s="13"/>
      <c r="S9" s="16" t="s">
        <v>296</v>
      </c>
      <c r="U9" s="34" t="s">
        <v>320</v>
      </c>
      <c r="V9" s="51" t="s">
        <v>594</v>
      </c>
    </row>
    <row r="10" spans="1:22" s="15" customFormat="1" ht="15.6" x14ac:dyDescent="0.3">
      <c r="A10" s="50">
        <v>8</v>
      </c>
      <c r="B10" s="11">
        <v>-37.6</v>
      </c>
      <c r="C10" s="11">
        <v>140.80000000000001</v>
      </c>
      <c r="D10" s="12">
        <v>82</v>
      </c>
      <c r="E10" s="11" t="s">
        <v>288</v>
      </c>
      <c r="F10" s="13">
        <v>700</v>
      </c>
      <c r="G10" s="13">
        <v>162</v>
      </c>
      <c r="H10" s="13">
        <v>14.3731964735516</v>
      </c>
      <c r="I10" s="13">
        <v>1151</v>
      </c>
      <c r="J10" s="13">
        <v>0.20864300000000099</v>
      </c>
      <c r="K10" s="13">
        <v>119.945999145508</v>
      </c>
      <c r="L10" s="13">
        <v>763.2900390625</v>
      </c>
      <c r="M10" s="13">
        <v>7.1242397914856703E-2</v>
      </c>
      <c r="N10" s="13">
        <v>232.17885294117599</v>
      </c>
      <c r="O10" s="13">
        <v>1.3189769983291599</v>
      </c>
      <c r="P10" s="13">
        <v>24.707860946655298</v>
      </c>
      <c r="Q10" s="2" t="s">
        <v>297</v>
      </c>
      <c r="R10" s="13" t="s">
        <v>291</v>
      </c>
      <c r="S10" s="14" t="s">
        <v>298</v>
      </c>
      <c r="U10" s="34" t="s">
        <v>268</v>
      </c>
      <c r="V10" s="51" t="s">
        <v>595</v>
      </c>
    </row>
    <row r="11" spans="1:22" s="15" customFormat="1" ht="15.6" x14ac:dyDescent="0.3">
      <c r="A11" s="50">
        <v>9</v>
      </c>
      <c r="B11" s="11">
        <v>-37.700000000000003</v>
      </c>
      <c r="C11" s="11">
        <v>140.80000000000001</v>
      </c>
      <c r="D11" s="12">
        <v>5.2</v>
      </c>
      <c r="E11" s="11" t="s">
        <v>288</v>
      </c>
      <c r="F11" s="13">
        <v>613</v>
      </c>
      <c r="G11" s="13">
        <v>167</v>
      </c>
      <c r="H11" s="13">
        <v>14.306229219143599</v>
      </c>
      <c r="I11" s="13">
        <v>1153</v>
      </c>
      <c r="J11" s="13">
        <v>0.23796100000000101</v>
      </c>
      <c r="K11" s="13">
        <v>119.945999145508</v>
      </c>
      <c r="L11" s="13">
        <v>678.48004150390602</v>
      </c>
      <c r="M11" s="13">
        <v>4.5099739809193401E-3</v>
      </c>
      <c r="N11" s="13">
        <v>247.714882352941</v>
      </c>
      <c r="O11" s="13">
        <v>1.17242407798767</v>
      </c>
      <c r="P11" s="13">
        <v>21.9625453948975</v>
      </c>
      <c r="Q11" s="2" t="s">
        <v>289</v>
      </c>
      <c r="R11" s="13" t="s">
        <v>276</v>
      </c>
      <c r="S11" s="14" t="s">
        <v>299</v>
      </c>
      <c r="U11" s="34" t="s">
        <v>596</v>
      </c>
      <c r="V11" s="51" t="s">
        <v>597</v>
      </c>
    </row>
    <row r="12" spans="1:22" s="15" customFormat="1" ht="15.6" x14ac:dyDescent="0.3">
      <c r="A12" s="50">
        <v>10</v>
      </c>
      <c r="B12" s="11">
        <v>-37.799999999999997</v>
      </c>
      <c r="C12" s="11">
        <v>140.80000000000001</v>
      </c>
      <c r="D12" s="12">
        <v>48.4</v>
      </c>
      <c r="E12" s="11" t="s">
        <v>288</v>
      </c>
      <c r="F12" s="13">
        <v>613</v>
      </c>
      <c r="G12" s="13">
        <v>169</v>
      </c>
      <c r="H12" s="13">
        <v>14.2762846347607</v>
      </c>
      <c r="I12" s="13">
        <v>1153</v>
      </c>
      <c r="J12" s="13">
        <v>0.23130100000000101</v>
      </c>
      <c r="K12" s="13">
        <v>119.945999145508</v>
      </c>
      <c r="L12" s="13">
        <v>593.67004394531295</v>
      </c>
      <c r="M12" s="13">
        <v>4.1977450130095399E-2</v>
      </c>
      <c r="N12" s="13">
        <v>0</v>
      </c>
      <c r="O12" s="13">
        <v>1.0258710384368901</v>
      </c>
      <c r="P12" s="13">
        <v>19.217226028442401</v>
      </c>
      <c r="Q12" s="2" t="s">
        <v>289</v>
      </c>
      <c r="R12" s="13" t="s">
        <v>276</v>
      </c>
      <c r="S12" s="14" t="s">
        <v>299</v>
      </c>
      <c r="U12" s="34" t="s">
        <v>598</v>
      </c>
      <c r="V12" s="51" t="s">
        <v>599</v>
      </c>
    </row>
    <row r="13" spans="1:22" s="15" customFormat="1" ht="16.2" x14ac:dyDescent="0.25">
      <c r="A13" s="50">
        <v>11</v>
      </c>
      <c r="B13" s="11">
        <v>35.6</v>
      </c>
      <c r="C13" s="11">
        <v>-98.1</v>
      </c>
      <c r="D13" s="12">
        <v>93.8</v>
      </c>
      <c r="E13" s="11" t="s">
        <v>288</v>
      </c>
      <c r="F13" s="13">
        <v>743</v>
      </c>
      <c r="G13" s="13">
        <v>80</v>
      </c>
      <c r="H13" s="13">
        <v>16.8940025188917</v>
      </c>
      <c r="I13" s="13">
        <v>1424</v>
      </c>
      <c r="J13" s="13">
        <v>0.44862599999999903</v>
      </c>
      <c r="K13" s="13">
        <v>58.598201751708999</v>
      </c>
      <c r="L13" s="13">
        <v>728.03991699218795</v>
      </c>
      <c r="M13" s="13">
        <v>6.5870786516853894E-2</v>
      </c>
      <c r="N13" s="13">
        <v>77.190264705882896</v>
      </c>
      <c r="O13" s="13">
        <v>1.31844806671143</v>
      </c>
      <c r="P13" s="13">
        <v>22.992057800293001</v>
      </c>
      <c r="Q13" s="2" t="s">
        <v>289</v>
      </c>
      <c r="R13" s="13" t="s">
        <v>293</v>
      </c>
      <c r="S13" s="14" t="s">
        <v>300</v>
      </c>
      <c r="U13" s="34" t="s">
        <v>600</v>
      </c>
      <c r="V13" s="52" t="s">
        <v>601</v>
      </c>
    </row>
    <row r="14" spans="1:22" s="15" customFormat="1" ht="15.6" x14ac:dyDescent="0.3">
      <c r="A14" s="50">
        <v>12</v>
      </c>
      <c r="B14" s="11">
        <v>35.6</v>
      </c>
      <c r="C14" s="11">
        <v>-98.1</v>
      </c>
      <c r="D14" s="12">
        <v>63.9</v>
      </c>
      <c r="E14" s="11" t="s">
        <v>288</v>
      </c>
      <c r="F14" s="13">
        <v>743</v>
      </c>
      <c r="G14" s="13">
        <v>80</v>
      </c>
      <c r="H14" s="13">
        <v>16.8940025188917</v>
      </c>
      <c r="I14" s="13">
        <v>1424</v>
      </c>
      <c r="J14" s="13">
        <v>0.44862599999999903</v>
      </c>
      <c r="K14" s="13">
        <v>58.598201751708999</v>
      </c>
      <c r="L14" s="13">
        <v>728.03991699218795</v>
      </c>
      <c r="M14" s="13">
        <v>4.4873595505618001E-2</v>
      </c>
      <c r="N14" s="13">
        <v>77.190264705882896</v>
      </c>
      <c r="O14" s="13">
        <v>1.31844806671143</v>
      </c>
      <c r="P14" s="13">
        <v>22.992057800293001</v>
      </c>
      <c r="Q14" s="2" t="s">
        <v>289</v>
      </c>
      <c r="R14" s="13" t="s">
        <v>293</v>
      </c>
      <c r="S14" s="14" t="s">
        <v>300</v>
      </c>
      <c r="U14" s="34" t="s">
        <v>602</v>
      </c>
      <c r="V14" s="51" t="s">
        <v>603</v>
      </c>
    </row>
    <row r="15" spans="1:22" s="15" customFormat="1" ht="15.6" x14ac:dyDescent="0.3">
      <c r="A15" s="50">
        <v>13</v>
      </c>
      <c r="B15" s="11">
        <v>46.1</v>
      </c>
      <c r="C15" s="11">
        <v>-89.8</v>
      </c>
      <c r="D15" s="12">
        <v>279</v>
      </c>
      <c r="E15" s="11" t="s">
        <v>288</v>
      </c>
      <c r="F15" s="13">
        <v>790</v>
      </c>
      <c r="G15" s="13">
        <v>128</v>
      </c>
      <c r="H15" s="13">
        <v>4.13645088161209</v>
      </c>
      <c r="I15" s="13">
        <v>688</v>
      </c>
      <c r="J15" s="13">
        <v>0.34042</v>
      </c>
      <c r="K15" s="13">
        <v>41.4070014953613</v>
      </c>
      <c r="L15" s="13">
        <v>807.92004394531295</v>
      </c>
      <c r="M15" s="13">
        <v>0.40552325581395399</v>
      </c>
      <c r="N15" s="13">
        <v>240.56414705882401</v>
      </c>
      <c r="O15" s="13">
        <v>1.37794208526611</v>
      </c>
      <c r="P15" s="13">
        <v>16.962423324585</v>
      </c>
      <c r="Q15" s="2" t="s">
        <v>297</v>
      </c>
      <c r="R15" s="13" t="s">
        <v>276</v>
      </c>
      <c r="S15" s="14" t="s">
        <v>301</v>
      </c>
      <c r="U15" s="34" t="s">
        <v>604</v>
      </c>
      <c r="V15" s="51" t="s">
        <v>605</v>
      </c>
    </row>
    <row r="16" spans="1:22" s="15" customFormat="1" ht="15.6" x14ac:dyDescent="0.3">
      <c r="A16" s="50">
        <v>14</v>
      </c>
      <c r="B16" s="11">
        <v>46.1</v>
      </c>
      <c r="C16" s="11">
        <v>-89.8</v>
      </c>
      <c r="D16" s="12">
        <v>130</v>
      </c>
      <c r="E16" s="11" t="s">
        <v>288</v>
      </c>
      <c r="F16" s="13">
        <v>790</v>
      </c>
      <c r="G16" s="13">
        <v>128</v>
      </c>
      <c r="H16" s="13">
        <v>4.13645088161209</v>
      </c>
      <c r="I16" s="13">
        <v>688</v>
      </c>
      <c r="J16" s="13">
        <v>0.34042</v>
      </c>
      <c r="K16" s="13">
        <v>41.4070014953613</v>
      </c>
      <c r="L16" s="13">
        <v>807.92004394531295</v>
      </c>
      <c r="M16" s="13">
        <v>0.188953488372093</v>
      </c>
      <c r="N16" s="13">
        <v>240.56414705882401</v>
      </c>
      <c r="O16" s="13">
        <v>1.37794208526611</v>
      </c>
      <c r="P16" s="13">
        <v>16.962423324585</v>
      </c>
      <c r="Q16" s="2" t="s">
        <v>297</v>
      </c>
      <c r="R16" s="13" t="s">
        <v>276</v>
      </c>
      <c r="S16" s="14" t="s">
        <v>301</v>
      </c>
      <c r="U16" s="34" t="s">
        <v>606</v>
      </c>
      <c r="V16" s="51" t="s">
        <v>607</v>
      </c>
    </row>
    <row r="17" spans="1:22" s="15" customFormat="1" ht="16.2" x14ac:dyDescent="0.25">
      <c r="A17" s="50">
        <v>15</v>
      </c>
      <c r="B17" s="11">
        <v>46.1</v>
      </c>
      <c r="C17" s="11">
        <v>-89.8</v>
      </c>
      <c r="D17" s="12">
        <v>176</v>
      </c>
      <c r="E17" s="11" t="s">
        <v>288</v>
      </c>
      <c r="F17" s="13">
        <v>790</v>
      </c>
      <c r="G17" s="13">
        <v>128</v>
      </c>
      <c r="H17" s="13">
        <v>4.13645088161209</v>
      </c>
      <c r="I17" s="13">
        <v>688</v>
      </c>
      <c r="J17" s="13">
        <v>0.34042</v>
      </c>
      <c r="K17" s="13">
        <v>41.4070014953613</v>
      </c>
      <c r="L17" s="13">
        <v>807.92004394531295</v>
      </c>
      <c r="M17" s="13">
        <v>0.25581395348837199</v>
      </c>
      <c r="N17" s="13">
        <v>240.56414705882401</v>
      </c>
      <c r="O17" s="13">
        <v>1.37794208526611</v>
      </c>
      <c r="P17" s="13">
        <v>16.962423324585</v>
      </c>
      <c r="Q17" s="2" t="s">
        <v>297</v>
      </c>
      <c r="R17" s="13" t="s">
        <v>276</v>
      </c>
      <c r="S17" s="14" t="s">
        <v>301</v>
      </c>
      <c r="U17" s="34" t="s">
        <v>608</v>
      </c>
      <c r="V17" s="53" t="s">
        <v>609</v>
      </c>
    </row>
    <row r="18" spans="1:22" s="15" customFormat="1" ht="15.6" x14ac:dyDescent="0.3">
      <c r="A18" s="50">
        <v>16</v>
      </c>
      <c r="B18" s="11">
        <v>13.4</v>
      </c>
      <c r="C18" s="11">
        <v>2.8</v>
      </c>
      <c r="D18" s="12">
        <v>35</v>
      </c>
      <c r="E18" s="11" t="s">
        <v>288</v>
      </c>
      <c r="F18" s="13">
        <v>567</v>
      </c>
      <c r="G18" s="13">
        <v>52</v>
      </c>
      <c r="H18" s="13">
        <v>30.420891687657399</v>
      </c>
      <c r="I18" s="13">
        <v>2152</v>
      </c>
      <c r="J18" s="13">
        <v>0.35500300000000001</v>
      </c>
      <c r="K18" s="13">
        <v>204.64399719238301</v>
      </c>
      <c r="L18" s="13">
        <v>624.17999267578102</v>
      </c>
      <c r="M18" s="13">
        <v>1.62639405204461E-2</v>
      </c>
      <c r="N18" s="13">
        <v>60.737823529411799</v>
      </c>
      <c r="O18" s="13">
        <v>1.5738240480423</v>
      </c>
      <c r="P18" s="13">
        <v>8.9907436370849592</v>
      </c>
      <c r="Q18" s="2" t="s">
        <v>294</v>
      </c>
      <c r="R18" s="13" t="s">
        <v>291</v>
      </c>
      <c r="S18" s="14" t="s">
        <v>302</v>
      </c>
      <c r="U18" s="34" t="s">
        <v>276</v>
      </c>
      <c r="V18" s="51" t="s">
        <v>610</v>
      </c>
    </row>
    <row r="19" spans="1:22" s="15" customFormat="1" ht="15.6" x14ac:dyDescent="0.3">
      <c r="A19" s="50">
        <v>17</v>
      </c>
      <c r="B19" s="11">
        <v>13.6</v>
      </c>
      <c r="C19" s="11">
        <v>2.8</v>
      </c>
      <c r="D19" s="12">
        <v>25</v>
      </c>
      <c r="E19" s="11" t="s">
        <v>288</v>
      </c>
      <c r="F19" s="13">
        <v>557</v>
      </c>
      <c r="G19" s="13">
        <v>51</v>
      </c>
      <c r="H19" s="13">
        <v>30.400115869017601</v>
      </c>
      <c r="I19" s="13">
        <v>2160</v>
      </c>
      <c r="J19" s="13">
        <v>0.38500699999999999</v>
      </c>
      <c r="K19" s="13">
        <v>204.64399719238301</v>
      </c>
      <c r="L19" s="13">
        <v>626</v>
      </c>
      <c r="M19" s="13">
        <v>1.1574074074074099E-2</v>
      </c>
      <c r="N19" s="13">
        <v>49.110205882353</v>
      </c>
      <c r="O19" s="13">
        <v>1.5751969814300499</v>
      </c>
      <c r="P19" s="13">
        <v>8.2982692718505895</v>
      </c>
      <c r="Q19" s="2" t="s">
        <v>289</v>
      </c>
      <c r="R19" s="13" t="s">
        <v>291</v>
      </c>
      <c r="S19" s="14" t="s">
        <v>303</v>
      </c>
      <c r="U19" s="34" t="s">
        <v>611</v>
      </c>
      <c r="V19" s="51" t="s">
        <v>612</v>
      </c>
    </row>
    <row r="20" spans="1:22" s="15" customFormat="1" x14ac:dyDescent="0.25">
      <c r="A20" s="50">
        <v>18</v>
      </c>
      <c r="B20" s="11">
        <v>41.6</v>
      </c>
      <c r="C20" s="11">
        <v>-96.6</v>
      </c>
      <c r="D20" s="12">
        <v>159</v>
      </c>
      <c r="E20" s="11" t="s">
        <v>288</v>
      </c>
      <c r="F20" s="13">
        <v>720</v>
      </c>
      <c r="G20" s="13">
        <v>102</v>
      </c>
      <c r="H20" s="13">
        <v>10.066516372796</v>
      </c>
      <c r="I20" s="13">
        <v>1024</v>
      </c>
      <c r="J20" s="13">
        <v>0.40867199999999998</v>
      </c>
      <c r="K20" s="13">
        <v>15.982500076293899</v>
      </c>
      <c r="L20" s="13">
        <v>599.18994140625</v>
      </c>
      <c r="M20" s="13">
        <v>0.1552734375</v>
      </c>
      <c r="N20" s="13">
        <v>118.914529411765</v>
      </c>
      <c r="O20" s="13">
        <v>1.4486899375915501</v>
      </c>
      <c r="P20" s="13">
        <v>32.638862609863303</v>
      </c>
      <c r="Q20" s="2" t="s">
        <v>289</v>
      </c>
      <c r="R20" s="13" t="s">
        <v>304</v>
      </c>
      <c r="S20" s="14" t="s">
        <v>305</v>
      </c>
      <c r="U20" s="34" t="s">
        <v>613</v>
      </c>
      <c r="V20" s="30" t="s">
        <v>614</v>
      </c>
    </row>
    <row r="21" spans="1:22" s="15" customFormat="1" x14ac:dyDescent="0.25">
      <c r="A21" s="50">
        <v>19</v>
      </c>
      <c r="B21" s="11">
        <v>41.6</v>
      </c>
      <c r="C21" s="11">
        <v>-96.6</v>
      </c>
      <c r="D21" s="12">
        <v>48</v>
      </c>
      <c r="E21" s="11" t="s">
        <v>288</v>
      </c>
      <c r="F21" s="13">
        <v>750</v>
      </c>
      <c r="G21" s="13">
        <v>102</v>
      </c>
      <c r="H21" s="13">
        <v>10.066516372796</v>
      </c>
      <c r="I21" s="13">
        <v>1024</v>
      </c>
      <c r="J21" s="13">
        <v>0.40867199999999998</v>
      </c>
      <c r="K21" s="13">
        <v>15.982500076293899</v>
      </c>
      <c r="L21" s="13">
        <v>599.18994140625</v>
      </c>
      <c r="M21" s="13">
        <v>4.6875E-2</v>
      </c>
      <c r="N21" s="13">
        <v>118.914529411765</v>
      </c>
      <c r="O21" s="13">
        <v>1.4486899375915501</v>
      </c>
      <c r="P21" s="13">
        <v>32.638862609863303</v>
      </c>
      <c r="Q21" s="2" t="s">
        <v>289</v>
      </c>
      <c r="R21" s="13" t="s">
        <v>306</v>
      </c>
      <c r="S21" s="14" t="s">
        <v>305</v>
      </c>
    </row>
    <row r="22" spans="1:22" s="15" customFormat="1" x14ac:dyDescent="0.25">
      <c r="A22" s="50">
        <v>20</v>
      </c>
      <c r="B22" s="11">
        <v>-37.6</v>
      </c>
      <c r="C22" s="11">
        <v>140.80000000000001</v>
      </c>
      <c r="D22" s="12">
        <v>44</v>
      </c>
      <c r="E22" s="11" t="s">
        <v>288</v>
      </c>
      <c r="F22" s="13">
        <v>700</v>
      </c>
      <c r="G22" s="13">
        <v>162</v>
      </c>
      <c r="H22" s="13">
        <v>14.3731964735516</v>
      </c>
      <c r="I22" s="13">
        <v>1151</v>
      </c>
      <c r="J22" s="13">
        <v>0.20864300000000099</v>
      </c>
      <c r="K22" s="13">
        <v>119.945999145508</v>
      </c>
      <c r="L22" s="13">
        <v>763.2900390625</v>
      </c>
      <c r="M22" s="13">
        <v>3.8227628149435297E-2</v>
      </c>
      <c r="N22" s="13">
        <v>232.17885294117599</v>
      </c>
      <c r="O22" s="13">
        <v>1.3189769983291599</v>
      </c>
      <c r="P22" s="13">
        <v>24.707860946655298</v>
      </c>
      <c r="Q22" s="2" t="s">
        <v>297</v>
      </c>
      <c r="R22" s="13" t="s">
        <v>291</v>
      </c>
      <c r="S22" s="14" t="s">
        <v>307</v>
      </c>
    </row>
    <row r="23" spans="1:22" s="15" customFormat="1" x14ac:dyDescent="0.25">
      <c r="A23" s="50">
        <v>21</v>
      </c>
      <c r="B23" s="11">
        <v>-32.299999999999997</v>
      </c>
      <c r="C23" s="11">
        <v>18.399999999999999</v>
      </c>
      <c r="D23" s="12">
        <v>23.5</v>
      </c>
      <c r="E23" s="11" t="s">
        <v>288</v>
      </c>
      <c r="F23" s="13">
        <v>196</v>
      </c>
      <c r="G23" s="13">
        <v>61</v>
      </c>
      <c r="H23" s="13">
        <v>18.960813602015101</v>
      </c>
      <c r="I23" s="13">
        <v>1398</v>
      </c>
      <c r="J23" s="13">
        <v>1.4962389999999901</v>
      </c>
      <c r="K23" s="13">
        <v>197.50700378418</v>
      </c>
      <c r="L23" s="13">
        <v>327.95999145507801</v>
      </c>
      <c r="M23" s="13">
        <v>1.68097281831187E-2</v>
      </c>
      <c r="N23" s="13">
        <v>14.7320294117646</v>
      </c>
      <c r="O23" s="13">
        <v>1.44630002975464</v>
      </c>
      <c r="P23" s="13">
        <v>15.9699954986572</v>
      </c>
      <c r="Q23" s="2" t="s">
        <v>294</v>
      </c>
      <c r="R23" s="13" t="s">
        <v>291</v>
      </c>
      <c r="S23" s="14" t="s">
        <v>308</v>
      </c>
    </row>
    <row r="24" spans="1:22" s="15" customFormat="1" x14ac:dyDescent="0.25">
      <c r="A24" s="50">
        <v>22</v>
      </c>
      <c r="B24" s="11">
        <v>13.6</v>
      </c>
      <c r="C24" s="11">
        <v>2.6</v>
      </c>
      <c r="D24" s="12">
        <v>20</v>
      </c>
      <c r="E24" s="11" t="s">
        <v>288</v>
      </c>
      <c r="F24" s="13">
        <v>565</v>
      </c>
      <c r="G24" s="13">
        <v>51</v>
      </c>
      <c r="H24" s="13">
        <v>30.484153652392902</v>
      </c>
      <c r="I24" s="13">
        <v>2162</v>
      </c>
      <c r="J24" s="13">
        <v>0.445046</v>
      </c>
      <c r="K24" s="13">
        <v>204.64399719238301</v>
      </c>
      <c r="L24" s="13">
        <v>626</v>
      </c>
      <c r="M24" s="13">
        <v>9.2506938020351492E-3</v>
      </c>
      <c r="N24" s="13">
        <v>48.230470588235299</v>
      </c>
      <c r="O24" s="13">
        <v>1.5750789642334</v>
      </c>
      <c r="P24" s="13">
        <v>8.2573032379150408</v>
      </c>
      <c r="Q24" s="2" t="s">
        <v>289</v>
      </c>
      <c r="R24" s="13" t="s">
        <v>291</v>
      </c>
      <c r="S24" s="14" t="s">
        <v>309</v>
      </c>
    </row>
    <row r="25" spans="1:22" s="15" customFormat="1" x14ac:dyDescent="0.25">
      <c r="A25" s="50">
        <v>23</v>
      </c>
      <c r="B25" s="11">
        <v>-32.9</v>
      </c>
      <c r="C25" s="11">
        <v>117.6</v>
      </c>
      <c r="D25" s="12">
        <v>19</v>
      </c>
      <c r="E25" s="11" t="s">
        <v>288</v>
      </c>
      <c r="F25" s="13">
        <v>410</v>
      </c>
      <c r="G25" s="13">
        <v>102</v>
      </c>
      <c r="H25" s="13">
        <v>16.729559193954699</v>
      </c>
      <c r="I25" s="13">
        <v>1331</v>
      </c>
      <c r="J25" s="13">
        <v>0.14317300000000099</v>
      </c>
      <c r="K25" s="13">
        <v>20.722700119018601</v>
      </c>
      <c r="L25" s="13">
        <v>524.64001464843795</v>
      </c>
      <c r="M25" s="13">
        <v>1.4274981217130001E-2</v>
      </c>
      <c r="N25" s="13">
        <v>58.069235294118002</v>
      </c>
      <c r="O25" s="13">
        <v>1.6203080415725699</v>
      </c>
      <c r="P25" s="13">
        <v>29.469039916992202</v>
      </c>
      <c r="Q25" s="2" t="s">
        <v>289</v>
      </c>
      <c r="R25" s="13" t="s">
        <v>291</v>
      </c>
      <c r="S25" s="14" t="s">
        <v>310</v>
      </c>
    </row>
    <row r="26" spans="1:22" s="15" customFormat="1" x14ac:dyDescent="0.25">
      <c r="A26" s="50">
        <v>24</v>
      </c>
      <c r="B26" s="11">
        <v>-31.8</v>
      </c>
      <c r="C26" s="11">
        <v>116.4</v>
      </c>
      <c r="D26" s="12">
        <v>30</v>
      </c>
      <c r="E26" s="11" t="s">
        <v>288</v>
      </c>
      <c r="F26" s="13">
        <v>590</v>
      </c>
      <c r="G26" s="13">
        <v>99</v>
      </c>
      <c r="H26" s="13">
        <v>17.9489848866499</v>
      </c>
      <c r="I26" s="13">
        <v>1570</v>
      </c>
      <c r="J26" s="13">
        <v>0.502906999999997</v>
      </c>
      <c r="K26" s="13">
        <v>85.818496704101605</v>
      </c>
      <c r="L26" s="13">
        <v>501.35998535156301</v>
      </c>
      <c r="M26" s="13">
        <v>1.9108280254777101E-2</v>
      </c>
      <c r="N26" s="13">
        <v>140.468588235293</v>
      </c>
      <c r="O26" s="13">
        <v>1.5106880664825399</v>
      </c>
      <c r="P26" s="13">
        <v>22.795799255371101</v>
      </c>
      <c r="Q26" s="2" t="s">
        <v>289</v>
      </c>
      <c r="R26" s="13" t="s">
        <v>291</v>
      </c>
      <c r="S26" s="14" t="s">
        <v>310</v>
      </c>
    </row>
    <row r="27" spans="1:22" s="15" customFormat="1" x14ac:dyDescent="0.25">
      <c r="A27" s="50">
        <v>25</v>
      </c>
      <c r="B27" s="11">
        <v>-33.299999999999997</v>
      </c>
      <c r="C27" s="11">
        <v>116.4</v>
      </c>
      <c r="D27" s="12">
        <v>40</v>
      </c>
      <c r="E27" s="11" t="s">
        <v>288</v>
      </c>
      <c r="F27" s="13">
        <v>750</v>
      </c>
      <c r="G27" s="13">
        <v>126</v>
      </c>
      <c r="H27" s="13">
        <v>16.3821813602015</v>
      </c>
      <c r="I27" s="13">
        <v>1423</v>
      </c>
      <c r="J27" s="13">
        <v>0.33326999999999701</v>
      </c>
      <c r="K27" s="13">
        <v>146.51300048828099</v>
      </c>
      <c r="L27" s="13">
        <v>562.03997802734398</v>
      </c>
      <c r="M27" s="13">
        <v>2.8109627547435002E-2</v>
      </c>
      <c r="N27" s="13">
        <v>249.78391176470501</v>
      </c>
      <c r="O27" s="13">
        <v>1.52677190303803</v>
      </c>
      <c r="P27" s="13">
        <v>20.9635829925537</v>
      </c>
      <c r="Q27" s="2" t="s">
        <v>294</v>
      </c>
      <c r="R27" s="13" t="s">
        <v>291</v>
      </c>
      <c r="S27" s="14" t="s">
        <v>310</v>
      </c>
    </row>
    <row r="28" spans="1:22" s="15" customFormat="1" x14ac:dyDescent="0.25">
      <c r="A28" s="50">
        <v>26</v>
      </c>
      <c r="B28" s="11">
        <v>-33.299999999999997</v>
      </c>
      <c r="C28" s="11">
        <v>116.6</v>
      </c>
      <c r="D28" s="12">
        <v>55</v>
      </c>
      <c r="E28" s="11" t="s">
        <v>288</v>
      </c>
      <c r="F28" s="13">
        <v>650</v>
      </c>
      <c r="G28" s="13">
        <v>123</v>
      </c>
      <c r="H28" s="13">
        <v>16.456357682619601</v>
      </c>
      <c r="I28" s="13">
        <v>1396</v>
      </c>
      <c r="J28" s="13">
        <v>0.25251000000000201</v>
      </c>
      <c r="K28" s="13">
        <v>146.51300048828099</v>
      </c>
      <c r="L28" s="13">
        <v>543</v>
      </c>
      <c r="M28" s="13">
        <v>3.9398280802292303E-2</v>
      </c>
      <c r="N28" s="13">
        <v>203.162529411766</v>
      </c>
      <c r="O28" s="13">
        <v>1.56697189807892</v>
      </c>
      <c r="P28" s="13">
        <v>22.285194396972699</v>
      </c>
      <c r="Q28" s="2" t="s">
        <v>294</v>
      </c>
      <c r="R28" s="13" t="s">
        <v>291</v>
      </c>
      <c r="S28" s="14" t="s">
        <v>310</v>
      </c>
    </row>
    <row r="29" spans="1:22" s="15" customFormat="1" x14ac:dyDescent="0.25">
      <c r="A29" s="50">
        <v>27</v>
      </c>
      <c r="B29" s="11">
        <v>-33.299999999999997</v>
      </c>
      <c r="C29" s="11">
        <v>116.4</v>
      </c>
      <c r="D29" s="12">
        <v>60</v>
      </c>
      <c r="E29" s="11" t="s">
        <v>288</v>
      </c>
      <c r="F29" s="13">
        <v>725</v>
      </c>
      <c r="G29" s="13">
        <v>126</v>
      </c>
      <c r="H29" s="13">
        <v>16.3821813602015</v>
      </c>
      <c r="I29" s="13">
        <v>1423</v>
      </c>
      <c r="J29" s="13">
        <v>0.33326999999999701</v>
      </c>
      <c r="K29" s="13">
        <v>146.51300048828099</v>
      </c>
      <c r="L29" s="13">
        <v>562.03997802734398</v>
      </c>
      <c r="M29" s="13">
        <v>4.2164441321152497E-2</v>
      </c>
      <c r="N29" s="13">
        <v>249.78391176470501</v>
      </c>
      <c r="O29" s="13">
        <v>1.52677190303803</v>
      </c>
      <c r="P29" s="13">
        <v>20.9635829925537</v>
      </c>
      <c r="Q29" s="2" t="s">
        <v>294</v>
      </c>
      <c r="R29" s="13" t="s">
        <v>291</v>
      </c>
      <c r="S29" s="14" t="s">
        <v>310</v>
      </c>
    </row>
    <row r="30" spans="1:22" s="15" customFormat="1" x14ac:dyDescent="0.25">
      <c r="A30" s="50">
        <v>28</v>
      </c>
      <c r="B30" s="11">
        <v>-33.4</v>
      </c>
      <c r="C30" s="11">
        <v>115.9</v>
      </c>
      <c r="D30" s="12">
        <v>100</v>
      </c>
      <c r="E30" s="11" t="s">
        <v>288</v>
      </c>
      <c r="F30" s="13">
        <v>1150</v>
      </c>
      <c r="G30" s="13">
        <v>132</v>
      </c>
      <c r="H30" s="13">
        <v>16.920392947103299</v>
      </c>
      <c r="I30" s="13">
        <v>1504</v>
      </c>
      <c r="J30" s="13">
        <v>0.407302</v>
      </c>
      <c r="K30" s="13">
        <v>124.17099761962901</v>
      </c>
      <c r="L30" s="13">
        <v>719.92004394531295</v>
      </c>
      <c r="M30" s="13">
        <v>6.64893617021277E-2</v>
      </c>
      <c r="N30" s="13">
        <v>288.10597058823498</v>
      </c>
      <c r="O30" s="13">
        <v>1.4390660524368299</v>
      </c>
      <c r="P30" s="13">
        <v>20.260271072387699</v>
      </c>
      <c r="Q30" s="2" t="s">
        <v>297</v>
      </c>
      <c r="R30" s="13" t="s">
        <v>291</v>
      </c>
      <c r="S30" s="14" t="s">
        <v>310</v>
      </c>
    </row>
    <row r="31" spans="1:22" s="15" customFormat="1" x14ac:dyDescent="0.25">
      <c r="A31" s="50">
        <v>29</v>
      </c>
      <c r="B31" s="11">
        <v>-31.8</v>
      </c>
      <c r="C31" s="11">
        <v>116.4</v>
      </c>
      <c r="D31" s="12">
        <v>24</v>
      </c>
      <c r="E31" s="11" t="s">
        <v>288</v>
      </c>
      <c r="F31" s="13">
        <v>590</v>
      </c>
      <c r="G31" s="13">
        <v>99</v>
      </c>
      <c r="H31" s="13">
        <v>17.9489848866499</v>
      </c>
      <c r="I31" s="13">
        <v>1570</v>
      </c>
      <c r="J31" s="13">
        <v>0.502906999999997</v>
      </c>
      <c r="K31" s="13">
        <v>85.818496704101605</v>
      </c>
      <c r="L31" s="13">
        <v>501.35998535156301</v>
      </c>
      <c r="M31" s="13">
        <v>1.5286624203821699E-2</v>
      </c>
      <c r="N31" s="13">
        <v>140.468588235293</v>
      </c>
      <c r="O31" s="13">
        <v>1.5106880664825399</v>
      </c>
      <c r="P31" s="13">
        <v>22.795799255371101</v>
      </c>
      <c r="Q31" s="2" t="s">
        <v>289</v>
      </c>
      <c r="R31" s="13" t="s">
        <v>276</v>
      </c>
      <c r="S31" s="14" t="s">
        <v>310</v>
      </c>
    </row>
    <row r="32" spans="1:22" s="15" customFormat="1" x14ac:dyDescent="0.25">
      <c r="A32" s="50">
        <v>30</v>
      </c>
      <c r="B32" s="11">
        <v>-33.4</v>
      </c>
      <c r="C32" s="11">
        <v>115.9</v>
      </c>
      <c r="D32" s="12">
        <v>10</v>
      </c>
      <c r="E32" s="11" t="s">
        <v>288</v>
      </c>
      <c r="F32" s="13">
        <v>1250</v>
      </c>
      <c r="G32" s="13">
        <v>132</v>
      </c>
      <c r="H32" s="13">
        <v>16.920392947103299</v>
      </c>
      <c r="I32" s="13">
        <v>1504</v>
      </c>
      <c r="J32" s="13">
        <v>0.407302</v>
      </c>
      <c r="K32" s="13">
        <v>124.17099761962901</v>
      </c>
      <c r="L32" s="13">
        <v>719.92004394531295</v>
      </c>
      <c r="M32" s="13">
        <v>6.6489361702127703E-3</v>
      </c>
      <c r="N32" s="13">
        <v>288.10597058823498</v>
      </c>
      <c r="O32" s="13">
        <v>1.4390660524368299</v>
      </c>
      <c r="P32" s="13">
        <v>20.260271072387699</v>
      </c>
      <c r="Q32" s="2" t="s">
        <v>297</v>
      </c>
      <c r="R32" s="13" t="s">
        <v>291</v>
      </c>
      <c r="S32" s="14" t="s">
        <v>310</v>
      </c>
    </row>
    <row r="33" spans="1:19" s="15" customFormat="1" x14ac:dyDescent="0.25">
      <c r="A33" s="50">
        <v>31</v>
      </c>
      <c r="B33" s="11">
        <v>17.399999999999999</v>
      </c>
      <c r="C33" s="11">
        <v>78.400000000000006</v>
      </c>
      <c r="D33" s="12">
        <v>114</v>
      </c>
      <c r="E33" s="11" t="s">
        <v>288</v>
      </c>
      <c r="F33" s="13">
        <v>613</v>
      </c>
      <c r="G33" s="13">
        <v>51</v>
      </c>
      <c r="H33" s="13">
        <v>27.746005037783402</v>
      </c>
      <c r="I33" s="13">
        <v>1704</v>
      </c>
      <c r="J33" s="13">
        <v>0.53335300000000196</v>
      </c>
      <c r="K33" s="13">
        <v>15.2610998153687</v>
      </c>
      <c r="L33" s="13">
        <v>543.51995849609398</v>
      </c>
      <c r="M33" s="13">
        <v>6.6901408450704206E-2</v>
      </c>
      <c r="N33" s="13">
        <v>255.53005882352801</v>
      </c>
      <c r="O33" s="13">
        <v>1.49540996551514</v>
      </c>
      <c r="P33" s="13">
        <v>37.282333374023402</v>
      </c>
      <c r="Q33" s="2" t="s">
        <v>311</v>
      </c>
      <c r="R33" s="13" t="s">
        <v>276</v>
      </c>
      <c r="S33" s="14" t="s">
        <v>312</v>
      </c>
    </row>
    <row r="34" spans="1:19" s="15" customFormat="1" x14ac:dyDescent="0.25">
      <c r="A34" s="50">
        <v>32</v>
      </c>
      <c r="B34" s="11">
        <v>49.9</v>
      </c>
      <c r="C34" s="11">
        <v>-112.8</v>
      </c>
      <c r="D34" s="12">
        <v>34.700000000000003</v>
      </c>
      <c r="E34" s="11" t="s">
        <v>288</v>
      </c>
      <c r="F34" s="13">
        <v>400</v>
      </c>
      <c r="G34" s="13">
        <v>82</v>
      </c>
      <c r="H34" s="13">
        <v>5.6749722921914403</v>
      </c>
      <c r="I34" s="13">
        <v>851</v>
      </c>
      <c r="J34" s="13">
        <v>0.46145900000000001</v>
      </c>
      <c r="K34" s="13">
        <v>25.5195007324219</v>
      </c>
      <c r="L34" s="13">
        <v>885.719970703125</v>
      </c>
      <c r="M34" s="13">
        <v>0.47003525264394802</v>
      </c>
      <c r="N34" s="13">
        <v>28.727323529411802</v>
      </c>
      <c r="O34" s="13">
        <v>1.26593005657196</v>
      </c>
      <c r="P34" s="13">
        <v>24.2779731750488</v>
      </c>
      <c r="Q34" s="2" t="s">
        <v>289</v>
      </c>
      <c r="R34" s="13" t="s">
        <v>293</v>
      </c>
      <c r="S34" s="14" t="s">
        <v>313</v>
      </c>
    </row>
    <row r="35" spans="1:19" s="15" customFormat="1" x14ac:dyDescent="0.25">
      <c r="A35" s="50">
        <v>33</v>
      </c>
      <c r="B35" s="11">
        <v>49.9</v>
      </c>
      <c r="C35" s="11">
        <v>-112.8</v>
      </c>
      <c r="D35" s="12">
        <v>59.7</v>
      </c>
      <c r="E35" s="11" t="s">
        <v>288</v>
      </c>
      <c r="F35" s="13">
        <v>400</v>
      </c>
      <c r="G35" s="13">
        <v>82</v>
      </c>
      <c r="H35" s="13">
        <v>5.6749722921914403</v>
      </c>
      <c r="I35" s="13">
        <v>851</v>
      </c>
      <c r="J35" s="13">
        <v>0.46145900000000001</v>
      </c>
      <c r="K35" s="13">
        <v>25.5195007324219</v>
      </c>
      <c r="L35" s="13">
        <v>885.719970703125</v>
      </c>
      <c r="M35" s="13">
        <v>0.47003525264394802</v>
      </c>
      <c r="N35" s="13">
        <v>28.727323529411802</v>
      </c>
      <c r="O35" s="13">
        <v>1.26593005657196</v>
      </c>
      <c r="P35" s="13">
        <v>24.2779731750488</v>
      </c>
      <c r="Q35" s="2" t="s">
        <v>289</v>
      </c>
      <c r="R35" s="13" t="s">
        <v>291</v>
      </c>
      <c r="S35" s="14" t="s">
        <v>313</v>
      </c>
    </row>
    <row r="36" spans="1:19" s="15" customFormat="1" x14ac:dyDescent="0.25">
      <c r="A36" s="50">
        <v>34</v>
      </c>
      <c r="B36" s="12">
        <v>32.71</v>
      </c>
      <c r="C36" s="12">
        <v>-102.14</v>
      </c>
      <c r="D36" s="12">
        <f>AVERAGE(9,32)</f>
        <v>20.5</v>
      </c>
      <c r="E36" s="11" t="s">
        <v>288</v>
      </c>
      <c r="F36" s="13">
        <v>519.1</v>
      </c>
      <c r="G36" s="13">
        <v>56</v>
      </c>
      <c r="H36" s="13">
        <v>18.153632846347602</v>
      </c>
      <c r="I36" s="13">
        <v>1777.6798588235299</v>
      </c>
      <c r="J36" s="13">
        <v>0.21301376</v>
      </c>
      <c r="K36" s="13">
        <v>42.429698944091797</v>
      </c>
      <c r="L36" s="13">
        <v>652.01678466796898</v>
      </c>
      <c r="M36" s="13">
        <v>0.23207244461961901</v>
      </c>
      <c r="N36" s="13">
        <v>6.7607364705882498</v>
      </c>
      <c r="O36" s="13">
        <v>1.51756143569946</v>
      </c>
      <c r="P36" s="13">
        <v>17.15895652771</v>
      </c>
      <c r="Q36" s="2" t="s">
        <v>289</v>
      </c>
      <c r="R36" s="13"/>
      <c r="S36" s="16" t="s">
        <v>314</v>
      </c>
    </row>
    <row r="37" spans="1:19" s="15" customFormat="1" x14ac:dyDescent="0.25">
      <c r="A37" s="50">
        <v>35</v>
      </c>
      <c r="B37" s="12">
        <v>-19.079999999999998</v>
      </c>
      <c r="C37" s="12">
        <v>14.58</v>
      </c>
      <c r="D37" s="12">
        <v>747.1</v>
      </c>
      <c r="E37" s="11" t="s">
        <v>288</v>
      </c>
      <c r="F37" s="13">
        <v>400</v>
      </c>
      <c r="G37" s="13">
        <v>46</v>
      </c>
      <c r="H37" s="13">
        <v>19.4551303778338</v>
      </c>
      <c r="I37" s="13">
        <v>1327.6794</v>
      </c>
      <c r="J37" s="13">
        <v>1.0032658400000001</v>
      </c>
      <c r="K37" s="13">
        <v>31.4965000152588</v>
      </c>
      <c r="L37" s="13">
        <v>216.82479858398401</v>
      </c>
      <c r="M37" s="13">
        <v>0.301277552397062</v>
      </c>
      <c r="N37" s="13">
        <v>6.86486588235294</v>
      </c>
      <c r="O37" s="13">
        <v>1.65783739089966</v>
      </c>
      <c r="P37" s="13">
        <v>22.8106288909912</v>
      </c>
      <c r="Q37" s="2" t="s">
        <v>294</v>
      </c>
      <c r="R37" s="13"/>
      <c r="S37" s="16" t="s">
        <v>315</v>
      </c>
    </row>
    <row r="38" spans="1:19" s="15" customFormat="1" x14ac:dyDescent="0.25">
      <c r="A38" s="50">
        <v>36</v>
      </c>
      <c r="B38" s="11">
        <v>23.1</v>
      </c>
      <c r="C38" s="11">
        <v>73.3</v>
      </c>
      <c r="D38" s="12">
        <v>71</v>
      </c>
      <c r="E38" s="11" t="s">
        <v>288</v>
      </c>
      <c r="F38" s="13">
        <v>835</v>
      </c>
      <c r="G38" s="13">
        <v>33</v>
      </c>
      <c r="H38" s="13">
        <v>28.038012594458401</v>
      </c>
      <c r="I38" s="13">
        <v>1734</v>
      </c>
      <c r="J38" s="13">
        <v>0.251640999999999</v>
      </c>
      <c r="K38" s="13">
        <v>13.809399604797401</v>
      </c>
      <c r="L38" s="13">
        <v>742.83996582031295</v>
      </c>
      <c r="M38" s="13">
        <v>0.48154555940023103</v>
      </c>
      <c r="N38" s="13">
        <v>410.25864705882401</v>
      </c>
      <c r="O38" s="13">
        <v>1.5872039794921899</v>
      </c>
      <c r="P38" s="13">
        <v>39.341728210449197</v>
      </c>
      <c r="Q38" s="2" t="s">
        <v>289</v>
      </c>
      <c r="R38" s="13" t="s">
        <v>276</v>
      </c>
      <c r="S38" s="14" t="s">
        <v>316</v>
      </c>
    </row>
    <row r="39" spans="1:19" s="15" customFormat="1" x14ac:dyDescent="0.25">
      <c r="A39" s="50">
        <v>37</v>
      </c>
      <c r="B39" s="12">
        <v>-18.53</v>
      </c>
      <c r="C39" s="12">
        <v>27.55</v>
      </c>
      <c r="D39" s="12">
        <v>26</v>
      </c>
      <c r="E39" s="11" t="s">
        <v>288</v>
      </c>
      <c r="F39" s="13">
        <v>555</v>
      </c>
      <c r="G39" s="13">
        <v>69</v>
      </c>
      <c r="H39" s="13">
        <v>23.177485138539001</v>
      </c>
      <c r="I39" s="13">
        <v>2000</v>
      </c>
      <c r="J39" s="13">
        <v>0.51715359999999899</v>
      </c>
      <c r="K39" s="13">
        <v>107.949996948242</v>
      </c>
      <c r="L39" s="13">
        <v>808.968505859375</v>
      </c>
      <c r="M39" s="13">
        <v>0.27750000000000002</v>
      </c>
      <c r="N39" s="13">
        <v>133.42244705882399</v>
      </c>
      <c r="O39" s="13">
        <v>1.5662317276001001</v>
      </c>
      <c r="P39" s="13">
        <v>24.8411865234375</v>
      </c>
      <c r="Q39" s="2" t="s">
        <v>294</v>
      </c>
      <c r="R39" s="13"/>
      <c r="S39" s="16" t="s">
        <v>317</v>
      </c>
    </row>
    <row r="40" spans="1:19" s="15" customFormat="1" x14ac:dyDescent="0.25">
      <c r="A40" s="50">
        <v>38</v>
      </c>
      <c r="B40" s="12">
        <v>38.24</v>
      </c>
      <c r="C40" s="12">
        <v>-98.58</v>
      </c>
      <c r="D40" s="12">
        <v>56</v>
      </c>
      <c r="E40" s="11" t="s">
        <v>288</v>
      </c>
      <c r="F40" s="13">
        <v>831.3</v>
      </c>
      <c r="G40" s="13">
        <v>86</v>
      </c>
      <c r="H40" s="13">
        <v>13.678892695214101</v>
      </c>
      <c r="I40" s="13">
        <v>1360.8925411764701</v>
      </c>
      <c r="J40" s="13">
        <v>0.16275336000000001</v>
      </c>
      <c r="K40" s="13">
        <v>30.854499816894499</v>
      </c>
      <c r="L40" s="13">
        <v>570.089599609375</v>
      </c>
      <c r="M40" s="13">
        <v>0.49826235145713099</v>
      </c>
      <c r="N40" s="13">
        <v>39.705025882352999</v>
      </c>
      <c r="O40" s="13">
        <v>1.3410159349441499</v>
      </c>
      <c r="P40" s="13">
        <v>26.528926849365199</v>
      </c>
      <c r="Q40" s="2" t="s">
        <v>294</v>
      </c>
      <c r="R40" s="13"/>
      <c r="S40" s="16" t="s">
        <v>318</v>
      </c>
    </row>
    <row r="41" spans="1:19" s="15" customFormat="1" x14ac:dyDescent="0.25">
      <c r="A41" s="50">
        <v>39</v>
      </c>
      <c r="B41" s="12">
        <v>-33.92</v>
      </c>
      <c r="C41" s="12">
        <v>150.91999999999999</v>
      </c>
      <c r="D41" s="12">
        <v>195.7</v>
      </c>
      <c r="E41" s="11" t="s">
        <v>288</v>
      </c>
      <c r="F41" s="13">
        <v>738</v>
      </c>
      <c r="G41" s="13">
        <v>125</v>
      </c>
      <c r="H41" s="13">
        <v>17.5210356675063</v>
      </c>
      <c r="I41" s="13">
        <v>1071.71576470589</v>
      </c>
      <c r="J41" s="13">
        <v>0.67011160000001502</v>
      </c>
      <c r="K41" s="13">
        <v>21.3271999359131</v>
      </c>
      <c r="L41" s="13">
        <v>323.6748046875</v>
      </c>
      <c r="M41" s="13">
        <v>0.68861541866236198</v>
      </c>
      <c r="N41" s="13">
        <v>0</v>
      </c>
      <c r="O41" s="13">
        <v>1.1966630220413199</v>
      </c>
      <c r="P41" s="13">
        <v>25.2425746917725</v>
      </c>
      <c r="Q41" s="2" t="s">
        <v>311</v>
      </c>
      <c r="R41" s="13"/>
      <c r="S41" s="16" t="s">
        <v>319</v>
      </c>
    </row>
    <row r="42" spans="1:19" s="15" customFormat="1" x14ac:dyDescent="0.25">
      <c r="A42" s="50">
        <v>40</v>
      </c>
      <c r="B42" s="11">
        <v>-37.799999999999997</v>
      </c>
      <c r="C42" s="11">
        <v>140.80000000000001</v>
      </c>
      <c r="D42" s="12">
        <v>63</v>
      </c>
      <c r="E42" s="11" t="s">
        <v>320</v>
      </c>
      <c r="F42" s="13">
        <v>686</v>
      </c>
      <c r="G42" s="13">
        <v>169</v>
      </c>
      <c r="H42" s="13">
        <v>14.2762846347607</v>
      </c>
      <c r="I42" s="13">
        <v>1132</v>
      </c>
      <c r="J42" s="13">
        <v>0.23130100000000101</v>
      </c>
      <c r="K42" s="13">
        <v>119.945999145508</v>
      </c>
      <c r="L42" s="13">
        <v>593.67004394531295</v>
      </c>
      <c r="M42" s="13">
        <v>0.60600706713780905</v>
      </c>
      <c r="N42" s="13">
        <v>0</v>
      </c>
      <c r="O42" s="13">
        <v>1.0258710384368901</v>
      </c>
      <c r="P42" s="13">
        <v>19.217226028442401</v>
      </c>
      <c r="Q42" s="2" t="s">
        <v>289</v>
      </c>
      <c r="R42" s="13" t="s">
        <v>291</v>
      </c>
      <c r="S42" s="14" t="s">
        <v>321</v>
      </c>
    </row>
    <row r="43" spans="1:19" s="15" customFormat="1" x14ac:dyDescent="0.25">
      <c r="A43" s="50">
        <v>41</v>
      </c>
      <c r="B43" s="11">
        <v>-37.799999999999997</v>
      </c>
      <c r="C43" s="11">
        <v>140.80000000000001</v>
      </c>
      <c r="D43" s="12">
        <v>13</v>
      </c>
      <c r="E43" s="11" t="s">
        <v>320</v>
      </c>
      <c r="F43" s="13">
        <v>686</v>
      </c>
      <c r="G43" s="13">
        <v>169</v>
      </c>
      <c r="H43" s="13">
        <v>14.2762846347607</v>
      </c>
      <c r="I43" s="13">
        <v>1132</v>
      </c>
      <c r="J43" s="13">
        <v>0.23130100000000101</v>
      </c>
      <c r="K43" s="13">
        <v>119.945999145508</v>
      </c>
      <c r="L43" s="13">
        <v>593.67004394531295</v>
      </c>
      <c r="M43" s="13">
        <v>0.60600706713780905</v>
      </c>
      <c r="N43" s="13">
        <v>0</v>
      </c>
      <c r="O43" s="13">
        <v>1.0258710384368901</v>
      </c>
      <c r="P43" s="13">
        <v>19.217226028442401</v>
      </c>
      <c r="Q43" s="2" t="s">
        <v>289</v>
      </c>
      <c r="R43" s="13" t="s">
        <v>291</v>
      </c>
      <c r="S43" s="14" t="s">
        <v>321</v>
      </c>
    </row>
    <row r="44" spans="1:19" s="15" customFormat="1" x14ac:dyDescent="0.25">
      <c r="A44" s="50">
        <v>42</v>
      </c>
      <c r="B44" s="11">
        <v>-37.799999999999997</v>
      </c>
      <c r="C44" s="11">
        <v>140.80000000000001</v>
      </c>
      <c r="D44" s="12">
        <v>106</v>
      </c>
      <c r="E44" s="11" t="s">
        <v>320</v>
      </c>
      <c r="F44" s="13">
        <v>700</v>
      </c>
      <c r="G44" s="13">
        <v>169</v>
      </c>
      <c r="H44" s="13">
        <v>14.2762846347607</v>
      </c>
      <c r="I44" s="13">
        <v>1132</v>
      </c>
      <c r="J44" s="13">
        <v>0.23130100000000101</v>
      </c>
      <c r="K44" s="13">
        <v>119.945999145508</v>
      </c>
      <c r="L44" s="13">
        <v>593.67004394531295</v>
      </c>
      <c r="M44" s="13">
        <v>0.61837455830388699</v>
      </c>
      <c r="N44" s="13">
        <v>0</v>
      </c>
      <c r="O44" s="13">
        <v>1.0258710384368901</v>
      </c>
      <c r="P44" s="13">
        <v>19.217226028442401</v>
      </c>
      <c r="Q44" s="2" t="s">
        <v>289</v>
      </c>
      <c r="R44" s="13" t="s">
        <v>291</v>
      </c>
      <c r="S44" s="14" t="s">
        <v>322</v>
      </c>
    </row>
    <row r="45" spans="1:19" s="15" customFormat="1" x14ac:dyDescent="0.25">
      <c r="A45" s="50">
        <v>43</v>
      </c>
      <c r="B45" s="11">
        <v>-37.799999999999997</v>
      </c>
      <c r="C45" s="11">
        <v>140.80000000000001</v>
      </c>
      <c r="D45" s="12">
        <v>114</v>
      </c>
      <c r="E45" s="11" t="s">
        <v>320</v>
      </c>
      <c r="F45" s="13">
        <v>700</v>
      </c>
      <c r="G45" s="13">
        <v>169</v>
      </c>
      <c r="H45" s="13">
        <v>14.2762846347607</v>
      </c>
      <c r="I45" s="13">
        <v>1132</v>
      </c>
      <c r="J45" s="13">
        <v>0.23130100000000101</v>
      </c>
      <c r="K45" s="13">
        <v>119.945999145508</v>
      </c>
      <c r="L45" s="13">
        <v>593.67004394531295</v>
      </c>
      <c r="M45" s="13">
        <v>0.61837455830388699</v>
      </c>
      <c r="N45" s="13">
        <v>0</v>
      </c>
      <c r="O45" s="13">
        <v>1.0258710384368901</v>
      </c>
      <c r="P45" s="13">
        <v>19.217226028442401</v>
      </c>
      <c r="Q45" s="2" t="s">
        <v>289</v>
      </c>
      <c r="R45" s="13" t="s">
        <v>291</v>
      </c>
      <c r="S45" s="14" t="s">
        <v>322</v>
      </c>
    </row>
    <row r="46" spans="1:19" s="15" customFormat="1" x14ac:dyDescent="0.25">
      <c r="A46" s="50">
        <v>44</v>
      </c>
      <c r="B46" s="11">
        <v>-35.1</v>
      </c>
      <c r="C46" s="11">
        <v>142.1</v>
      </c>
      <c r="D46" s="12">
        <v>305</v>
      </c>
      <c r="E46" s="11" t="s">
        <v>320</v>
      </c>
      <c r="F46" s="13">
        <v>335</v>
      </c>
      <c r="G46" s="13">
        <v>74</v>
      </c>
      <c r="H46" s="13">
        <v>17.133062972292201</v>
      </c>
      <c r="I46" s="13">
        <v>1379</v>
      </c>
      <c r="J46" s="13">
        <v>5.7163000000000103E-2</v>
      </c>
      <c r="K46" s="13">
        <v>28.159299850463899</v>
      </c>
      <c r="L46" s="13">
        <v>238.72000122070301</v>
      </c>
      <c r="M46" s="13">
        <v>0.24292965917331399</v>
      </c>
      <c r="N46" s="13">
        <v>9.1804117647058892</v>
      </c>
      <c r="O46" s="13">
        <v>1.52874803543091</v>
      </c>
      <c r="P46" s="13">
        <v>19.809280395507798</v>
      </c>
      <c r="Q46" s="2" t="s">
        <v>289</v>
      </c>
      <c r="R46" s="13" t="s">
        <v>291</v>
      </c>
      <c r="S46" s="14" t="s">
        <v>323</v>
      </c>
    </row>
    <row r="47" spans="1:19" s="15" customFormat="1" x14ac:dyDescent="0.25">
      <c r="A47" s="50">
        <v>45</v>
      </c>
      <c r="B47" s="11">
        <v>-35.1</v>
      </c>
      <c r="C47" s="11">
        <v>142.1</v>
      </c>
      <c r="D47" s="12">
        <v>7.0000000000000007E-2</v>
      </c>
      <c r="E47" s="11" t="s">
        <v>320</v>
      </c>
      <c r="F47" s="13">
        <v>335</v>
      </c>
      <c r="G47" s="13">
        <v>74</v>
      </c>
      <c r="H47" s="13">
        <v>17.133062972292201</v>
      </c>
      <c r="I47" s="13">
        <v>1379</v>
      </c>
      <c r="J47" s="13">
        <v>5.7163000000000103E-2</v>
      </c>
      <c r="K47" s="13">
        <v>28.159299850463899</v>
      </c>
      <c r="L47" s="13">
        <v>238.72000122070301</v>
      </c>
      <c r="M47" s="13">
        <v>0.24292965917331399</v>
      </c>
      <c r="N47" s="13">
        <v>9.1804117647058892</v>
      </c>
      <c r="O47" s="13">
        <v>1.52874803543091</v>
      </c>
      <c r="P47" s="13">
        <v>19.809280395507798</v>
      </c>
      <c r="Q47" s="2" t="s">
        <v>289</v>
      </c>
      <c r="R47" s="13" t="s">
        <v>291</v>
      </c>
      <c r="S47" s="14" t="s">
        <v>323</v>
      </c>
    </row>
    <row r="48" spans="1:19" s="15" customFormat="1" x14ac:dyDescent="0.25">
      <c r="A48" s="50">
        <v>46</v>
      </c>
      <c r="B48" s="11">
        <v>-34.299999999999997</v>
      </c>
      <c r="C48" s="11">
        <v>139.6</v>
      </c>
      <c r="D48" s="12">
        <v>0.13500000000000001</v>
      </c>
      <c r="E48" s="11" t="s">
        <v>320</v>
      </c>
      <c r="F48" s="13">
        <v>300</v>
      </c>
      <c r="G48" s="13">
        <v>83</v>
      </c>
      <c r="H48" s="13">
        <v>17.163204030226701</v>
      </c>
      <c r="I48" s="13">
        <v>1374</v>
      </c>
      <c r="J48" s="13">
        <v>0.22071300000000299</v>
      </c>
      <c r="K48" s="13">
        <v>22.044700622558601</v>
      </c>
      <c r="L48" s="13">
        <v>144.48001098632801</v>
      </c>
      <c r="M48" s="13">
        <v>0.21834061135371199</v>
      </c>
      <c r="N48" s="13">
        <v>11.3023529411767</v>
      </c>
      <c r="O48" s="13">
        <v>1.54792809486389</v>
      </c>
      <c r="P48" s="13">
        <v>22.036056518554702</v>
      </c>
      <c r="Q48" s="2" t="s">
        <v>294</v>
      </c>
      <c r="R48" s="13" t="s">
        <v>291</v>
      </c>
      <c r="S48" s="14" t="s">
        <v>324</v>
      </c>
    </row>
    <row r="49" spans="1:19" s="15" customFormat="1" x14ac:dyDescent="0.25">
      <c r="A49" s="50">
        <v>47</v>
      </c>
      <c r="B49" s="11">
        <v>-34.299999999999997</v>
      </c>
      <c r="C49" s="11">
        <v>140.80000000000001</v>
      </c>
      <c r="D49" s="12">
        <v>2</v>
      </c>
      <c r="E49" s="11" t="s">
        <v>320</v>
      </c>
      <c r="F49" s="13">
        <v>500</v>
      </c>
      <c r="G49" s="13">
        <v>68</v>
      </c>
      <c r="H49" s="13">
        <v>17.7034534005038</v>
      </c>
      <c r="I49" s="13">
        <v>1245</v>
      </c>
      <c r="J49" s="13">
        <v>0.121951</v>
      </c>
      <c r="K49" s="13">
        <v>26.465700149536101</v>
      </c>
      <c r="L49" s="13">
        <v>411.35998535156301</v>
      </c>
      <c r="M49" s="13">
        <v>0.40160642570281102</v>
      </c>
      <c r="N49" s="13">
        <v>2.0783235294117199</v>
      </c>
      <c r="O49" s="13">
        <v>1.5478920936584499</v>
      </c>
      <c r="P49" s="13">
        <v>21.352979660034201</v>
      </c>
      <c r="Q49" s="2" t="s">
        <v>289</v>
      </c>
      <c r="R49" s="13" t="s">
        <v>276</v>
      </c>
      <c r="S49" s="14" t="s">
        <v>325</v>
      </c>
    </row>
    <row r="50" spans="1:19" s="15" customFormat="1" x14ac:dyDescent="0.25">
      <c r="A50" s="50">
        <v>48</v>
      </c>
      <c r="B50" s="11">
        <v>-34.299999999999997</v>
      </c>
      <c r="C50" s="11">
        <v>140.80000000000001</v>
      </c>
      <c r="D50" s="12">
        <v>2</v>
      </c>
      <c r="E50" s="11" t="s">
        <v>320</v>
      </c>
      <c r="F50" s="13">
        <v>500</v>
      </c>
      <c r="G50" s="13">
        <v>68</v>
      </c>
      <c r="H50" s="13">
        <v>17.7034534005038</v>
      </c>
      <c r="I50" s="13">
        <v>1245</v>
      </c>
      <c r="J50" s="13">
        <v>0.121951</v>
      </c>
      <c r="K50" s="13">
        <v>26.465700149536101</v>
      </c>
      <c r="L50" s="13">
        <v>411.35998535156301</v>
      </c>
      <c r="M50" s="13">
        <v>0.40160642570281102</v>
      </c>
      <c r="N50" s="13">
        <v>2.0783235294117199</v>
      </c>
      <c r="O50" s="13">
        <v>1.5478920936584499</v>
      </c>
      <c r="P50" s="13">
        <v>21.352979660034201</v>
      </c>
      <c r="Q50" s="2" t="s">
        <v>289</v>
      </c>
      <c r="R50" s="13" t="s">
        <v>276</v>
      </c>
      <c r="S50" s="14" t="s">
        <v>325</v>
      </c>
    </row>
    <row r="51" spans="1:19" s="15" customFormat="1" x14ac:dyDescent="0.25">
      <c r="A51" s="50">
        <v>49</v>
      </c>
      <c r="B51" s="11">
        <v>-34.299999999999997</v>
      </c>
      <c r="C51" s="11">
        <v>139.6</v>
      </c>
      <c r="D51" s="12">
        <v>12</v>
      </c>
      <c r="E51" s="11" t="s">
        <v>320</v>
      </c>
      <c r="F51" s="13">
        <v>300</v>
      </c>
      <c r="G51" s="13">
        <v>83</v>
      </c>
      <c r="H51" s="13">
        <v>17.163204030226701</v>
      </c>
      <c r="I51" s="13">
        <v>1374</v>
      </c>
      <c r="J51" s="13">
        <v>0.22071300000000299</v>
      </c>
      <c r="K51" s="13">
        <v>22.044700622558601</v>
      </c>
      <c r="L51" s="13">
        <v>144.48001098632801</v>
      </c>
      <c r="M51" s="13">
        <v>0.21834061135371199</v>
      </c>
      <c r="N51" s="13">
        <v>11.3023529411767</v>
      </c>
      <c r="O51" s="13">
        <v>1.54792809486389</v>
      </c>
      <c r="P51" s="13">
        <v>22.036056518554702</v>
      </c>
      <c r="Q51" s="2" t="s">
        <v>294</v>
      </c>
      <c r="R51" s="13" t="s">
        <v>291</v>
      </c>
      <c r="S51" s="14" t="s">
        <v>325</v>
      </c>
    </row>
    <row r="52" spans="1:19" s="15" customFormat="1" x14ac:dyDescent="0.25">
      <c r="A52" s="50">
        <v>50</v>
      </c>
      <c r="B52" s="11">
        <v>-35.1</v>
      </c>
      <c r="C52" s="11">
        <v>140.30000000000001</v>
      </c>
      <c r="D52" s="12">
        <v>25.2</v>
      </c>
      <c r="E52" s="11" t="s">
        <v>320</v>
      </c>
      <c r="F52" s="13">
        <v>370</v>
      </c>
      <c r="G52" s="13">
        <v>93</v>
      </c>
      <c r="H52" s="13">
        <v>16.746612090680099</v>
      </c>
      <c r="I52" s="13">
        <v>1346</v>
      </c>
      <c r="J52" s="13">
        <v>0.113435999999999</v>
      </c>
      <c r="K52" s="13">
        <v>46.410301208496101</v>
      </c>
      <c r="L52" s="13">
        <v>288.48001098632801</v>
      </c>
      <c r="M52" s="13">
        <v>0.27488855869242201</v>
      </c>
      <c r="N52" s="13">
        <v>20.596264705882199</v>
      </c>
      <c r="O52" s="13">
        <v>1.52486801147461</v>
      </c>
      <c r="P52" s="13">
        <v>19.981452941894499</v>
      </c>
      <c r="Q52" s="2" t="s">
        <v>289</v>
      </c>
      <c r="R52" s="13" t="s">
        <v>276</v>
      </c>
      <c r="S52" s="14" t="s">
        <v>325</v>
      </c>
    </row>
    <row r="53" spans="1:19" s="15" customFormat="1" x14ac:dyDescent="0.25">
      <c r="A53" s="50">
        <v>51</v>
      </c>
      <c r="B53" s="11">
        <v>-34.299999999999997</v>
      </c>
      <c r="C53" s="11">
        <v>139.6</v>
      </c>
      <c r="D53" s="12">
        <v>0.05</v>
      </c>
      <c r="E53" s="11" t="s">
        <v>320</v>
      </c>
      <c r="F53" s="13">
        <v>300</v>
      </c>
      <c r="G53" s="13">
        <v>83</v>
      </c>
      <c r="H53" s="13">
        <v>17.163204030226701</v>
      </c>
      <c r="I53" s="13">
        <v>1374</v>
      </c>
      <c r="J53" s="13">
        <v>0.22071300000000299</v>
      </c>
      <c r="K53" s="13">
        <v>22.044700622558601</v>
      </c>
      <c r="L53" s="13">
        <v>144.48001098632801</v>
      </c>
      <c r="M53" s="13">
        <v>0.21834061135371199</v>
      </c>
      <c r="N53" s="13">
        <v>11.3023529411767</v>
      </c>
      <c r="O53" s="13">
        <v>1.54792809486389</v>
      </c>
      <c r="P53" s="13">
        <v>22.036056518554702</v>
      </c>
      <c r="Q53" s="2" t="s">
        <v>294</v>
      </c>
      <c r="R53" s="13" t="s">
        <v>291</v>
      </c>
      <c r="S53" s="14" t="s">
        <v>325</v>
      </c>
    </row>
    <row r="54" spans="1:19" s="15" customFormat="1" x14ac:dyDescent="0.25">
      <c r="A54" s="50">
        <v>52</v>
      </c>
      <c r="B54" s="11">
        <v>-35.1</v>
      </c>
      <c r="C54" s="11">
        <v>140.1</v>
      </c>
      <c r="D54" s="12">
        <v>0.05</v>
      </c>
      <c r="E54" s="11" t="s">
        <v>320</v>
      </c>
      <c r="F54" s="13">
        <v>340</v>
      </c>
      <c r="G54" s="13">
        <v>94</v>
      </c>
      <c r="H54" s="13">
        <v>16.7141687657431</v>
      </c>
      <c r="I54" s="13">
        <v>1334</v>
      </c>
      <c r="J54" s="13">
        <v>0.103295</v>
      </c>
      <c r="K54" s="13">
        <v>46.410301208496101</v>
      </c>
      <c r="L54" s="13">
        <v>241.36000061035199</v>
      </c>
      <c r="M54" s="13">
        <v>0.25487256371814099</v>
      </c>
      <c r="N54" s="13">
        <v>22.9971176470589</v>
      </c>
      <c r="O54" s="13">
        <v>1.5280560255050699</v>
      </c>
      <c r="P54" s="13">
        <v>20.5646648406982</v>
      </c>
      <c r="Q54" s="2" t="s">
        <v>294</v>
      </c>
      <c r="R54" s="13" t="s">
        <v>291</v>
      </c>
      <c r="S54" s="14" t="s">
        <v>325</v>
      </c>
    </row>
    <row r="55" spans="1:19" s="15" customFormat="1" x14ac:dyDescent="0.25">
      <c r="A55" s="50">
        <v>53</v>
      </c>
      <c r="B55" s="11">
        <v>-35.1</v>
      </c>
      <c r="C55" s="11">
        <v>141.9</v>
      </c>
      <c r="D55" s="12">
        <v>0.06</v>
      </c>
      <c r="E55" s="11" t="s">
        <v>320</v>
      </c>
      <c r="F55" s="13">
        <v>340</v>
      </c>
      <c r="G55" s="13">
        <v>76</v>
      </c>
      <c r="H55" s="13">
        <v>17.078473551637298</v>
      </c>
      <c r="I55" s="13">
        <v>1373</v>
      </c>
      <c r="J55" s="13">
        <v>5.9606999999999903E-2</v>
      </c>
      <c r="K55" s="13">
        <v>41.554298400878899</v>
      </c>
      <c r="L55" s="13">
        <v>196.88000488281301</v>
      </c>
      <c r="M55" s="13">
        <v>0.24763292061179901</v>
      </c>
      <c r="N55" s="13">
        <v>9.0725588235294303</v>
      </c>
      <c r="O55" s="13">
        <v>1.52671205997467</v>
      </c>
      <c r="P55" s="13">
        <v>19.599941253662099</v>
      </c>
      <c r="Q55" s="2" t="s">
        <v>289</v>
      </c>
      <c r="R55" s="13" t="s">
        <v>291</v>
      </c>
      <c r="S55" s="14" t="s">
        <v>325</v>
      </c>
    </row>
    <row r="56" spans="1:19" s="15" customFormat="1" x14ac:dyDescent="0.25">
      <c r="A56" s="50">
        <v>54</v>
      </c>
      <c r="B56" s="11">
        <v>-35.1</v>
      </c>
      <c r="C56" s="11">
        <v>140.30000000000001</v>
      </c>
      <c r="D56" s="12">
        <v>7.0000000000000007E-2</v>
      </c>
      <c r="E56" s="11" t="s">
        <v>320</v>
      </c>
      <c r="F56" s="13">
        <v>370</v>
      </c>
      <c r="G56" s="13">
        <v>93</v>
      </c>
      <c r="H56" s="13">
        <v>16.746612090680099</v>
      </c>
      <c r="I56" s="13">
        <v>1346</v>
      </c>
      <c r="J56" s="13">
        <v>0.113435999999999</v>
      </c>
      <c r="K56" s="13">
        <v>46.410301208496101</v>
      </c>
      <c r="L56" s="13">
        <v>288.48001098632801</v>
      </c>
      <c r="M56" s="13">
        <v>0.27488855869242201</v>
      </c>
      <c r="N56" s="13">
        <v>20.596264705882199</v>
      </c>
      <c r="O56" s="13">
        <v>1.52486801147461</v>
      </c>
      <c r="P56" s="13">
        <v>19.981452941894499</v>
      </c>
      <c r="Q56" s="2" t="s">
        <v>289</v>
      </c>
      <c r="R56" s="13" t="s">
        <v>291</v>
      </c>
      <c r="S56" s="14" t="s">
        <v>325</v>
      </c>
    </row>
    <row r="57" spans="1:19" s="15" customFormat="1" x14ac:dyDescent="0.25">
      <c r="A57" s="50">
        <v>55</v>
      </c>
      <c r="B57" s="11">
        <v>-34.4</v>
      </c>
      <c r="C57" s="11">
        <v>140.1</v>
      </c>
      <c r="D57" s="12">
        <v>1.3</v>
      </c>
      <c r="E57" s="11" t="s">
        <v>320</v>
      </c>
      <c r="F57" s="13">
        <v>270</v>
      </c>
      <c r="G57" s="13">
        <v>75</v>
      </c>
      <c r="H57" s="13">
        <v>17.410624685138501</v>
      </c>
      <c r="I57" s="13">
        <v>1361</v>
      </c>
      <c r="J57" s="13">
        <v>0.122545000000001</v>
      </c>
      <c r="K57" s="13">
        <v>26.465700149536101</v>
      </c>
      <c r="L57" s="13">
        <v>400.239990234375</v>
      </c>
      <c r="M57" s="13">
        <v>0.198383541513593</v>
      </c>
      <c r="N57" s="13">
        <v>4.4648529411764803</v>
      </c>
      <c r="O57" s="13">
        <v>1.5492038726806601</v>
      </c>
      <c r="P57" s="13">
        <v>21.8281574249268</v>
      </c>
      <c r="Q57" s="2" t="s">
        <v>289</v>
      </c>
      <c r="R57" s="13" t="s">
        <v>291</v>
      </c>
      <c r="S57" s="14" t="s">
        <v>325</v>
      </c>
    </row>
    <row r="58" spans="1:19" s="15" customFormat="1" ht="14.4" customHeight="1" x14ac:dyDescent="0.25">
      <c r="A58" s="50">
        <v>56</v>
      </c>
      <c r="B58" s="11">
        <v>25.8</v>
      </c>
      <c r="C58" s="11">
        <v>42.9</v>
      </c>
      <c r="D58" s="12">
        <v>1.8</v>
      </c>
      <c r="E58" s="11" t="s">
        <v>320</v>
      </c>
      <c r="F58" s="13">
        <v>133</v>
      </c>
      <c r="G58" s="13">
        <v>23</v>
      </c>
      <c r="H58" s="13">
        <v>25.911415617128501</v>
      </c>
      <c r="I58" s="13">
        <v>2283</v>
      </c>
      <c r="J58" s="13">
        <v>0.60036200000000095</v>
      </c>
      <c r="K58" s="13">
        <v>24.426500320434599</v>
      </c>
      <c r="L58" s="13">
        <v>2</v>
      </c>
      <c r="M58" s="13">
        <v>5.8256679807271103E-2</v>
      </c>
      <c r="N58" s="13">
        <v>0</v>
      </c>
      <c r="O58" s="13">
        <v>1.48750412464142</v>
      </c>
      <c r="P58" s="13">
        <v>19.072673797607401</v>
      </c>
      <c r="Q58" s="2" t="s">
        <v>326</v>
      </c>
      <c r="R58" s="13" t="s">
        <v>291</v>
      </c>
      <c r="S58" s="14" t="s">
        <v>327</v>
      </c>
    </row>
    <row r="59" spans="1:19" s="15" customFormat="1" x14ac:dyDescent="0.25">
      <c r="A59" s="50">
        <v>57</v>
      </c>
      <c r="B59" s="11">
        <v>29.8</v>
      </c>
      <c r="C59" s="11">
        <v>35.299999999999997</v>
      </c>
      <c r="D59" s="12">
        <v>0.03</v>
      </c>
      <c r="E59" s="11" t="s">
        <v>320</v>
      </c>
      <c r="F59" s="13">
        <v>65</v>
      </c>
      <c r="G59" s="13">
        <v>18</v>
      </c>
      <c r="H59" s="13">
        <v>20.326609571788399</v>
      </c>
      <c r="I59" s="13">
        <v>1768</v>
      </c>
      <c r="J59" s="13">
        <v>3.8839080000000101</v>
      </c>
      <c r="K59" s="13">
        <v>52.291999816894503</v>
      </c>
      <c r="L59" s="13">
        <v>2.1399998664856001</v>
      </c>
      <c r="M59" s="13">
        <v>3.6764705882352901E-2</v>
      </c>
      <c r="N59" s="13">
        <v>0</v>
      </c>
      <c r="O59" s="13">
        <v>1.4756760597228999</v>
      </c>
      <c r="P59" s="13">
        <v>21.291908264160199</v>
      </c>
      <c r="Q59" s="2" t="s">
        <v>326</v>
      </c>
      <c r="R59" s="13" t="s">
        <v>291</v>
      </c>
      <c r="S59" s="14" t="s">
        <v>328</v>
      </c>
    </row>
    <row r="60" spans="1:19" s="15" customFormat="1" x14ac:dyDescent="0.25">
      <c r="A60" s="50">
        <v>58</v>
      </c>
      <c r="B60" s="11">
        <v>32.1</v>
      </c>
      <c r="C60" s="11">
        <v>36.1</v>
      </c>
      <c r="D60" s="12">
        <v>0.2</v>
      </c>
      <c r="E60" s="11" t="s">
        <v>320</v>
      </c>
      <c r="F60" s="13">
        <v>67</v>
      </c>
      <c r="G60" s="13">
        <v>46</v>
      </c>
      <c r="H60" s="13">
        <v>18.471571788413101</v>
      </c>
      <c r="I60" s="13">
        <v>1504</v>
      </c>
      <c r="J60" s="13">
        <v>1.7547379999999899</v>
      </c>
      <c r="K60" s="13">
        <v>25.5795001983643</v>
      </c>
      <c r="L60" s="13">
        <v>693.79998779296898</v>
      </c>
      <c r="M60" s="13">
        <v>4.4547872340425503E-2</v>
      </c>
      <c r="N60" s="13">
        <v>39.596205882352699</v>
      </c>
      <c r="O60" s="13">
        <v>1.50306797027588</v>
      </c>
      <c r="P60" s="13">
        <v>28.798149108886701</v>
      </c>
      <c r="Q60" s="2" t="s">
        <v>311</v>
      </c>
      <c r="R60" s="13" t="s">
        <v>329</v>
      </c>
      <c r="S60" s="14" t="s">
        <v>328</v>
      </c>
    </row>
    <row r="61" spans="1:19" s="15" customFormat="1" x14ac:dyDescent="0.25">
      <c r="A61" s="50">
        <v>59</v>
      </c>
      <c r="B61" s="11">
        <v>32.1</v>
      </c>
      <c r="C61" s="11">
        <v>36.1</v>
      </c>
      <c r="D61" s="12">
        <v>1.5</v>
      </c>
      <c r="E61" s="11" t="s">
        <v>320</v>
      </c>
      <c r="F61" s="13">
        <v>67</v>
      </c>
      <c r="G61" s="13">
        <v>46</v>
      </c>
      <c r="H61" s="13">
        <v>18.471571788413101</v>
      </c>
      <c r="I61" s="13">
        <v>1504</v>
      </c>
      <c r="J61" s="13">
        <v>1.7547379999999899</v>
      </c>
      <c r="K61" s="13">
        <v>25.5795001983643</v>
      </c>
      <c r="L61" s="13">
        <v>693.79998779296898</v>
      </c>
      <c r="M61" s="13">
        <v>4.4547872340425503E-2</v>
      </c>
      <c r="N61" s="13">
        <v>39.596205882352699</v>
      </c>
      <c r="O61" s="13">
        <v>1.50306797027588</v>
      </c>
      <c r="P61" s="13">
        <v>28.798149108886701</v>
      </c>
      <c r="Q61" s="2" t="s">
        <v>311</v>
      </c>
      <c r="R61" s="13" t="s">
        <v>329</v>
      </c>
      <c r="S61" s="14" t="s">
        <v>328</v>
      </c>
    </row>
    <row r="62" spans="1:19" s="15" customFormat="1" x14ac:dyDescent="0.25">
      <c r="A62" s="50">
        <v>60</v>
      </c>
      <c r="B62" s="11">
        <v>32.299999999999997</v>
      </c>
      <c r="C62" s="11">
        <v>35.9</v>
      </c>
      <c r="D62" s="12">
        <v>8</v>
      </c>
      <c r="E62" s="11" t="s">
        <v>320</v>
      </c>
      <c r="F62" s="13">
        <v>480</v>
      </c>
      <c r="G62" s="13">
        <v>53</v>
      </c>
      <c r="H62" s="13">
        <v>18.663901763224199</v>
      </c>
      <c r="I62" s="13">
        <v>1447</v>
      </c>
      <c r="J62" s="13">
        <v>2.9720440000000101</v>
      </c>
      <c r="K62" s="13">
        <v>15.9990997314453</v>
      </c>
      <c r="L62" s="13">
        <v>765.40002441406295</v>
      </c>
      <c r="M62" s="13">
        <v>0.33172080165860401</v>
      </c>
      <c r="N62" s="13">
        <v>96.327235294117997</v>
      </c>
      <c r="O62" s="13">
        <v>1.51397609710693</v>
      </c>
      <c r="P62" s="13">
        <v>31.8438835144043</v>
      </c>
      <c r="Q62" s="2" t="s">
        <v>289</v>
      </c>
      <c r="R62" s="13" t="s">
        <v>291</v>
      </c>
      <c r="S62" s="14" t="s">
        <v>328</v>
      </c>
    </row>
    <row r="63" spans="1:19" s="15" customFormat="1" x14ac:dyDescent="0.25">
      <c r="A63" s="50">
        <v>61</v>
      </c>
      <c r="B63" s="11">
        <v>32.299999999999997</v>
      </c>
      <c r="C63" s="11">
        <v>35.9</v>
      </c>
      <c r="D63" s="12">
        <v>28</v>
      </c>
      <c r="E63" s="11" t="s">
        <v>320</v>
      </c>
      <c r="F63" s="13">
        <v>480</v>
      </c>
      <c r="G63" s="13">
        <v>53</v>
      </c>
      <c r="H63" s="13">
        <v>18.663901763224199</v>
      </c>
      <c r="I63" s="13">
        <v>1447</v>
      </c>
      <c r="J63" s="13">
        <v>2.9720440000000101</v>
      </c>
      <c r="K63" s="13">
        <v>15.9990997314453</v>
      </c>
      <c r="L63" s="13">
        <v>765.40002441406295</v>
      </c>
      <c r="M63" s="13">
        <v>0.33172080165860401</v>
      </c>
      <c r="N63" s="13">
        <v>96.327235294117997</v>
      </c>
      <c r="O63" s="13">
        <v>1.51397609710693</v>
      </c>
      <c r="P63" s="13">
        <v>31.8438835144043</v>
      </c>
      <c r="Q63" s="2" t="s">
        <v>289</v>
      </c>
      <c r="R63" s="13" t="s">
        <v>291</v>
      </c>
      <c r="S63" s="14" t="s">
        <v>328</v>
      </c>
    </row>
    <row r="64" spans="1:19" s="15" customFormat="1" x14ac:dyDescent="0.25">
      <c r="A64" s="50">
        <v>62</v>
      </c>
      <c r="B64" s="12">
        <v>35</v>
      </c>
      <c r="C64" s="12">
        <v>-106.75</v>
      </c>
      <c r="D64" s="12">
        <v>8.6999999999999993</v>
      </c>
      <c r="E64" s="11" t="s">
        <v>320</v>
      </c>
      <c r="F64" s="13">
        <v>358.9</v>
      </c>
      <c r="G64" s="13">
        <v>62</v>
      </c>
      <c r="H64" s="13">
        <v>11.440931989924399</v>
      </c>
      <c r="I64" s="13">
        <v>1445.5588235294099</v>
      </c>
      <c r="J64" s="13">
        <v>1.0623</v>
      </c>
      <c r="K64" s="13">
        <v>41.626499176025398</v>
      </c>
      <c r="L64" s="13">
        <v>508.625</v>
      </c>
      <c r="M64" s="13">
        <v>0.25948442491200302</v>
      </c>
      <c r="N64" s="13">
        <v>9.8352941176470594</v>
      </c>
      <c r="O64" s="13">
        <v>1.54752492904663</v>
      </c>
      <c r="P64" s="13">
        <v>19.6045112609863</v>
      </c>
      <c r="Q64" s="2" t="s">
        <v>294</v>
      </c>
      <c r="R64" s="13"/>
      <c r="S64" s="16" t="s">
        <v>330</v>
      </c>
    </row>
    <row r="65" spans="1:19" s="15" customFormat="1" x14ac:dyDescent="0.25">
      <c r="A65" s="50">
        <v>63</v>
      </c>
      <c r="B65" s="12">
        <v>46.98</v>
      </c>
      <c r="C65" s="12">
        <v>9.69</v>
      </c>
      <c r="D65" s="12">
        <v>126</v>
      </c>
      <c r="E65" s="11" t="s">
        <v>320</v>
      </c>
      <c r="F65" s="13">
        <v>484</v>
      </c>
      <c r="G65" s="13">
        <v>199</v>
      </c>
      <c r="H65" s="13">
        <v>4.5028034256926697</v>
      </c>
      <c r="I65" s="13">
        <v>12</v>
      </c>
      <c r="J65" s="13">
        <v>10.15519808</v>
      </c>
      <c r="K65" s="13">
        <v>36.553001403808601</v>
      </c>
      <c r="L65" s="13">
        <v>715.82159423828102</v>
      </c>
      <c r="M65" s="13">
        <v>40.3333333333333</v>
      </c>
      <c r="N65" s="13">
        <v>1301.66330117648</v>
      </c>
      <c r="O65" s="13">
        <v>1.32277011871338</v>
      </c>
      <c r="P65" s="13">
        <v>24.934606552123999</v>
      </c>
      <c r="Q65" s="2" t="s">
        <v>289</v>
      </c>
      <c r="R65" s="13"/>
      <c r="S65" s="16" t="s">
        <v>331</v>
      </c>
    </row>
    <row r="66" spans="1:19" s="15" customFormat="1" x14ac:dyDescent="0.25">
      <c r="A66" s="50">
        <v>64</v>
      </c>
      <c r="B66" s="12">
        <v>13.01</v>
      </c>
      <c r="C66" s="12">
        <v>78.33</v>
      </c>
      <c r="D66" s="12">
        <v>23.5</v>
      </c>
      <c r="E66" s="11" t="s">
        <v>320</v>
      </c>
      <c r="F66" s="13">
        <v>555</v>
      </c>
      <c r="G66" s="13">
        <v>52</v>
      </c>
      <c r="H66" s="13">
        <v>26.530826801007599</v>
      </c>
      <c r="I66" s="13">
        <v>2000</v>
      </c>
      <c r="J66" s="13">
        <v>1.02991952</v>
      </c>
      <c r="K66" s="13">
        <v>13.3439998626709</v>
      </c>
      <c r="L66" s="13">
        <v>481.42950439453102</v>
      </c>
      <c r="M66" s="13">
        <v>0.27750000000000002</v>
      </c>
      <c r="N66" s="13">
        <v>167.81968941176501</v>
      </c>
      <c r="O66" s="13">
        <v>1.55300045013428</v>
      </c>
      <c r="P66" s="13">
        <v>40.8948364257813</v>
      </c>
      <c r="Q66" s="2" t="s">
        <v>289</v>
      </c>
      <c r="R66" s="13"/>
      <c r="S66" s="16" t="s">
        <v>332</v>
      </c>
    </row>
    <row r="67" spans="1:19" s="15" customFormat="1" x14ac:dyDescent="0.25">
      <c r="A67" s="50">
        <v>65</v>
      </c>
      <c r="B67" s="12">
        <v>32.979999999999997</v>
      </c>
      <c r="C67" s="12">
        <v>-80.03</v>
      </c>
      <c r="D67" s="12">
        <v>156</v>
      </c>
      <c r="E67" s="11" t="s">
        <v>320</v>
      </c>
      <c r="F67" s="13">
        <v>944</v>
      </c>
      <c r="G67" s="13">
        <v>111</v>
      </c>
      <c r="H67" s="13">
        <v>19.080013702770799</v>
      </c>
      <c r="I67" s="13">
        <v>902.09724705882195</v>
      </c>
      <c r="J67" s="13">
        <v>6.5104719999999797E-2</v>
      </c>
      <c r="K67" s="13">
        <v>0</v>
      </c>
      <c r="L67" s="13">
        <v>424.99157714843801</v>
      </c>
      <c r="M67" s="13">
        <v>1.04645037226064</v>
      </c>
      <c r="N67" s="13">
        <v>0</v>
      </c>
      <c r="O67" s="13">
        <v>0.69348287582397505</v>
      </c>
      <c r="P67" s="13">
        <v>15.449114799499499</v>
      </c>
      <c r="Q67" s="2" t="s">
        <v>294</v>
      </c>
      <c r="R67" s="13"/>
      <c r="S67" s="16" t="s">
        <v>333</v>
      </c>
    </row>
    <row r="68" spans="1:19" s="15" customFormat="1" x14ac:dyDescent="0.25">
      <c r="A68" s="50">
        <v>66</v>
      </c>
      <c r="B68" s="12">
        <v>39.700000000000003</v>
      </c>
      <c r="C68" s="12">
        <v>-91.119500000000002</v>
      </c>
      <c r="D68" s="12">
        <v>151</v>
      </c>
      <c r="E68" s="11" t="s">
        <v>320</v>
      </c>
      <c r="F68" s="13">
        <v>1009</v>
      </c>
      <c r="G68" s="13">
        <v>118</v>
      </c>
      <c r="H68" s="13">
        <v>12.2714323929471</v>
      </c>
      <c r="I68" s="13">
        <v>1030.4003382352901</v>
      </c>
      <c r="J68" s="13">
        <v>0.4748406</v>
      </c>
      <c r="K68" s="13">
        <v>11.6535997390747</v>
      </c>
      <c r="L68" s="13">
        <v>1050.02380371094</v>
      </c>
      <c r="M68" s="13">
        <v>0.979231045020869</v>
      </c>
      <c r="N68" s="13">
        <v>261.10052147058798</v>
      </c>
      <c r="O68" s="13">
        <v>1.54089319705963</v>
      </c>
      <c r="P68" s="13">
        <v>29.863664627075199</v>
      </c>
      <c r="Q68" s="2" t="s">
        <v>289</v>
      </c>
      <c r="R68" s="13"/>
      <c r="S68" s="16" t="s">
        <v>333</v>
      </c>
    </row>
    <row r="69" spans="1:19" s="15" customFormat="1" x14ac:dyDescent="0.25">
      <c r="A69" s="50">
        <v>67</v>
      </c>
      <c r="B69" s="12">
        <v>40</v>
      </c>
      <c r="C69" s="12">
        <v>-90.09</v>
      </c>
      <c r="D69" s="12">
        <v>120</v>
      </c>
      <c r="E69" s="11" t="s">
        <v>320</v>
      </c>
      <c r="F69" s="13">
        <v>822</v>
      </c>
      <c r="G69" s="13">
        <v>120</v>
      </c>
      <c r="H69" s="13">
        <v>11.835727959697699</v>
      </c>
      <c r="I69" s="13">
        <v>999.54705882352903</v>
      </c>
      <c r="J69" s="13">
        <v>0.237592000000001</v>
      </c>
      <c r="K69" s="13">
        <v>10.724800109863301</v>
      </c>
      <c r="L69" s="13">
        <v>1005.46502685547</v>
      </c>
      <c r="M69" s="13">
        <v>0.82237248636146998</v>
      </c>
      <c r="N69" s="13">
        <v>259.18841176470602</v>
      </c>
      <c r="O69" s="13">
        <v>1.5330564975738501</v>
      </c>
      <c r="P69" s="13">
        <v>31.039535522460898</v>
      </c>
      <c r="Q69" s="2" t="s">
        <v>289</v>
      </c>
      <c r="R69" s="13"/>
      <c r="S69" s="16" t="s">
        <v>333</v>
      </c>
    </row>
    <row r="70" spans="1:19" s="15" customFormat="1" x14ac:dyDescent="0.25">
      <c r="A70" s="50">
        <v>68</v>
      </c>
      <c r="B70" s="11">
        <v>16.899999999999999</v>
      </c>
      <c r="C70" s="11">
        <v>78.599999999999994</v>
      </c>
      <c r="D70" s="12">
        <v>67</v>
      </c>
      <c r="E70" s="11" t="s">
        <v>320</v>
      </c>
      <c r="F70" s="13">
        <v>1100</v>
      </c>
      <c r="G70" s="13">
        <v>46</v>
      </c>
      <c r="H70" s="13">
        <v>28.112919395466001</v>
      </c>
      <c r="I70" s="13">
        <v>1669</v>
      </c>
      <c r="J70" s="13">
        <v>0.62501599999999802</v>
      </c>
      <c r="K70" s="13">
        <v>15.5431003570557</v>
      </c>
      <c r="L70" s="13">
        <v>517</v>
      </c>
      <c r="M70" s="13">
        <v>0.65907729179149199</v>
      </c>
      <c r="N70" s="13">
        <v>181.02550000000099</v>
      </c>
      <c r="O70" s="13">
        <v>1.4864599704742401</v>
      </c>
      <c r="P70" s="13">
        <v>36.980953216552699</v>
      </c>
      <c r="Q70" s="2" t="s">
        <v>289</v>
      </c>
      <c r="R70" s="13" t="s">
        <v>276</v>
      </c>
      <c r="S70" s="14" t="s">
        <v>334</v>
      </c>
    </row>
    <row r="71" spans="1:19" s="15" customFormat="1" x14ac:dyDescent="0.25">
      <c r="A71" s="50">
        <v>69</v>
      </c>
      <c r="B71" s="11">
        <v>16.899999999999999</v>
      </c>
      <c r="C71" s="11">
        <v>78.599999999999994</v>
      </c>
      <c r="D71" s="12">
        <v>73</v>
      </c>
      <c r="E71" s="11" t="s">
        <v>320</v>
      </c>
      <c r="F71" s="13">
        <v>1150</v>
      </c>
      <c r="G71" s="13">
        <v>46</v>
      </c>
      <c r="H71" s="13">
        <v>28.112919395466001</v>
      </c>
      <c r="I71" s="13">
        <v>1669</v>
      </c>
      <c r="J71" s="13">
        <v>0.62501599999999802</v>
      </c>
      <c r="K71" s="13">
        <v>15.5431003570557</v>
      </c>
      <c r="L71" s="13">
        <v>517</v>
      </c>
      <c r="M71" s="13">
        <v>0.68903535050928699</v>
      </c>
      <c r="N71" s="13">
        <v>181.02550000000099</v>
      </c>
      <c r="O71" s="13">
        <v>1.4864599704742401</v>
      </c>
      <c r="P71" s="13">
        <v>36.980953216552699</v>
      </c>
      <c r="Q71" s="2" t="s">
        <v>289</v>
      </c>
      <c r="R71" s="13" t="s">
        <v>276</v>
      </c>
      <c r="S71" s="14" t="s">
        <v>334</v>
      </c>
    </row>
    <row r="72" spans="1:19" s="15" customFormat="1" x14ac:dyDescent="0.25">
      <c r="A72" s="50">
        <v>70</v>
      </c>
      <c r="B72" s="11">
        <v>16.899999999999999</v>
      </c>
      <c r="C72" s="11">
        <v>78.599999999999994</v>
      </c>
      <c r="D72" s="12">
        <v>80</v>
      </c>
      <c r="E72" s="11" t="s">
        <v>320</v>
      </c>
      <c r="F72" s="13">
        <v>970</v>
      </c>
      <c r="G72" s="13">
        <v>46</v>
      </c>
      <c r="H72" s="13">
        <v>28.112919395466001</v>
      </c>
      <c r="I72" s="13">
        <v>1669</v>
      </c>
      <c r="J72" s="13">
        <v>0.62501599999999802</v>
      </c>
      <c r="K72" s="13">
        <v>15.5431003570557</v>
      </c>
      <c r="L72" s="13">
        <v>517</v>
      </c>
      <c r="M72" s="13">
        <v>0.58118633912522499</v>
      </c>
      <c r="N72" s="13">
        <v>181.02550000000099</v>
      </c>
      <c r="O72" s="13">
        <v>1.4864599704742401</v>
      </c>
      <c r="P72" s="13">
        <v>36.980953216552699</v>
      </c>
      <c r="Q72" s="2" t="s">
        <v>289</v>
      </c>
      <c r="R72" s="13" t="s">
        <v>276</v>
      </c>
      <c r="S72" s="14" t="s">
        <v>334</v>
      </c>
    </row>
    <row r="73" spans="1:19" s="15" customFormat="1" x14ac:dyDescent="0.25">
      <c r="A73" s="50">
        <v>71</v>
      </c>
      <c r="B73" s="11">
        <v>16.899999999999999</v>
      </c>
      <c r="C73" s="11">
        <v>78.599999999999994</v>
      </c>
      <c r="D73" s="12">
        <v>83</v>
      </c>
      <c r="E73" s="11" t="s">
        <v>320</v>
      </c>
      <c r="F73" s="13">
        <v>1310</v>
      </c>
      <c r="G73" s="13">
        <v>46</v>
      </c>
      <c r="H73" s="13">
        <v>28.112919395466001</v>
      </c>
      <c r="I73" s="13">
        <v>1669</v>
      </c>
      <c r="J73" s="13">
        <v>0.62501599999999802</v>
      </c>
      <c r="K73" s="13">
        <v>15.5431003570557</v>
      </c>
      <c r="L73" s="13">
        <v>517</v>
      </c>
      <c r="M73" s="13">
        <v>0.78490113840623099</v>
      </c>
      <c r="N73" s="13">
        <v>181.02550000000099</v>
      </c>
      <c r="O73" s="13">
        <v>1.4864599704742401</v>
      </c>
      <c r="P73" s="13">
        <v>36.980953216552699</v>
      </c>
      <c r="Q73" s="2" t="s">
        <v>289</v>
      </c>
      <c r="R73" s="13" t="s">
        <v>276</v>
      </c>
      <c r="S73" s="14" t="s">
        <v>334</v>
      </c>
    </row>
    <row r="74" spans="1:19" s="15" customFormat="1" x14ac:dyDescent="0.25">
      <c r="A74" s="50">
        <v>72</v>
      </c>
      <c r="B74" s="11">
        <v>16.899999999999999</v>
      </c>
      <c r="C74" s="11">
        <v>78.599999999999994</v>
      </c>
      <c r="D74" s="12">
        <v>83</v>
      </c>
      <c r="E74" s="11" t="s">
        <v>320</v>
      </c>
      <c r="F74" s="13">
        <v>1150</v>
      </c>
      <c r="G74" s="13">
        <v>46</v>
      </c>
      <c r="H74" s="13">
        <v>28.112919395466001</v>
      </c>
      <c r="I74" s="13">
        <v>1669</v>
      </c>
      <c r="J74" s="13">
        <v>0.62501599999999802</v>
      </c>
      <c r="K74" s="13">
        <v>15.5431003570557</v>
      </c>
      <c r="L74" s="13">
        <v>517</v>
      </c>
      <c r="M74" s="13">
        <v>0.68903535050928699</v>
      </c>
      <c r="N74" s="13">
        <v>181.02550000000099</v>
      </c>
      <c r="O74" s="13">
        <v>1.4864599704742401</v>
      </c>
      <c r="P74" s="13">
        <v>36.980953216552699</v>
      </c>
      <c r="Q74" s="2" t="s">
        <v>289</v>
      </c>
      <c r="R74" s="13" t="s">
        <v>276</v>
      </c>
      <c r="S74" s="14" t="s">
        <v>334</v>
      </c>
    </row>
    <row r="75" spans="1:19" s="15" customFormat="1" x14ac:dyDescent="0.25">
      <c r="A75" s="50">
        <v>73</v>
      </c>
      <c r="B75" s="11">
        <v>16.899999999999999</v>
      </c>
      <c r="C75" s="11">
        <v>78.599999999999994</v>
      </c>
      <c r="D75" s="12">
        <v>96.8</v>
      </c>
      <c r="E75" s="11" t="s">
        <v>320</v>
      </c>
      <c r="F75" s="13">
        <v>1310</v>
      </c>
      <c r="G75" s="13">
        <v>46</v>
      </c>
      <c r="H75" s="13">
        <v>28.112919395466001</v>
      </c>
      <c r="I75" s="13">
        <v>1669</v>
      </c>
      <c r="J75" s="13">
        <v>0.62501599999999802</v>
      </c>
      <c r="K75" s="13">
        <v>15.5431003570557</v>
      </c>
      <c r="L75" s="13">
        <v>517</v>
      </c>
      <c r="M75" s="13">
        <v>0.78490113840623099</v>
      </c>
      <c r="N75" s="13">
        <v>181.02550000000099</v>
      </c>
      <c r="O75" s="13">
        <v>1.4864599704742401</v>
      </c>
      <c r="P75" s="13">
        <v>36.980953216552699</v>
      </c>
      <c r="Q75" s="2" t="s">
        <v>289</v>
      </c>
      <c r="R75" s="13" t="s">
        <v>276</v>
      </c>
      <c r="S75" s="14" t="s">
        <v>334</v>
      </c>
    </row>
    <row r="76" spans="1:19" s="15" customFormat="1" x14ac:dyDescent="0.25">
      <c r="A76" s="50">
        <v>74</v>
      </c>
      <c r="B76" s="11">
        <v>16.899999999999999</v>
      </c>
      <c r="C76" s="11">
        <v>78.599999999999994</v>
      </c>
      <c r="D76" s="12">
        <v>98</v>
      </c>
      <c r="E76" s="11" t="s">
        <v>320</v>
      </c>
      <c r="F76" s="13">
        <v>1200</v>
      </c>
      <c r="G76" s="13">
        <v>46</v>
      </c>
      <c r="H76" s="13">
        <v>28.112919395466001</v>
      </c>
      <c r="I76" s="13">
        <v>1669</v>
      </c>
      <c r="J76" s="13">
        <v>0.62501599999999802</v>
      </c>
      <c r="K76" s="13">
        <v>15.5431003570557</v>
      </c>
      <c r="L76" s="13">
        <v>517</v>
      </c>
      <c r="M76" s="13">
        <v>0.71899340922708199</v>
      </c>
      <c r="N76" s="13">
        <v>181.02550000000099</v>
      </c>
      <c r="O76" s="13">
        <v>1.4864599704742401</v>
      </c>
      <c r="P76" s="13">
        <v>36.980953216552699</v>
      </c>
      <c r="Q76" s="2" t="s">
        <v>289</v>
      </c>
      <c r="R76" s="13" t="s">
        <v>276</v>
      </c>
      <c r="S76" s="14" t="s">
        <v>334</v>
      </c>
    </row>
    <row r="77" spans="1:19" s="15" customFormat="1" x14ac:dyDescent="0.25">
      <c r="A77" s="50">
        <v>75</v>
      </c>
      <c r="B77" s="11">
        <v>16.899999999999999</v>
      </c>
      <c r="C77" s="11">
        <v>78.599999999999994</v>
      </c>
      <c r="D77" s="12">
        <v>133</v>
      </c>
      <c r="E77" s="11" t="s">
        <v>320</v>
      </c>
      <c r="F77" s="13">
        <v>1310</v>
      </c>
      <c r="G77" s="13">
        <v>46</v>
      </c>
      <c r="H77" s="13">
        <v>28.112919395466001</v>
      </c>
      <c r="I77" s="13">
        <v>1669</v>
      </c>
      <c r="J77" s="13">
        <v>0.62501599999999802</v>
      </c>
      <c r="K77" s="13">
        <v>15.5431003570557</v>
      </c>
      <c r="L77" s="13">
        <v>517</v>
      </c>
      <c r="M77" s="13">
        <v>0.78490113840623099</v>
      </c>
      <c r="N77" s="13">
        <v>181.02550000000099</v>
      </c>
      <c r="O77" s="13">
        <v>1.4864599704742401</v>
      </c>
      <c r="P77" s="13">
        <v>36.980953216552699</v>
      </c>
      <c r="Q77" s="2" t="s">
        <v>289</v>
      </c>
      <c r="R77" s="13" t="s">
        <v>276</v>
      </c>
      <c r="S77" s="14" t="s">
        <v>334</v>
      </c>
    </row>
    <row r="78" spans="1:19" s="15" customFormat="1" x14ac:dyDescent="0.25">
      <c r="A78" s="50">
        <v>76</v>
      </c>
      <c r="B78" s="11">
        <v>16.899999999999999</v>
      </c>
      <c r="C78" s="11">
        <v>78.599999999999994</v>
      </c>
      <c r="D78" s="12">
        <v>222</v>
      </c>
      <c r="E78" s="11" t="s">
        <v>320</v>
      </c>
      <c r="F78" s="13">
        <v>1430</v>
      </c>
      <c r="G78" s="13">
        <v>46</v>
      </c>
      <c r="H78" s="13">
        <v>28.112919395466001</v>
      </c>
      <c r="I78" s="13">
        <v>1669</v>
      </c>
      <c r="J78" s="13">
        <v>0.62501599999999802</v>
      </c>
      <c r="K78" s="13">
        <v>15.5431003570557</v>
      </c>
      <c r="L78" s="13">
        <v>517</v>
      </c>
      <c r="M78" s="13">
        <v>0.85680047932893899</v>
      </c>
      <c r="N78" s="13">
        <v>181.02550000000099</v>
      </c>
      <c r="O78" s="13">
        <v>1.4864599704742401</v>
      </c>
      <c r="P78" s="13">
        <v>36.980953216552699</v>
      </c>
      <c r="Q78" s="2" t="s">
        <v>289</v>
      </c>
      <c r="R78" s="13" t="s">
        <v>276</v>
      </c>
      <c r="S78" s="14" t="s">
        <v>334</v>
      </c>
    </row>
    <row r="79" spans="1:19" s="15" customFormat="1" x14ac:dyDescent="0.25">
      <c r="A79" s="50">
        <v>77</v>
      </c>
      <c r="B79" s="12">
        <v>31.5</v>
      </c>
      <c r="C79" s="12">
        <v>34.47</v>
      </c>
      <c r="D79" s="12">
        <v>117.93540000000002</v>
      </c>
      <c r="E79" s="11" t="s">
        <v>320</v>
      </c>
      <c r="F79" s="13">
        <v>321</v>
      </c>
      <c r="G79" s="13">
        <v>47</v>
      </c>
      <c r="H79" s="13">
        <v>21.225753148614601</v>
      </c>
      <c r="I79" s="13">
        <v>1078.5952941176499</v>
      </c>
      <c r="J79" s="13">
        <v>0.44149999999999801</v>
      </c>
      <c r="K79" s="13">
        <v>31.433599472045898</v>
      </c>
      <c r="L79" s="13">
        <v>597.52001953125</v>
      </c>
      <c r="M79" s="13">
        <v>0.29760930883960102</v>
      </c>
      <c r="N79" s="13">
        <v>0</v>
      </c>
      <c r="O79" s="13">
        <v>1.43889808654785</v>
      </c>
      <c r="P79" s="13">
        <v>28.813560485839801</v>
      </c>
      <c r="Q79" s="2" t="s">
        <v>311</v>
      </c>
      <c r="R79" s="13"/>
      <c r="S79" s="16" t="s">
        <v>335</v>
      </c>
    </row>
    <row r="80" spans="1:19" s="15" customFormat="1" x14ac:dyDescent="0.25">
      <c r="A80" s="50">
        <v>78</v>
      </c>
      <c r="B80" s="12">
        <v>19</v>
      </c>
      <c r="C80" s="12">
        <v>42</v>
      </c>
      <c r="D80" s="12">
        <v>6.1</v>
      </c>
      <c r="E80" s="11" t="s">
        <v>320</v>
      </c>
      <c r="F80" s="13">
        <v>63.9</v>
      </c>
      <c r="G80" s="13">
        <v>33</v>
      </c>
      <c r="H80" s="13">
        <v>24.062216624685099</v>
      </c>
      <c r="I80" s="13">
        <v>1917.8382352941201</v>
      </c>
      <c r="J80" s="13">
        <v>4.5458999999999996</v>
      </c>
      <c r="K80" s="13">
        <v>34.540199279785199</v>
      </c>
      <c r="L80" s="13">
        <v>13.5</v>
      </c>
      <c r="M80" s="13">
        <v>9.2590846004615798E-2</v>
      </c>
      <c r="N80" s="13">
        <v>0</v>
      </c>
      <c r="O80" s="13">
        <v>1.46354997158051</v>
      </c>
      <c r="P80" s="13">
        <v>21.310625076293899</v>
      </c>
      <c r="Q80" s="2" t="s">
        <v>294</v>
      </c>
      <c r="R80" s="13"/>
      <c r="S80" s="16" t="s">
        <v>336</v>
      </c>
    </row>
    <row r="81" spans="1:19" s="15" customFormat="1" x14ac:dyDescent="0.25">
      <c r="A81" s="50">
        <v>79</v>
      </c>
      <c r="B81" s="12">
        <v>19.09</v>
      </c>
      <c r="C81" s="12">
        <v>42.86</v>
      </c>
      <c r="D81" s="12">
        <v>8</v>
      </c>
      <c r="E81" s="11" t="s">
        <v>320</v>
      </c>
      <c r="F81" s="13">
        <v>169.6</v>
      </c>
      <c r="G81" s="13">
        <v>41</v>
      </c>
      <c r="H81" s="13">
        <v>21.9176302267003</v>
      </c>
      <c r="I81" s="13">
        <v>1853.3568</v>
      </c>
      <c r="J81" s="13">
        <v>1.19708736</v>
      </c>
      <c r="K81" s="13">
        <v>29.191999435424801</v>
      </c>
      <c r="L81" s="13">
        <v>13.3816003799438</v>
      </c>
      <c r="M81" s="13">
        <v>0.117415498065298</v>
      </c>
      <c r="N81" s="13">
        <v>0</v>
      </c>
      <c r="O81" s="13">
        <v>1.4655666351318399</v>
      </c>
      <c r="P81" s="13">
        <v>21.113878250122099</v>
      </c>
      <c r="Q81" s="2" t="s">
        <v>326</v>
      </c>
      <c r="R81" s="13"/>
      <c r="S81" s="16" t="s">
        <v>337</v>
      </c>
    </row>
    <row r="82" spans="1:19" s="15" customFormat="1" x14ac:dyDescent="0.25">
      <c r="A82" s="50">
        <v>80</v>
      </c>
      <c r="B82" s="11">
        <v>-22.1</v>
      </c>
      <c r="C82" s="11">
        <v>26.3</v>
      </c>
      <c r="D82" s="12">
        <v>12.5</v>
      </c>
      <c r="E82" s="11" t="s">
        <v>320</v>
      </c>
      <c r="F82" s="13">
        <v>500</v>
      </c>
      <c r="G82" s="13">
        <v>50</v>
      </c>
      <c r="H82" s="13">
        <v>22.138234256926999</v>
      </c>
      <c r="I82" s="13">
        <v>1408</v>
      </c>
      <c r="J82" s="13">
        <v>0.19800200000000101</v>
      </c>
      <c r="K82" s="13">
        <v>140.14999389648401</v>
      </c>
      <c r="L82" s="13">
        <v>609</v>
      </c>
      <c r="M82" s="13">
        <v>0.35511363636363602</v>
      </c>
      <c r="N82" s="13">
        <v>16.315088235294098</v>
      </c>
      <c r="O82" s="13">
        <v>1.57080006599426</v>
      </c>
      <c r="P82" s="13">
        <v>21.514606475830099</v>
      </c>
      <c r="Q82" s="2" t="s">
        <v>294</v>
      </c>
      <c r="R82" s="13" t="s">
        <v>291</v>
      </c>
      <c r="S82" s="14" t="s">
        <v>338</v>
      </c>
    </row>
    <row r="83" spans="1:19" s="15" customFormat="1" x14ac:dyDescent="0.25">
      <c r="A83" s="50">
        <v>81</v>
      </c>
      <c r="B83" s="11">
        <v>-29.8</v>
      </c>
      <c r="C83" s="11">
        <v>115.6</v>
      </c>
      <c r="D83" s="12">
        <v>14.7</v>
      </c>
      <c r="E83" s="11" t="s">
        <v>320</v>
      </c>
      <c r="F83" s="13">
        <v>440</v>
      </c>
      <c r="G83" s="13">
        <v>88</v>
      </c>
      <c r="H83" s="13">
        <v>19.231158690176301</v>
      </c>
      <c r="I83" s="13">
        <v>1869</v>
      </c>
      <c r="J83" s="13">
        <v>0.37193100000000101</v>
      </c>
      <c r="K83" s="13">
        <v>119.264999389648</v>
      </c>
      <c r="L83" s="13">
        <v>539.52001953125</v>
      </c>
      <c r="M83" s="13">
        <v>0.23542001070091001</v>
      </c>
      <c r="N83" s="13">
        <v>47.825323529411897</v>
      </c>
      <c r="O83" s="13">
        <v>1.5549609661102299</v>
      </c>
      <c r="P83" s="13">
        <v>18.101844787597699</v>
      </c>
      <c r="Q83" s="2" t="s">
        <v>294</v>
      </c>
      <c r="R83" s="13" t="s">
        <v>291</v>
      </c>
      <c r="S83" s="14" t="s">
        <v>295</v>
      </c>
    </row>
    <row r="84" spans="1:19" s="15" customFormat="1" x14ac:dyDescent="0.25">
      <c r="A84" s="50">
        <v>82</v>
      </c>
      <c r="B84" s="11">
        <v>-29.8</v>
      </c>
      <c r="C84" s="11">
        <v>115.6</v>
      </c>
      <c r="D84" s="12">
        <v>16.2</v>
      </c>
      <c r="E84" s="11" t="s">
        <v>320</v>
      </c>
      <c r="F84" s="13">
        <v>440</v>
      </c>
      <c r="G84" s="13">
        <v>88</v>
      </c>
      <c r="H84" s="13">
        <v>19.231158690176301</v>
      </c>
      <c r="I84" s="13">
        <v>1612</v>
      </c>
      <c r="J84" s="13">
        <v>0.37193100000000101</v>
      </c>
      <c r="K84" s="13">
        <v>119.264999389648</v>
      </c>
      <c r="L84" s="13">
        <v>539.52001953125</v>
      </c>
      <c r="M84" s="13">
        <v>0.27295285359801502</v>
      </c>
      <c r="N84" s="13">
        <v>47.825323529411897</v>
      </c>
      <c r="O84" s="13">
        <v>1.5549609661102299</v>
      </c>
      <c r="P84" s="13">
        <v>18.101844787597699</v>
      </c>
      <c r="Q84" s="2" t="s">
        <v>294</v>
      </c>
      <c r="R84" s="13" t="s">
        <v>291</v>
      </c>
      <c r="S84" s="14" t="s">
        <v>295</v>
      </c>
    </row>
    <row r="85" spans="1:19" s="15" customFormat="1" x14ac:dyDescent="0.25">
      <c r="A85" s="50">
        <v>83</v>
      </c>
      <c r="B85" s="11">
        <v>-29.8</v>
      </c>
      <c r="C85" s="11">
        <v>115.6</v>
      </c>
      <c r="D85" s="12">
        <v>35.9</v>
      </c>
      <c r="E85" s="11" t="s">
        <v>320</v>
      </c>
      <c r="F85" s="13">
        <v>440</v>
      </c>
      <c r="G85" s="13">
        <v>88</v>
      </c>
      <c r="H85" s="13">
        <v>19.231158690176301</v>
      </c>
      <c r="I85" s="13">
        <v>1612</v>
      </c>
      <c r="J85" s="13">
        <v>0.37193100000000101</v>
      </c>
      <c r="K85" s="13">
        <v>119.264999389648</v>
      </c>
      <c r="L85" s="13">
        <v>539.52001953125</v>
      </c>
      <c r="M85" s="13">
        <v>0.27295285359801502</v>
      </c>
      <c r="N85" s="13">
        <v>47.825323529411897</v>
      </c>
      <c r="O85" s="13">
        <v>1.5549609661102299</v>
      </c>
      <c r="P85" s="13">
        <v>18.101844787597699</v>
      </c>
      <c r="Q85" s="2" t="s">
        <v>294</v>
      </c>
      <c r="R85" s="13" t="s">
        <v>291</v>
      </c>
      <c r="S85" s="14" t="s">
        <v>295</v>
      </c>
    </row>
    <row r="86" spans="1:19" s="15" customFormat="1" x14ac:dyDescent="0.25">
      <c r="A86" s="50">
        <v>84</v>
      </c>
      <c r="B86" s="11">
        <v>-29.8</v>
      </c>
      <c r="C86" s="11">
        <v>115.6</v>
      </c>
      <c r="D86" s="12">
        <v>9</v>
      </c>
      <c r="E86" s="11" t="s">
        <v>320</v>
      </c>
      <c r="F86" s="13">
        <v>440</v>
      </c>
      <c r="G86" s="13">
        <v>88</v>
      </c>
      <c r="H86" s="13">
        <v>19.231158690176301</v>
      </c>
      <c r="I86" s="13">
        <v>1869</v>
      </c>
      <c r="J86" s="13">
        <v>0.37193100000000101</v>
      </c>
      <c r="K86" s="13">
        <v>119.264999389648</v>
      </c>
      <c r="L86" s="13">
        <v>539.52001953125</v>
      </c>
      <c r="M86" s="13">
        <v>0.23542001070091001</v>
      </c>
      <c r="N86" s="13">
        <v>47.825323529411897</v>
      </c>
      <c r="O86" s="13">
        <v>1.5549609661102299</v>
      </c>
      <c r="P86" s="13">
        <v>18.101844787597699</v>
      </c>
      <c r="Q86" s="2" t="s">
        <v>294</v>
      </c>
      <c r="R86" s="13" t="s">
        <v>291</v>
      </c>
      <c r="S86" s="14" t="s">
        <v>295</v>
      </c>
    </row>
    <row r="87" spans="1:19" s="15" customFormat="1" x14ac:dyDescent="0.25">
      <c r="A87" s="50">
        <v>85</v>
      </c>
      <c r="B87" s="12">
        <v>14.072645</v>
      </c>
      <c r="C87" s="12">
        <v>9.4702149999999996</v>
      </c>
      <c r="D87" s="12">
        <v>20.5</v>
      </c>
      <c r="E87" s="11" t="s">
        <v>320</v>
      </c>
      <c r="F87" s="13">
        <v>298.39999999999998</v>
      </c>
      <c r="G87" s="13">
        <v>35</v>
      </c>
      <c r="H87" s="13">
        <v>29.098909006094001</v>
      </c>
      <c r="I87" s="13">
        <v>2391.4674946749801</v>
      </c>
      <c r="J87" s="13">
        <v>0.26688013699683</v>
      </c>
      <c r="K87" s="13">
        <v>252.69700622558599</v>
      </c>
      <c r="L87" s="13">
        <v>704.36437988281295</v>
      </c>
      <c r="M87" s="13">
        <v>0.14886196848915301</v>
      </c>
      <c r="N87" s="13">
        <v>14.5175044876674</v>
      </c>
      <c r="O87" s="13">
        <v>1.5678305625915501</v>
      </c>
      <c r="P87" s="13">
        <v>9.3144884109497106</v>
      </c>
      <c r="Q87" s="2" t="s">
        <v>294</v>
      </c>
      <c r="R87" s="13"/>
      <c r="S87" s="16" t="s">
        <v>339</v>
      </c>
    </row>
    <row r="88" spans="1:19" s="15" customFormat="1" x14ac:dyDescent="0.25">
      <c r="A88" s="50">
        <v>86</v>
      </c>
      <c r="B88" s="11">
        <v>-27.1</v>
      </c>
      <c r="C88" s="11">
        <v>22.8</v>
      </c>
      <c r="D88" s="12">
        <v>1.8</v>
      </c>
      <c r="E88" s="11" t="s">
        <v>320</v>
      </c>
      <c r="F88" s="13">
        <v>337</v>
      </c>
      <c r="G88" s="13">
        <v>44</v>
      </c>
      <c r="H88" s="13">
        <v>20.635103274559199</v>
      </c>
      <c r="I88" s="13">
        <v>1572</v>
      </c>
      <c r="J88" s="13">
        <v>0.58717800000000098</v>
      </c>
      <c r="K88" s="13">
        <v>210.97099304199199</v>
      </c>
      <c r="L88" s="13">
        <v>609</v>
      </c>
      <c r="M88" s="13">
        <v>0.21437659033078901</v>
      </c>
      <c r="N88" s="13">
        <v>4.4078235294117798</v>
      </c>
      <c r="O88" s="13">
        <v>1.61525011062622</v>
      </c>
      <c r="P88" s="13">
        <v>13.418988227844199</v>
      </c>
      <c r="Q88" s="2" t="s">
        <v>294</v>
      </c>
      <c r="R88" s="13" t="s">
        <v>291</v>
      </c>
      <c r="S88" s="14" t="s">
        <v>340</v>
      </c>
    </row>
    <row r="89" spans="1:19" s="15" customFormat="1" x14ac:dyDescent="0.25">
      <c r="A89" s="50">
        <v>87</v>
      </c>
      <c r="B89" s="11">
        <v>-27.1</v>
      </c>
      <c r="C89" s="11">
        <v>22.8</v>
      </c>
      <c r="D89" s="12">
        <v>13</v>
      </c>
      <c r="E89" s="11" t="s">
        <v>320</v>
      </c>
      <c r="F89" s="13">
        <v>337</v>
      </c>
      <c r="G89" s="13">
        <v>44</v>
      </c>
      <c r="H89" s="13">
        <v>20.635103274559199</v>
      </c>
      <c r="I89" s="13">
        <v>1572</v>
      </c>
      <c r="J89" s="13">
        <v>0.58717800000000098</v>
      </c>
      <c r="K89" s="13">
        <v>210.97099304199199</v>
      </c>
      <c r="L89" s="13">
        <v>609</v>
      </c>
      <c r="M89" s="13">
        <v>0.21437659033078901</v>
      </c>
      <c r="N89" s="13">
        <v>4.4078235294117798</v>
      </c>
      <c r="O89" s="13">
        <v>1.61525011062622</v>
      </c>
      <c r="P89" s="13">
        <v>13.418988227844199</v>
      </c>
      <c r="Q89" s="2" t="s">
        <v>294</v>
      </c>
      <c r="R89" s="13" t="s">
        <v>291</v>
      </c>
      <c r="S89" s="14" t="s">
        <v>340</v>
      </c>
    </row>
    <row r="90" spans="1:19" s="15" customFormat="1" x14ac:dyDescent="0.25">
      <c r="A90" s="50">
        <v>88</v>
      </c>
      <c r="B90" s="11">
        <v>53.3</v>
      </c>
      <c r="C90" s="11">
        <v>-1.1000000000000001</v>
      </c>
      <c r="D90" s="12">
        <v>30</v>
      </c>
      <c r="E90" s="11" t="s">
        <v>320</v>
      </c>
      <c r="F90" s="13">
        <v>643</v>
      </c>
      <c r="G90" s="13">
        <v>179</v>
      </c>
      <c r="H90" s="13">
        <v>9.7251763224181396</v>
      </c>
      <c r="I90" s="13">
        <v>449</v>
      </c>
      <c r="J90" s="13">
        <v>0.36197500000000099</v>
      </c>
      <c r="K90" s="13">
        <v>29.438400268554702</v>
      </c>
      <c r="L90" s="13">
        <v>1030.96008300781</v>
      </c>
      <c r="M90" s="13">
        <v>1.43207126948775</v>
      </c>
      <c r="N90" s="13">
        <v>342.67102941176501</v>
      </c>
      <c r="O90" s="13">
        <v>1.4872120618820199</v>
      </c>
      <c r="P90" s="13">
        <v>29.871070861816399</v>
      </c>
      <c r="Q90" s="2" t="s">
        <v>311</v>
      </c>
      <c r="R90" s="13" t="s">
        <v>291</v>
      </c>
      <c r="S90" s="14" t="s">
        <v>341</v>
      </c>
    </row>
    <row r="91" spans="1:19" s="15" customFormat="1" x14ac:dyDescent="0.25">
      <c r="A91" s="50">
        <v>89</v>
      </c>
      <c r="B91" s="12">
        <v>13.54</v>
      </c>
      <c r="C91" s="12">
        <v>77.66</v>
      </c>
      <c r="D91" s="12">
        <v>66.099999999999994</v>
      </c>
      <c r="E91" s="11" t="s">
        <v>320</v>
      </c>
      <c r="F91" s="13">
        <v>968</v>
      </c>
      <c r="G91" s="13">
        <v>50</v>
      </c>
      <c r="H91" s="13">
        <v>26.128962115869001</v>
      </c>
      <c r="I91" s="13">
        <v>1704.7049999999999</v>
      </c>
      <c r="J91" s="13">
        <v>0.84411315999999903</v>
      </c>
      <c r="K91" s="13">
        <v>13.5769996643066</v>
      </c>
      <c r="L91" s="13">
        <v>457.864013671875</v>
      </c>
      <c r="M91" s="13">
        <v>0.56784018349215903</v>
      </c>
      <c r="N91" s="13">
        <v>150.16737882352999</v>
      </c>
      <c r="O91" s="13">
        <v>1.5506734848022501</v>
      </c>
      <c r="P91" s="13">
        <v>41.796768188476598</v>
      </c>
      <c r="Q91" s="2" t="s">
        <v>289</v>
      </c>
      <c r="R91" s="13"/>
      <c r="S91" s="16" t="s">
        <v>342</v>
      </c>
    </row>
    <row r="92" spans="1:19" s="15" customFormat="1" x14ac:dyDescent="0.25">
      <c r="A92" s="50">
        <v>90</v>
      </c>
      <c r="B92" s="12">
        <v>35</v>
      </c>
      <c r="C92" s="12">
        <v>-79</v>
      </c>
      <c r="D92" s="12">
        <v>4.5</v>
      </c>
      <c r="E92" s="11" t="s">
        <v>320</v>
      </c>
      <c r="F92" s="13">
        <v>1218</v>
      </c>
      <c r="G92" s="13">
        <v>112</v>
      </c>
      <c r="H92" s="13">
        <v>16.815743073047901</v>
      </c>
      <c r="I92" s="13">
        <v>1139.25</v>
      </c>
      <c r="J92" s="13">
        <v>0.24987500000000001</v>
      </c>
      <c r="K92" s="13">
        <v>36.330799102783203</v>
      </c>
      <c r="L92" s="13">
        <v>622.25</v>
      </c>
      <c r="M92" s="13">
        <v>1.0691244239631299</v>
      </c>
      <c r="N92" s="13">
        <v>301.04926470588202</v>
      </c>
      <c r="O92" s="13">
        <v>1.4284999370575</v>
      </c>
      <c r="P92" s="13">
        <v>30.831348419189499</v>
      </c>
      <c r="Q92" s="2" t="s">
        <v>294</v>
      </c>
      <c r="R92" s="13"/>
      <c r="S92" s="16" t="s">
        <v>343</v>
      </c>
    </row>
    <row r="93" spans="1:19" s="15" customFormat="1" x14ac:dyDescent="0.25">
      <c r="A93" s="50">
        <v>91</v>
      </c>
      <c r="B93" s="11">
        <v>-32.4</v>
      </c>
      <c r="C93" s="11">
        <v>18.8</v>
      </c>
      <c r="D93" s="12">
        <v>15</v>
      </c>
      <c r="E93" s="11" t="s">
        <v>320</v>
      </c>
      <c r="F93" s="13">
        <v>275</v>
      </c>
      <c r="G93" s="13">
        <v>63</v>
      </c>
      <c r="H93" s="13">
        <v>18.985899244332501</v>
      </c>
      <c r="I93" s="13">
        <v>1440</v>
      </c>
      <c r="J93" s="13">
        <v>3.88503</v>
      </c>
      <c r="K93" s="13">
        <v>197.50700378418</v>
      </c>
      <c r="L93" s="13">
        <v>321.65997314453102</v>
      </c>
      <c r="M93" s="13">
        <v>0.19097222222222199</v>
      </c>
      <c r="N93" s="13">
        <v>39.709205882352897</v>
      </c>
      <c r="O93" s="13">
        <v>1.5885370969772299</v>
      </c>
      <c r="P93" s="13">
        <v>19.077642440795898</v>
      </c>
      <c r="Q93" s="2" t="s">
        <v>294</v>
      </c>
      <c r="R93" s="13" t="s">
        <v>291</v>
      </c>
      <c r="S93" s="14" t="s">
        <v>344</v>
      </c>
    </row>
    <row r="94" spans="1:19" s="15" customFormat="1" x14ac:dyDescent="0.25">
      <c r="A94" s="50">
        <v>92</v>
      </c>
      <c r="B94" s="11">
        <v>-32.4</v>
      </c>
      <c r="C94" s="11">
        <v>18.8</v>
      </c>
      <c r="D94" s="12">
        <v>2</v>
      </c>
      <c r="E94" s="11" t="s">
        <v>320</v>
      </c>
      <c r="F94" s="13">
        <v>200</v>
      </c>
      <c r="G94" s="13">
        <v>63</v>
      </c>
      <c r="H94" s="13">
        <v>18.985899244332501</v>
      </c>
      <c r="I94" s="13">
        <v>1440</v>
      </c>
      <c r="J94" s="13">
        <v>3.88503</v>
      </c>
      <c r="K94" s="13">
        <v>197.50700378418</v>
      </c>
      <c r="L94" s="13">
        <v>321.65997314453102</v>
      </c>
      <c r="M94" s="13">
        <v>0.13888888888888901</v>
      </c>
      <c r="N94" s="13">
        <v>39.709205882352897</v>
      </c>
      <c r="O94" s="13">
        <v>1.5885370969772299</v>
      </c>
      <c r="P94" s="13">
        <v>19.077642440795898</v>
      </c>
      <c r="Q94" s="2" t="s">
        <v>294</v>
      </c>
      <c r="R94" s="13" t="s">
        <v>291</v>
      </c>
      <c r="S94" s="14" t="s">
        <v>344</v>
      </c>
    </row>
    <row r="95" spans="1:19" s="15" customFormat="1" x14ac:dyDescent="0.25">
      <c r="A95" s="50">
        <v>93</v>
      </c>
      <c r="B95" s="11">
        <v>-35.1</v>
      </c>
      <c r="C95" s="11">
        <v>140.1</v>
      </c>
      <c r="D95" s="12">
        <v>9.8000000000000007</v>
      </c>
      <c r="E95" s="11" t="s">
        <v>320</v>
      </c>
      <c r="F95" s="13">
        <v>340</v>
      </c>
      <c r="G95" s="13">
        <v>94</v>
      </c>
      <c r="H95" s="13">
        <v>16.7141687657431</v>
      </c>
      <c r="I95" s="13">
        <v>1335</v>
      </c>
      <c r="J95" s="13">
        <v>0.103295</v>
      </c>
      <c r="K95" s="13">
        <v>46.410301208496101</v>
      </c>
      <c r="L95" s="13">
        <v>241.36000061035199</v>
      </c>
      <c r="M95" s="13">
        <v>0.25468164794007497</v>
      </c>
      <c r="N95" s="13">
        <v>22.9971176470589</v>
      </c>
      <c r="O95" s="13">
        <v>1.5280560255050699</v>
      </c>
      <c r="P95" s="13">
        <v>20.5646648406982</v>
      </c>
      <c r="Q95" s="2" t="s">
        <v>294</v>
      </c>
      <c r="R95" s="13" t="s">
        <v>306</v>
      </c>
      <c r="S95" s="14" t="s">
        <v>345</v>
      </c>
    </row>
    <row r="96" spans="1:19" s="15" customFormat="1" x14ac:dyDescent="0.25">
      <c r="A96" s="50">
        <v>94</v>
      </c>
      <c r="B96" s="12">
        <v>-35.08</v>
      </c>
      <c r="C96" s="12">
        <v>150.69</v>
      </c>
      <c r="D96" s="12">
        <v>25.5</v>
      </c>
      <c r="E96" s="11" t="s">
        <v>320</v>
      </c>
      <c r="F96" s="13">
        <v>340</v>
      </c>
      <c r="G96" s="13">
        <v>132</v>
      </c>
      <c r="H96" s="13">
        <v>16.807451284634801</v>
      </c>
      <c r="I96" s="13">
        <v>1800</v>
      </c>
      <c r="J96" s="13">
        <v>0.57684608000000903</v>
      </c>
      <c r="K96" s="13">
        <v>0</v>
      </c>
      <c r="L96" s="13">
        <v>133.69859313964801</v>
      </c>
      <c r="M96" s="13">
        <v>0.18888888888888899</v>
      </c>
      <c r="N96" s="13">
        <v>0</v>
      </c>
      <c r="O96" s="13">
        <v>0.49516105651855502</v>
      </c>
      <c r="P96" s="13">
        <v>10.7382764816284</v>
      </c>
      <c r="Q96" s="2" t="s">
        <v>294</v>
      </c>
      <c r="R96" s="13"/>
      <c r="S96" s="16" t="s">
        <v>346</v>
      </c>
    </row>
    <row r="97" spans="1:19" s="15" customFormat="1" x14ac:dyDescent="0.25">
      <c r="A97" s="50">
        <v>95</v>
      </c>
      <c r="B97" s="11">
        <v>-34.6</v>
      </c>
      <c r="C97" s="11">
        <v>142.80000000000001</v>
      </c>
      <c r="D97" s="12">
        <v>7</v>
      </c>
      <c r="E97" s="11" t="s">
        <v>320</v>
      </c>
      <c r="F97" s="13">
        <v>312</v>
      </c>
      <c r="G97" s="13">
        <v>65</v>
      </c>
      <c r="H97" s="13">
        <v>17.682307304785901</v>
      </c>
      <c r="I97" s="13">
        <v>1421</v>
      </c>
      <c r="J97" s="13">
        <v>5.7295999999998903E-2</v>
      </c>
      <c r="K97" s="13">
        <v>19.7670001983643</v>
      </c>
      <c r="L97" s="13">
        <v>702.66998291015602</v>
      </c>
      <c r="M97" s="13">
        <v>0.219563687543983</v>
      </c>
      <c r="N97" s="13">
        <v>5.5692352941176502</v>
      </c>
      <c r="O97" s="13">
        <v>1.5808978080749501</v>
      </c>
      <c r="P97" s="13">
        <v>25.872636795043899</v>
      </c>
      <c r="Q97" s="2" t="s">
        <v>294</v>
      </c>
      <c r="R97" s="13" t="s">
        <v>276</v>
      </c>
      <c r="S97" s="14" t="s">
        <v>347</v>
      </c>
    </row>
    <row r="98" spans="1:19" s="15" customFormat="1" x14ac:dyDescent="0.25">
      <c r="A98" s="50">
        <v>96</v>
      </c>
      <c r="B98" s="11">
        <v>-34.6</v>
      </c>
      <c r="C98" s="11">
        <v>143.6</v>
      </c>
      <c r="D98" s="12">
        <v>8.3000000000000007</v>
      </c>
      <c r="E98" s="11" t="s">
        <v>320</v>
      </c>
      <c r="F98" s="13">
        <v>322</v>
      </c>
      <c r="G98" s="13">
        <v>61</v>
      </c>
      <c r="H98" s="13">
        <v>17.715141057934499</v>
      </c>
      <c r="I98" s="13">
        <v>1378</v>
      </c>
      <c r="J98" s="13">
        <v>1.1216E-2</v>
      </c>
      <c r="K98" s="13">
        <v>13.427300453186</v>
      </c>
      <c r="L98" s="13">
        <v>870.219970703125</v>
      </c>
      <c r="M98" s="13">
        <v>0.23367198838896999</v>
      </c>
      <c r="N98" s="13">
        <v>5.9243235294117698</v>
      </c>
      <c r="O98" s="13">
        <v>1.6467980146408101</v>
      </c>
      <c r="P98" s="13">
        <v>34.254066467285199</v>
      </c>
      <c r="Q98" s="2" t="s">
        <v>294</v>
      </c>
      <c r="R98" s="13" t="s">
        <v>276</v>
      </c>
      <c r="S98" s="14" t="s">
        <v>347</v>
      </c>
    </row>
    <row r="99" spans="1:19" s="15" customFormat="1" x14ac:dyDescent="0.25">
      <c r="A99" s="50">
        <v>97</v>
      </c>
      <c r="B99" s="11">
        <v>-35.1</v>
      </c>
      <c r="C99" s="11">
        <v>140.1</v>
      </c>
      <c r="D99" s="12">
        <v>17.399999999999999</v>
      </c>
      <c r="E99" s="11" t="s">
        <v>320</v>
      </c>
      <c r="F99" s="13">
        <v>340</v>
      </c>
      <c r="G99" s="13">
        <v>94</v>
      </c>
      <c r="H99" s="13">
        <v>16.7141687657431</v>
      </c>
      <c r="I99" s="13">
        <v>1335</v>
      </c>
      <c r="J99" s="13">
        <v>0.103295</v>
      </c>
      <c r="K99" s="13">
        <v>46.410301208496101</v>
      </c>
      <c r="L99" s="13">
        <v>241.36000061035199</v>
      </c>
      <c r="M99" s="13">
        <v>0.25468164794007497</v>
      </c>
      <c r="N99" s="13">
        <v>22.9971176470589</v>
      </c>
      <c r="O99" s="13">
        <v>1.5280560255050699</v>
      </c>
      <c r="P99" s="13">
        <v>20.5646648406982</v>
      </c>
      <c r="Q99" s="2" t="s">
        <v>294</v>
      </c>
      <c r="R99" s="13" t="s">
        <v>291</v>
      </c>
      <c r="S99" s="14" t="s">
        <v>347</v>
      </c>
    </row>
    <row r="100" spans="1:19" s="15" customFormat="1" x14ac:dyDescent="0.25">
      <c r="A100" s="50">
        <v>98</v>
      </c>
      <c r="B100" s="11">
        <v>-35.1</v>
      </c>
      <c r="C100" s="11">
        <v>140.1</v>
      </c>
      <c r="D100" s="12">
        <v>0.05</v>
      </c>
      <c r="E100" s="11" t="s">
        <v>320</v>
      </c>
      <c r="F100" s="13">
        <v>340</v>
      </c>
      <c r="G100" s="13">
        <v>94</v>
      </c>
      <c r="H100" s="13">
        <v>16.7141687657431</v>
      </c>
      <c r="I100" s="13">
        <v>1335</v>
      </c>
      <c r="J100" s="13">
        <v>0.103295</v>
      </c>
      <c r="K100" s="13">
        <v>46.410301208496101</v>
      </c>
      <c r="L100" s="13">
        <v>241.36000061035199</v>
      </c>
      <c r="M100" s="13">
        <v>0.25468164794007497</v>
      </c>
      <c r="N100" s="13">
        <v>22.9971176470589</v>
      </c>
      <c r="O100" s="13">
        <v>1.5280560255050699</v>
      </c>
      <c r="P100" s="13">
        <v>20.5646648406982</v>
      </c>
      <c r="Q100" s="2" t="s">
        <v>294</v>
      </c>
      <c r="R100" s="13" t="s">
        <v>291</v>
      </c>
      <c r="S100" s="14" t="s">
        <v>347</v>
      </c>
    </row>
    <row r="101" spans="1:19" s="15" customFormat="1" x14ac:dyDescent="0.25">
      <c r="A101" s="50">
        <v>99</v>
      </c>
      <c r="B101" s="11">
        <v>-34.4</v>
      </c>
      <c r="C101" s="11">
        <v>140.1</v>
      </c>
      <c r="D101" s="12">
        <v>3</v>
      </c>
      <c r="E101" s="11" t="s">
        <v>320</v>
      </c>
      <c r="F101" s="13">
        <v>270</v>
      </c>
      <c r="G101" s="13">
        <v>75</v>
      </c>
      <c r="H101" s="13">
        <v>17.410624685138501</v>
      </c>
      <c r="I101" s="13">
        <v>1361</v>
      </c>
      <c r="J101" s="13">
        <v>0.122545000000001</v>
      </c>
      <c r="K101" s="13">
        <v>26.465700149536101</v>
      </c>
      <c r="L101" s="13">
        <v>400.239990234375</v>
      </c>
      <c r="M101" s="13">
        <v>0.198383541513593</v>
      </c>
      <c r="N101" s="13">
        <v>4.4648529411764803</v>
      </c>
      <c r="O101" s="13">
        <v>1.5492038726806601</v>
      </c>
      <c r="P101" s="13">
        <v>21.8281574249268</v>
      </c>
      <c r="Q101" s="2" t="s">
        <v>289</v>
      </c>
      <c r="R101" s="13" t="s">
        <v>276</v>
      </c>
      <c r="S101" s="14" t="s">
        <v>348</v>
      </c>
    </row>
    <row r="102" spans="1:19" s="15" customFormat="1" x14ac:dyDescent="0.25">
      <c r="A102" s="50">
        <v>100</v>
      </c>
      <c r="B102" s="11">
        <v>15.6</v>
      </c>
      <c r="C102" s="11">
        <v>-16.3</v>
      </c>
      <c r="D102" s="12">
        <v>15</v>
      </c>
      <c r="E102" s="11" t="s">
        <v>320</v>
      </c>
      <c r="F102" s="13">
        <v>356</v>
      </c>
      <c r="G102" s="13">
        <v>60</v>
      </c>
      <c r="H102" s="13">
        <v>27.310193954659901</v>
      </c>
      <c r="I102" s="13">
        <v>1853</v>
      </c>
      <c r="J102" s="13">
        <v>5.1474999999999903E-2</v>
      </c>
      <c r="K102" s="13">
        <v>206.93899536132801</v>
      </c>
      <c r="L102" s="13">
        <v>573.07995605468795</v>
      </c>
      <c r="M102" s="13">
        <v>0.19212088505126801</v>
      </c>
      <c r="N102" s="13">
        <v>0</v>
      </c>
      <c r="O102" s="13">
        <v>1.4393240213394201</v>
      </c>
      <c r="P102" s="13">
        <v>10.573147773742701</v>
      </c>
      <c r="Q102" s="2" t="s">
        <v>289</v>
      </c>
      <c r="R102" s="13" t="s">
        <v>291</v>
      </c>
      <c r="S102" s="14" t="s">
        <v>348</v>
      </c>
    </row>
    <row r="103" spans="1:19" s="15" customFormat="1" x14ac:dyDescent="0.25">
      <c r="A103" s="50">
        <v>101</v>
      </c>
      <c r="B103" s="11">
        <v>-34.299999999999997</v>
      </c>
      <c r="C103" s="11">
        <v>139.6</v>
      </c>
      <c r="D103" s="12">
        <v>11</v>
      </c>
      <c r="E103" s="11" t="s">
        <v>320</v>
      </c>
      <c r="F103" s="13">
        <v>340</v>
      </c>
      <c r="G103" s="13">
        <v>83</v>
      </c>
      <c r="H103" s="13">
        <v>17.163204030226701</v>
      </c>
      <c r="I103" s="13">
        <v>1374</v>
      </c>
      <c r="J103" s="13">
        <v>0.22071300000000299</v>
      </c>
      <c r="K103" s="13">
        <v>22.044700622558601</v>
      </c>
      <c r="L103" s="13">
        <v>144.48001098632801</v>
      </c>
      <c r="M103" s="13">
        <v>0.24745269286753999</v>
      </c>
      <c r="N103" s="13">
        <v>11.3023529411767</v>
      </c>
      <c r="O103" s="13">
        <v>1.54792809486389</v>
      </c>
      <c r="P103" s="13">
        <v>22.036056518554702</v>
      </c>
      <c r="Q103" s="2" t="s">
        <v>294</v>
      </c>
      <c r="R103" s="13" t="s">
        <v>291</v>
      </c>
      <c r="S103" s="14" t="s">
        <v>349</v>
      </c>
    </row>
    <row r="104" spans="1:19" s="15" customFormat="1" x14ac:dyDescent="0.25">
      <c r="A104" s="50">
        <v>102</v>
      </c>
      <c r="B104" s="11">
        <v>-35.1</v>
      </c>
      <c r="C104" s="11">
        <v>140.1</v>
      </c>
      <c r="D104" s="12">
        <v>13</v>
      </c>
      <c r="E104" s="11" t="s">
        <v>320</v>
      </c>
      <c r="F104" s="13">
        <v>340</v>
      </c>
      <c r="G104" s="13">
        <v>94</v>
      </c>
      <c r="H104" s="13">
        <v>16.7141687657431</v>
      </c>
      <c r="I104" s="13">
        <v>1335</v>
      </c>
      <c r="J104" s="13">
        <v>0.103295</v>
      </c>
      <c r="K104" s="13">
        <v>46.410301208496101</v>
      </c>
      <c r="L104" s="13">
        <v>241.36000061035199</v>
      </c>
      <c r="M104" s="13">
        <v>0.25468164794007497</v>
      </c>
      <c r="N104" s="13">
        <v>22.9971176470589</v>
      </c>
      <c r="O104" s="13">
        <v>1.5280560255050699</v>
      </c>
      <c r="P104" s="13">
        <v>20.5646648406982</v>
      </c>
      <c r="Q104" s="2" t="s">
        <v>294</v>
      </c>
      <c r="R104" s="13" t="s">
        <v>291</v>
      </c>
      <c r="S104" s="14" t="s">
        <v>349</v>
      </c>
    </row>
    <row r="105" spans="1:19" s="15" customFormat="1" x14ac:dyDescent="0.25">
      <c r="A105" s="50">
        <v>103</v>
      </c>
      <c r="B105" s="11">
        <v>-35.1</v>
      </c>
      <c r="C105" s="11">
        <v>140.1</v>
      </c>
      <c r="D105" s="12">
        <v>16</v>
      </c>
      <c r="E105" s="11" t="s">
        <v>320</v>
      </c>
      <c r="F105" s="13">
        <v>340</v>
      </c>
      <c r="G105" s="13">
        <v>94</v>
      </c>
      <c r="H105" s="13">
        <v>16.7141687657431</v>
      </c>
      <c r="I105" s="13">
        <v>1335</v>
      </c>
      <c r="J105" s="13">
        <v>0.103295</v>
      </c>
      <c r="K105" s="13">
        <v>46.410301208496101</v>
      </c>
      <c r="L105" s="13">
        <v>241.36000061035199</v>
      </c>
      <c r="M105" s="13">
        <v>0.25468164794007497</v>
      </c>
      <c r="N105" s="13">
        <v>22.9971176470589</v>
      </c>
      <c r="O105" s="13">
        <v>1.5280560255050699</v>
      </c>
      <c r="P105" s="13">
        <v>20.5646648406982</v>
      </c>
      <c r="Q105" s="2" t="s">
        <v>294</v>
      </c>
      <c r="R105" s="13" t="s">
        <v>291</v>
      </c>
      <c r="S105" s="14" t="s">
        <v>349</v>
      </c>
    </row>
    <row r="106" spans="1:19" s="15" customFormat="1" x14ac:dyDescent="0.25">
      <c r="A106" s="50">
        <v>104</v>
      </c>
      <c r="B106" s="11">
        <v>-35.1</v>
      </c>
      <c r="C106" s="11">
        <v>140.1</v>
      </c>
      <c r="D106" s="12">
        <v>0.1</v>
      </c>
      <c r="E106" s="11" t="s">
        <v>320</v>
      </c>
      <c r="F106" s="13">
        <v>260</v>
      </c>
      <c r="G106" s="13">
        <v>94</v>
      </c>
      <c r="H106" s="13">
        <v>16.7141687657431</v>
      </c>
      <c r="I106" s="13">
        <v>1335</v>
      </c>
      <c r="J106" s="13">
        <v>0.103295</v>
      </c>
      <c r="K106" s="13">
        <v>46.410301208496101</v>
      </c>
      <c r="L106" s="13">
        <v>241.36000061035199</v>
      </c>
      <c r="M106" s="13">
        <v>0.194756554307116</v>
      </c>
      <c r="N106" s="13">
        <v>22.9971176470589</v>
      </c>
      <c r="O106" s="13">
        <v>1.5280560255050699</v>
      </c>
      <c r="P106" s="13">
        <v>20.5646648406982</v>
      </c>
      <c r="Q106" s="2" t="s">
        <v>294</v>
      </c>
      <c r="R106" s="13" t="s">
        <v>291</v>
      </c>
      <c r="S106" s="14" t="s">
        <v>349</v>
      </c>
    </row>
    <row r="107" spans="1:19" s="15" customFormat="1" x14ac:dyDescent="0.25">
      <c r="A107" s="50">
        <v>105</v>
      </c>
      <c r="B107" s="11">
        <v>-35.1</v>
      </c>
      <c r="C107" s="11">
        <v>140.1</v>
      </c>
      <c r="D107" s="12">
        <v>0.9</v>
      </c>
      <c r="E107" s="11" t="s">
        <v>320</v>
      </c>
      <c r="F107" s="13">
        <v>260</v>
      </c>
      <c r="G107" s="13">
        <v>94</v>
      </c>
      <c r="H107" s="13">
        <v>16.7141687657431</v>
      </c>
      <c r="I107" s="13">
        <v>1335</v>
      </c>
      <c r="J107" s="13">
        <v>0.103295</v>
      </c>
      <c r="K107" s="13">
        <v>46.410301208496101</v>
      </c>
      <c r="L107" s="13">
        <v>241.36000061035199</v>
      </c>
      <c r="M107" s="13">
        <v>0.194756554307116</v>
      </c>
      <c r="N107" s="13">
        <v>22.9971176470589</v>
      </c>
      <c r="O107" s="13">
        <v>1.5280560255050699</v>
      </c>
      <c r="P107" s="13">
        <v>20.5646648406982</v>
      </c>
      <c r="Q107" s="2" t="s">
        <v>294</v>
      </c>
      <c r="R107" s="13" t="s">
        <v>291</v>
      </c>
      <c r="S107" s="14" t="s">
        <v>349</v>
      </c>
    </row>
    <row r="108" spans="1:19" s="15" customFormat="1" x14ac:dyDescent="0.25">
      <c r="A108" s="50">
        <v>106</v>
      </c>
      <c r="B108" s="11">
        <v>-12.6</v>
      </c>
      <c r="C108" s="11">
        <v>131.1</v>
      </c>
      <c r="D108" s="12">
        <v>200</v>
      </c>
      <c r="E108" s="11" t="s">
        <v>320</v>
      </c>
      <c r="F108" s="13">
        <v>1720</v>
      </c>
      <c r="G108" s="13">
        <v>105</v>
      </c>
      <c r="H108" s="13">
        <v>27.985443324936998</v>
      </c>
      <c r="I108" s="13">
        <v>1931</v>
      </c>
      <c r="J108" s="13">
        <v>0.14185099999999901</v>
      </c>
      <c r="K108" s="13">
        <v>41.188800811767599</v>
      </c>
      <c r="L108" s="13">
        <v>347.40002441406301</v>
      </c>
      <c r="M108" s="13">
        <v>0.89073019161056399</v>
      </c>
      <c r="N108" s="13">
        <v>0</v>
      </c>
      <c r="O108" s="13">
        <v>0.969976127147675</v>
      </c>
      <c r="P108" s="13">
        <v>23.177955627441399</v>
      </c>
      <c r="Q108" s="2" t="s">
        <v>294</v>
      </c>
      <c r="R108" s="13" t="s">
        <v>276</v>
      </c>
      <c r="S108" s="14" t="s">
        <v>350</v>
      </c>
    </row>
    <row r="109" spans="1:19" s="15" customFormat="1" x14ac:dyDescent="0.25">
      <c r="A109" s="50">
        <v>107</v>
      </c>
      <c r="B109" s="11">
        <v>-34.299999999999997</v>
      </c>
      <c r="C109" s="11">
        <v>140.6</v>
      </c>
      <c r="D109" s="12">
        <v>2.7</v>
      </c>
      <c r="E109" s="11" t="s">
        <v>320</v>
      </c>
      <c r="F109" s="13">
        <v>260</v>
      </c>
      <c r="G109" s="13">
        <v>68</v>
      </c>
      <c r="H109" s="13">
        <v>17.650005037783401</v>
      </c>
      <c r="I109" s="13">
        <v>1373</v>
      </c>
      <c r="J109" s="13">
        <v>0.12714700000000101</v>
      </c>
      <c r="K109" s="13">
        <v>26.465700149536101</v>
      </c>
      <c r="L109" s="13">
        <v>500.31997680664102</v>
      </c>
      <c r="M109" s="13">
        <v>0.18936635105608199</v>
      </c>
      <c r="N109" s="13">
        <v>2.3822941176470498</v>
      </c>
      <c r="O109" s="13">
        <v>1.5459239482879601</v>
      </c>
      <c r="P109" s="13">
        <v>21.120378494262699</v>
      </c>
      <c r="Q109" s="2" t="s">
        <v>294</v>
      </c>
      <c r="R109" s="13" t="s">
        <v>291</v>
      </c>
      <c r="S109" s="14" t="s">
        <v>351</v>
      </c>
    </row>
    <row r="110" spans="1:19" s="15" customFormat="1" x14ac:dyDescent="0.25">
      <c r="A110" s="50">
        <v>108</v>
      </c>
      <c r="B110" s="11">
        <v>-34.299999999999997</v>
      </c>
      <c r="C110" s="11">
        <v>140.6</v>
      </c>
      <c r="D110" s="12">
        <v>0.1</v>
      </c>
      <c r="E110" s="11" t="s">
        <v>320</v>
      </c>
      <c r="F110" s="13">
        <v>260</v>
      </c>
      <c r="G110" s="13">
        <v>68</v>
      </c>
      <c r="H110" s="13">
        <v>17.650005037783401</v>
      </c>
      <c r="I110" s="13">
        <v>1373</v>
      </c>
      <c r="J110" s="13">
        <v>0.12714700000000101</v>
      </c>
      <c r="K110" s="13">
        <v>26.465700149536101</v>
      </c>
      <c r="L110" s="13">
        <v>500.31997680664102</v>
      </c>
      <c r="M110" s="13">
        <v>0.18936635105608199</v>
      </c>
      <c r="N110" s="13">
        <v>2.3822941176470498</v>
      </c>
      <c r="O110" s="13">
        <v>1.5459239482879601</v>
      </c>
      <c r="P110" s="13">
        <v>21.120378494262699</v>
      </c>
      <c r="Q110" s="2" t="s">
        <v>294</v>
      </c>
      <c r="R110" s="13" t="s">
        <v>291</v>
      </c>
      <c r="S110" s="14" t="s">
        <v>351</v>
      </c>
    </row>
    <row r="111" spans="1:19" s="15" customFormat="1" x14ac:dyDescent="0.25">
      <c r="A111" s="50">
        <v>109</v>
      </c>
      <c r="B111" s="12">
        <v>-33.409999999999997</v>
      </c>
      <c r="C111" s="12">
        <v>149.49</v>
      </c>
      <c r="D111" s="12">
        <v>25</v>
      </c>
      <c r="E111" s="11" t="s">
        <v>320</v>
      </c>
      <c r="F111" s="13">
        <v>457</v>
      </c>
      <c r="G111" s="13">
        <v>102</v>
      </c>
      <c r="H111" s="13">
        <v>13.6791685642317</v>
      </c>
      <c r="I111" s="13">
        <v>1443</v>
      </c>
      <c r="J111" s="13">
        <v>1.4280105600000099</v>
      </c>
      <c r="K111" s="13">
        <v>27.220699310302699</v>
      </c>
      <c r="L111" s="13">
        <v>1019.14794921875</v>
      </c>
      <c r="M111" s="13">
        <v>0.31670131670131701</v>
      </c>
      <c r="N111" s="13">
        <v>241.325863529412</v>
      </c>
      <c r="O111" s="13">
        <v>1.47515952587128</v>
      </c>
      <c r="P111" s="13">
        <v>33.341251373291001</v>
      </c>
      <c r="Q111" s="2" t="s">
        <v>289</v>
      </c>
      <c r="R111" s="13"/>
      <c r="S111" s="16" t="s">
        <v>352</v>
      </c>
    </row>
    <row r="112" spans="1:19" s="15" customFormat="1" x14ac:dyDescent="0.25">
      <c r="A112" s="50">
        <v>110</v>
      </c>
      <c r="B112" s="11">
        <v>23.6</v>
      </c>
      <c r="C112" s="11">
        <v>73.3</v>
      </c>
      <c r="D112" s="12">
        <v>34</v>
      </c>
      <c r="E112" s="11" t="s">
        <v>320</v>
      </c>
      <c r="F112" s="13">
        <v>852</v>
      </c>
      <c r="G112" s="13">
        <v>31</v>
      </c>
      <c r="H112" s="13">
        <v>27.3847052896725</v>
      </c>
      <c r="I112" s="13">
        <v>1724</v>
      </c>
      <c r="J112" s="13">
        <v>0.48776800000000098</v>
      </c>
      <c r="K112" s="13">
        <v>13.809399604797401</v>
      </c>
      <c r="L112" s="13">
        <v>747.55999755859398</v>
      </c>
      <c r="M112" s="13">
        <v>0.49419953596287702</v>
      </c>
      <c r="N112" s="13">
        <v>385.58291176470601</v>
      </c>
      <c r="O112" s="13">
        <v>1.5810339450836199</v>
      </c>
      <c r="P112" s="13">
        <v>38.927898406982401</v>
      </c>
      <c r="Q112" s="2" t="s">
        <v>289</v>
      </c>
      <c r="R112" s="13" t="s">
        <v>276</v>
      </c>
      <c r="S112" s="14" t="s">
        <v>353</v>
      </c>
    </row>
    <row r="113" spans="1:19" s="15" customFormat="1" x14ac:dyDescent="0.25">
      <c r="A113" s="50">
        <v>111</v>
      </c>
      <c r="B113" s="11">
        <v>23.1</v>
      </c>
      <c r="C113" s="11">
        <v>72.599999999999994</v>
      </c>
      <c r="D113" s="12">
        <v>35.6</v>
      </c>
      <c r="E113" s="11" t="s">
        <v>320</v>
      </c>
      <c r="F113" s="13">
        <v>648</v>
      </c>
      <c r="G113" s="13">
        <v>30</v>
      </c>
      <c r="H113" s="13">
        <v>28.279680100755701</v>
      </c>
      <c r="I113" s="13">
        <v>1718</v>
      </c>
      <c r="J113" s="13">
        <v>0.110823</v>
      </c>
      <c r="K113" s="13">
        <v>30.294599533081101</v>
      </c>
      <c r="L113" s="13">
        <v>695.38000488281295</v>
      </c>
      <c r="M113" s="13">
        <v>0.37718277066356198</v>
      </c>
      <c r="N113" s="13">
        <v>331.97770588235198</v>
      </c>
      <c r="O113" s="13">
        <v>1.5172879695892301</v>
      </c>
      <c r="P113" s="13">
        <v>26.6546936035156</v>
      </c>
      <c r="Q113" s="2" t="s">
        <v>294</v>
      </c>
      <c r="R113" s="13" t="s">
        <v>276</v>
      </c>
      <c r="S113" s="14" t="s">
        <v>353</v>
      </c>
    </row>
    <row r="114" spans="1:19" s="15" customFormat="1" x14ac:dyDescent="0.25">
      <c r="A114" s="50">
        <v>112</v>
      </c>
      <c r="B114" s="11">
        <v>23.1</v>
      </c>
      <c r="C114" s="11">
        <v>72.599999999999994</v>
      </c>
      <c r="D114" s="12">
        <v>58.5</v>
      </c>
      <c r="E114" s="11" t="s">
        <v>320</v>
      </c>
      <c r="F114" s="13">
        <v>1014</v>
      </c>
      <c r="G114" s="13">
        <v>30</v>
      </c>
      <c r="H114" s="13">
        <v>28.279680100755701</v>
      </c>
      <c r="I114" s="13">
        <v>1718</v>
      </c>
      <c r="J114" s="13">
        <v>0.110823</v>
      </c>
      <c r="K114" s="13">
        <v>30.294599533081101</v>
      </c>
      <c r="L114" s="13">
        <v>695.38000488281295</v>
      </c>
      <c r="M114" s="13">
        <v>0.59022118742724095</v>
      </c>
      <c r="N114" s="13">
        <v>331.97770588235198</v>
      </c>
      <c r="O114" s="13">
        <v>1.5172879695892301</v>
      </c>
      <c r="P114" s="13">
        <v>26.6546936035156</v>
      </c>
      <c r="Q114" s="2" t="s">
        <v>294</v>
      </c>
      <c r="R114" s="13" t="s">
        <v>276</v>
      </c>
      <c r="S114" s="14" t="s">
        <v>353</v>
      </c>
    </row>
    <row r="115" spans="1:19" s="15" customFormat="1" x14ac:dyDescent="0.25">
      <c r="A115" s="50">
        <v>113</v>
      </c>
      <c r="B115" s="11">
        <v>23.4</v>
      </c>
      <c r="C115" s="11">
        <v>72.400000000000006</v>
      </c>
      <c r="D115" s="12">
        <v>70.900000000000006</v>
      </c>
      <c r="E115" s="11" t="s">
        <v>320</v>
      </c>
      <c r="F115" s="13">
        <v>1357</v>
      </c>
      <c r="G115" s="13">
        <v>25</v>
      </c>
      <c r="H115" s="13">
        <v>28.1277909319899</v>
      </c>
      <c r="I115" s="13">
        <v>1754</v>
      </c>
      <c r="J115" s="13">
        <v>0.13570800000000099</v>
      </c>
      <c r="K115" s="13">
        <v>30.294599533081101</v>
      </c>
      <c r="L115" s="13">
        <v>609.82000732421898</v>
      </c>
      <c r="M115" s="13">
        <v>0.773660205245154</v>
      </c>
      <c r="N115" s="13">
        <v>274.89732352941297</v>
      </c>
      <c r="O115" s="13">
        <v>1.49462413787842</v>
      </c>
      <c r="P115" s="13">
        <v>24.498950958251999</v>
      </c>
      <c r="Q115" s="2" t="s">
        <v>289</v>
      </c>
      <c r="R115" s="13" t="s">
        <v>276</v>
      </c>
      <c r="S115" s="14" t="s">
        <v>353</v>
      </c>
    </row>
    <row r="116" spans="1:19" s="15" customFormat="1" x14ac:dyDescent="0.25">
      <c r="A116" s="50">
        <v>114</v>
      </c>
      <c r="B116" s="11">
        <v>23.8</v>
      </c>
      <c r="C116" s="11">
        <v>73.099999999999994</v>
      </c>
      <c r="D116" s="12">
        <v>87</v>
      </c>
      <c r="E116" s="11" t="s">
        <v>320</v>
      </c>
      <c r="F116" s="13">
        <v>1145</v>
      </c>
      <c r="G116" s="13">
        <v>30</v>
      </c>
      <c r="H116" s="13">
        <v>27.071808564231699</v>
      </c>
      <c r="I116" s="13">
        <v>1758</v>
      </c>
      <c r="J116" s="13">
        <v>0.68190699999999904</v>
      </c>
      <c r="K116" s="13">
        <v>13.809399604797401</v>
      </c>
      <c r="L116" s="13">
        <v>627.15997314453102</v>
      </c>
      <c r="M116" s="13">
        <v>0.65130830489192304</v>
      </c>
      <c r="N116" s="13">
        <v>348.87220588235198</v>
      </c>
      <c r="O116" s="13">
        <v>1.55061399936676</v>
      </c>
      <c r="P116" s="13">
        <v>33.511482238769503</v>
      </c>
      <c r="Q116" s="2" t="s">
        <v>289</v>
      </c>
      <c r="R116" s="13" t="s">
        <v>276</v>
      </c>
      <c r="S116" s="14" t="s">
        <v>353</v>
      </c>
    </row>
    <row r="117" spans="1:19" s="15" customFormat="1" x14ac:dyDescent="0.25">
      <c r="A117" s="50">
        <v>115</v>
      </c>
      <c r="B117" s="11">
        <v>23.4</v>
      </c>
      <c r="C117" s="11">
        <v>72.400000000000006</v>
      </c>
      <c r="D117" s="12">
        <v>144</v>
      </c>
      <c r="E117" s="11" t="s">
        <v>320</v>
      </c>
      <c r="F117" s="13">
        <v>1682</v>
      </c>
      <c r="G117" s="13">
        <v>25</v>
      </c>
      <c r="H117" s="13">
        <v>28.1277909319899</v>
      </c>
      <c r="I117" s="13">
        <v>1754</v>
      </c>
      <c r="J117" s="13">
        <v>0.13570800000000099</v>
      </c>
      <c r="K117" s="13">
        <v>30.294599533081101</v>
      </c>
      <c r="L117" s="13">
        <v>609.82000732421898</v>
      </c>
      <c r="M117" s="13">
        <v>0.95895096921322698</v>
      </c>
      <c r="N117" s="13">
        <v>274.89732352941297</v>
      </c>
      <c r="O117" s="13">
        <v>1.49462413787842</v>
      </c>
      <c r="P117" s="13">
        <v>24.498950958251999</v>
      </c>
      <c r="Q117" s="2" t="s">
        <v>289</v>
      </c>
      <c r="R117" s="13" t="s">
        <v>276</v>
      </c>
      <c r="S117" s="14" t="s">
        <v>353</v>
      </c>
    </row>
    <row r="118" spans="1:19" s="15" customFormat="1" x14ac:dyDescent="0.25">
      <c r="A118" s="50">
        <v>116</v>
      </c>
      <c r="B118" s="11">
        <v>23.1</v>
      </c>
      <c r="C118" s="11">
        <v>73.099999999999994</v>
      </c>
      <c r="D118" s="12">
        <v>184</v>
      </c>
      <c r="E118" s="11" t="s">
        <v>320</v>
      </c>
      <c r="F118" s="13">
        <v>1411</v>
      </c>
      <c r="G118" s="13">
        <v>32</v>
      </c>
      <c r="H118" s="13">
        <v>28.1314861460957</v>
      </c>
      <c r="I118" s="13">
        <v>1731</v>
      </c>
      <c r="J118" s="13">
        <v>0.19927799999999901</v>
      </c>
      <c r="K118" s="13">
        <v>13.809399604797401</v>
      </c>
      <c r="L118" s="13">
        <v>729.280029296875</v>
      </c>
      <c r="M118" s="13">
        <v>0.81513575967648799</v>
      </c>
      <c r="N118" s="13">
        <v>395.73899999999901</v>
      </c>
      <c r="O118" s="13">
        <v>1.56722807884216</v>
      </c>
      <c r="P118" s="13">
        <v>35.716861724853501</v>
      </c>
      <c r="Q118" s="2" t="s">
        <v>289</v>
      </c>
      <c r="R118" s="13" t="s">
        <v>276</v>
      </c>
      <c r="S118" s="14" t="s">
        <v>353</v>
      </c>
    </row>
    <row r="119" spans="1:19" s="15" customFormat="1" x14ac:dyDescent="0.25">
      <c r="A119" s="50">
        <v>117</v>
      </c>
      <c r="B119" s="12">
        <v>30.87</v>
      </c>
      <c r="C119" s="12">
        <v>-98.45</v>
      </c>
      <c r="D119" s="12">
        <v>3.5</v>
      </c>
      <c r="E119" s="11" t="s">
        <v>320</v>
      </c>
      <c r="F119" s="13">
        <v>834.7</v>
      </c>
      <c r="G119" s="13">
        <v>76</v>
      </c>
      <c r="H119" s="13">
        <v>19.111947607052901</v>
      </c>
      <c r="I119" s="13">
        <v>1421.0710588235299</v>
      </c>
      <c r="J119" s="13">
        <v>0.77805919999999895</v>
      </c>
      <c r="K119" s="13">
        <v>15.7993001937866</v>
      </c>
      <c r="L119" s="13">
        <v>693.83752441406295</v>
      </c>
      <c r="M119" s="13">
        <v>0.52513616904035199</v>
      </c>
      <c r="N119" s="13">
        <v>85.634211764705597</v>
      </c>
      <c r="O119" s="13">
        <v>1.3524980545043901</v>
      </c>
      <c r="P119" s="13">
        <v>27.922592163085898</v>
      </c>
      <c r="Q119" s="2" t="s">
        <v>289</v>
      </c>
      <c r="R119" s="13"/>
      <c r="S119" s="16" t="s">
        <v>354</v>
      </c>
    </row>
    <row r="120" spans="1:19" s="15" customFormat="1" x14ac:dyDescent="0.25">
      <c r="A120" s="50">
        <v>118</v>
      </c>
      <c r="B120" s="11">
        <v>-24.8</v>
      </c>
      <c r="C120" s="11">
        <v>25.3</v>
      </c>
      <c r="D120" s="12">
        <v>0.9</v>
      </c>
      <c r="E120" s="11" t="s">
        <v>320</v>
      </c>
      <c r="F120" s="13">
        <v>325</v>
      </c>
      <c r="G120" s="13">
        <v>55</v>
      </c>
      <c r="H120" s="13">
        <v>21.349544080604499</v>
      </c>
      <c r="I120" s="13">
        <v>1376</v>
      </c>
      <c r="J120" s="13">
        <v>0.77385200000000098</v>
      </c>
      <c r="K120" s="13">
        <v>130.02799987793</v>
      </c>
      <c r="L120" s="13">
        <v>688.20001220703102</v>
      </c>
      <c r="M120" s="13">
        <v>0.236191860465116</v>
      </c>
      <c r="N120" s="13">
        <v>13.0829117647059</v>
      </c>
      <c r="O120" s="13">
        <v>1.5575799942016599</v>
      </c>
      <c r="P120" s="13">
        <v>21.057773590087901</v>
      </c>
      <c r="Q120" s="2" t="s">
        <v>294</v>
      </c>
      <c r="R120" s="13" t="s">
        <v>291</v>
      </c>
      <c r="S120" s="14" t="s">
        <v>355</v>
      </c>
    </row>
    <row r="121" spans="1:19" s="15" customFormat="1" x14ac:dyDescent="0.25">
      <c r="A121" s="50">
        <v>119</v>
      </c>
      <c r="B121" s="11">
        <v>-24.8</v>
      </c>
      <c r="C121" s="11">
        <v>25.3</v>
      </c>
      <c r="D121" s="12">
        <v>1</v>
      </c>
      <c r="E121" s="11" t="s">
        <v>320</v>
      </c>
      <c r="F121" s="13">
        <v>350</v>
      </c>
      <c r="G121" s="13">
        <v>55</v>
      </c>
      <c r="H121" s="13">
        <v>21.349544080604499</v>
      </c>
      <c r="I121" s="13">
        <v>1376</v>
      </c>
      <c r="J121" s="13">
        <v>0.77385200000000098</v>
      </c>
      <c r="K121" s="13">
        <v>130.02799987793</v>
      </c>
      <c r="L121" s="13">
        <v>688.20001220703102</v>
      </c>
      <c r="M121" s="13">
        <v>0.25436046511627902</v>
      </c>
      <c r="N121" s="13">
        <v>13.0829117647059</v>
      </c>
      <c r="O121" s="13">
        <v>1.5575799942016599</v>
      </c>
      <c r="P121" s="13">
        <v>21.057773590087901</v>
      </c>
      <c r="Q121" s="2" t="s">
        <v>294</v>
      </c>
      <c r="R121" s="13" t="s">
        <v>291</v>
      </c>
      <c r="S121" s="14" t="s">
        <v>355</v>
      </c>
    </row>
    <row r="122" spans="1:19" s="15" customFormat="1" x14ac:dyDescent="0.25">
      <c r="A122" s="50">
        <v>120</v>
      </c>
      <c r="B122" s="11">
        <v>-24.1</v>
      </c>
      <c r="C122" s="11">
        <v>25.3</v>
      </c>
      <c r="D122" s="12">
        <v>3</v>
      </c>
      <c r="E122" s="11" t="s">
        <v>320</v>
      </c>
      <c r="F122" s="13">
        <v>420</v>
      </c>
      <c r="G122" s="13">
        <v>53</v>
      </c>
      <c r="H122" s="13">
        <v>21.919133501259399</v>
      </c>
      <c r="I122" s="13">
        <v>1372</v>
      </c>
      <c r="J122" s="13">
        <v>0.34616400000000103</v>
      </c>
      <c r="K122" s="13">
        <v>130.02799987793</v>
      </c>
      <c r="L122" s="13">
        <v>604.11999511718795</v>
      </c>
      <c r="M122" s="13">
        <v>0.30612244897959201</v>
      </c>
      <c r="N122" s="13">
        <v>8.3752058823529492</v>
      </c>
      <c r="O122" s="13">
        <v>1.5773640871048</v>
      </c>
      <c r="P122" s="13">
        <v>18.6919250488281</v>
      </c>
      <c r="Q122" s="2" t="s">
        <v>294</v>
      </c>
      <c r="R122" s="13" t="s">
        <v>291</v>
      </c>
      <c r="S122" s="14" t="s">
        <v>355</v>
      </c>
    </row>
    <row r="123" spans="1:19" s="15" customFormat="1" x14ac:dyDescent="0.25">
      <c r="A123" s="50">
        <v>121</v>
      </c>
      <c r="B123" s="11">
        <v>-23.8</v>
      </c>
      <c r="C123" s="11">
        <v>25.1</v>
      </c>
      <c r="D123" s="12">
        <v>5</v>
      </c>
      <c r="E123" s="11" t="s">
        <v>320</v>
      </c>
      <c r="F123" s="13">
        <v>450</v>
      </c>
      <c r="G123" s="13">
        <v>52</v>
      </c>
      <c r="H123" s="13">
        <v>22.222687657430701</v>
      </c>
      <c r="I123" s="13">
        <v>1396</v>
      </c>
      <c r="J123" s="13">
        <v>0.19292899999999999</v>
      </c>
      <c r="K123" s="13">
        <v>209.01899719238301</v>
      </c>
      <c r="L123" s="13">
        <v>528.82000732421898</v>
      </c>
      <c r="M123" s="13">
        <v>0.32234957020057298</v>
      </c>
      <c r="N123" s="13">
        <v>6.8045294117647099</v>
      </c>
      <c r="O123" s="13">
        <v>1.60623395442963</v>
      </c>
      <c r="P123" s="13">
        <v>16.128604888916001</v>
      </c>
      <c r="Q123" s="2" t="s">
        <v>294</v>
      </c>
      <c r="R123" s="13" t="s">
        <v>291</v>
      </c>
      <c r="S123" s="14" t="s">
        <v>355</v>
      </c>
    </row>
    <row r="124" spans="1:19" s="15" customFormat="1" x14ac:dyDescent="0.25">
      <c r="A124" s="50">
        <v>122</v>
      </c>
      <c r="B124" s="11">
        <v>15.6</v>
      </c>
      <c r="C124" s="11">
        <v>-16.3</v>
      </c>
      <c r="D124" s="12">
        <v>15</v>
      </c>
      <c r="E124" s="11" t="s">
        <v>320</v>
      </c>
      <c r="F124" s="13">
        <v>356</v>
      </c>
      <c r="G124" s="13">
        <v>60</v>
      </c>
      <c r="H124" s="13">
        <v>27.310193954659901</v>
      </c>
      <c r="I124" s="13">
        <v>1853</v>
      </c>
      <c r="J124" s="13">
        <v>5.1474999999999903E-2</v>
      </c>
      <c r="K124" s="13">
        <v>206.93899536132801</v>
      </c>
      <c r="L124" s="13">
        <v>573.07995605468795</v>
      </c>
      <c r="M124" s="13">
        <v>0.19212088505126801</v>
      </c>
      <c r="N124" s="13">
        <v>0</v>
      </c>
      <c r="O124" s="13">
        <v>1.4393240213394201</v>
      </c>
      <c r="P124" s="13">
        <v>10.573147773742701</v>
      </c>
      <c r="Q124" s="2" t="s">
        <v>289</v>
      </c>
      <c r="R124" s="13" t="s">
        <v>291</v>
      </c>
      <c r="S124" s="14" t="s">
        <v>356</v>
      </c>
    </row>
    <row r="125" spans="1:19" s="15" customFormat="1" x14ac:dyDescent="0.25">
      <c r="A125" s="50">
        <v>123</v>
      </c>
      <c r="B125" s="12">
        <v>24.65</v>
      </c>
      <c r="C125" s="12">
        <v>46.7333</v>
      </c>
      <c r="D125" s="12">
        <v>20</v>
      </c>
      <c r="E125" s="11" t="s">
        <v>320</v>
      </c>
      <c r="F125" s="13">
        <v>163.6</v>
      </c>
      <c r="G125" s="13">
        <v>32</v>
      </c>
      <c r="H125" s="13">
        <v>26.593234297229198</v>
      </c>
      <c r="I125" s="13">
        <v>2180.5238294117698</v>
      </c>
      <c r="J125" s="13">
        <v>0.71215607200000197</v>
      </c>
      <c r="K125" s="13">
        <v>37.064899444580099</v>
      </c>
      <c r="L125" s="13">
        <v>3</v>
      </c>
      <c r="M125" s="13">
        <v>4.8136334892718499E-2</v>
      </c>
      <c r="N125" s="13">
        <v>0</v>
      </c>
      <c r="O125" s="13">
        <v>1.4971923828125</v>
      </c>
      <c r="P125" s="13">
        <v>19.942466735839801</v>
      </c>
      <c r="Q125" s="2" t="s">
        <v>311</v>
      </c>
      <c r="R125" s="13"/>
      <c r="S125" s="16" t="s">
        <v>357</v>
      </c>
    </row>
    <row r="126" spans="1:19" s="15" customFormat="1" x14ac:dyDescent="0.25">
      <c r="A126" s="50">
        <v>124</v>
      </c>
      <c r="B126" s="11">
        <v>51.9</v>
      </c>
      <c r="C126" s="11">
        <v>-107.3</v>
      </c>
      <c r="D126" s="12">
        <v>3</v>
      </c>
      <c r="E126" s="11" t="s">
        <v>320</v>
      </c>
      <c r="F126" s="13">
        <v>321</v>
      </c>
      <c r="G126" s="13">
        <v>77</v>
      </c>
      <c r="H126" s="13">
        <v>2.95413602015114</v>
      </c>
      <c r="I126" s="13">
        <v>719</v>
      </c>
      <c r="J126" s="13">
        <v>0.22776199999999899</v>
      </c>
      <c r="K126" s="13">
        <v>19.439599990844702</v>
      </c>
      <c r="L126" s="13">
        <v>650.40002441406295</v>
      </c>
      <c r="M126" s="13">
        <v>0.446453407510431</v>
      </c>
      <c r="N126" s="13">
        <v>39.139911764705801</v>
      </c>
      <c r="O126" s="13">
        <v>1.2920601367950399</v>
      </c>
      <c r="P126" s="13">
        <v>24.651096343994102</v>
      </c>
      <c r="Q126" s="2" t="s">
        <v>289</v>
      </c>
      <c r="R126" s="13" t="s">
        <v>304</v>
      </c>
      <c r="S126" s="14" t="s">
        <v>358</v>
      </c>
    </row>
    <row r="127" spans="1:19" s="15" customFormat="1" x14ac:dyDescent="0.25">
      <c r="A127" s="50">
        <v>125</v>
      </c>
      <c r="B127" s="12">
        <v>40.67</v>
      </c>
      <c r="C127" s="12">
        <v>-117.67</v>
      </c>
      <c r="D127" s="12">
        <v>14</v>
      </c>
      <c r="E127" s="11" t="s">
        <v>320</v>
      </c>
      <c r="F127" s="13">
        <v>248.1</v>
      </c>
      <c r="G127" s="13">
        <v>73</v>
      </c>
      <c r="H127" s="13">
        <v>9.6196372795969705</v>
      </c>
      <c r="I127" s="13">
        <v>1361.6731764705901</v>
      </c>
      <c r="J127" s="13">
        <v>3.9051105599999998</v>
      </c>
      <c r="K127" s="13">
        <v>26.8213996887207</v>
      </c>
      <c r="L127" s="13">
        <v>156.50059509277301</v>
      </c>
      <c r="M127" s="13">
        <v>0.168814477551925</v>
      </c>
      <c r="N127" s="13">
        <v>14.8463341176471</v>
      </c>
      <c r="O127" s="13">
        <v>1.4782025814056401</v>
      </c>
      <c r="P127" s="13">
        <v>20.278434753418001</v>
      </c>
      <c r="Q127" s="2" t="s">
        <v>294</v>
      </c>
      <c r="R127" s="13"/>
      <c r="S127" s="16" t="s">
        <v>359</v>
      </c>
    </row>
    <row r="128" spans="1:19" s="15" customFormat="1" x14ac:dyDescent="0.25">
      <c r="A128" s="50">
        <v>126</v>
      </c>
      <c r="B128" s="12">
        <v>35.003003</v>
      </c>
      <c r="C128" s="12">
        <v>9.5031739999999996</v>
      </c>
      <c r="D128" s="12">
        <v>1.3</v>
      </c>
      <c r="E128" s="11" t="s">
        <v>320</v>
      </c>
      <c r="F128" s="13">
        <v>231</v>
      </c>
      <c r="G128" s="13">
        <v>53</v>
      </c>
      <c r="H128" s="13">
        <v>18.945438883847199</v>
      </c>
      <c r="I128" s="13">
        <v>1425.0731849117899</v>
      </c>
      <c r="J128" s="13">
        <v>1.3887760552749699</v>
      </c>
      <c r="K128" s="13">
        <v>25.252099990844702</v>
      </c>
      <c r="L128" s="13">
        <v>382.00827026367199</v>
      </c>
      <c r="M128" s="13">
        <v>0.24041272020372501</v>
      </c>
      <c r="N128" s="13">
        <v>31.2249118444152</v>
      </c>
      <c r="O128" s="13">
        <v>1.4280749559402499</v>
      </c>
      <c r="P128" s="13">
        <v>24.448867797851602</v>
      </c>
      <c r="Q128" s="2" t="s">
        <v>294</v>
      </c>
      <c r="R128" s="13"/>
      <c r="S128" s="16" t="s">
        <v>360</v>
      </c>
    </row>
    <row r="129" spans="1:19" s="15" customFormat="1" x14ac:dyDescent="0.25">
      <c r="A129" s="50">
        <v>127</v>
      </c>
      <c r="B129" s="11">
        <v>34.799999999999997</v>
      </c>
      <c r="C129" s="11">
        <v>32.9</v>
      </c>
      <c r="D129" s="12">
        <v>52.5</v>
      </c>
      <c r="E129" s="11" t="s">
        <v>320</v>
      </c>
      <c r="F129" s="13">
        <v>420</v>
      </c>
      <c r="G129" s="13">
        <v>68</v>
      </c>
      <c r="H129" s="13">
        <v>18.900219143576798</v>
      </c>
      <c r="I129" s="13">
        <v>1364</v>
      </c>
      <c r="J129" s="13">
        <v>2.8161160000000098</v>
      </c>
      <c r="K129" s="13">
        <v>0</v>
      </c>
      <c r="L129" s="13">
        <v>257.04000854492199</v>
      </c>
      <c r="M129" s="13">
        <v>0.30791788856305002</v>
      </c>
      <c r="N129" s="13">
        <v>162.755941176471</v>
      </c>
      <c r="O129" s="13">
        <v>0</v>
      </c>
      <c r="P129" s="13">
        <v>0</v>
      </c>
      <c r="Q129" s="2" t="s">
        <v>294</v>
      </c>
      <c r="R129" s="13" t="s">
        <v>291</v>
      </c>
      <c r="S129" s="14" t="s">
        <v>360</v>
      </c>
    </row>
    <row r="130" spans="1:19" s="15" customFormat="1" x14ac:dyDescent="0.25">
      <c r="A130" s="50">
        <v>128</v>
      </c>
      <c r="B130" s="11">
        <v>34.799999999999997</v>
      </c>
      <c r="C130" s="11">
        <v>32.9</v>
      </c>
      <c r="D130" s="12">
        <v>55.5</v>
      </c>
      <c r="E130" s="11" t="s">
        <v>320</v>
      </c>
      <c r="F130" s="13">
        <v>420</v>
      </c>
      <c r="G130" s="13">
        <v>68</v>
      </c>
      <c r="H130" s="13">
        <v>18.900219143576798</v>
      </c>
      <c r="I130" s="13">
        <v>1364</v>
      </c>
      <c r="J130" s="13">
        <v>2.8161160000000098</v>
      </c>
      <c r="K130" s="13">
        <v>0</v>
      </c>
      <c r="L130" s="13">
        <v>257.04000854492199</v>
      </c>
      <c r="M130" s="13">
        <v>0.30791788856305002</v>
      </c>
      <c r="N130" s="13">
        <v>162.755941176471</v>
      </c>
      <c r="O130" s="13">
        <v>0</v>
      </c>
      <c r="P130" s="13">
        <v>0</v>
      </c>
      <c r="Q130" s="2" t="s">
        <v>294</v>
      </c>
      <c r="R130" s="13" t="s">
        <v>291</v>
      </c>
      <c r="S130" s="14" t="s">
        <v>360</v>
      </c>
    </row>
    <row r="131" spans="1:19" s="15" customFormat="1" x14ac:dyDescent="0.25">
      <c r="A131" s="50">
        <v>129</v>
      </c>
      <c r="B131" s="12">
        <v>32.2806</v>
      </c>
      <c r="C131" s="12">
        <v>35.895299999999999</v>
      </c>
      <c r="D131" s="12">
        <v>28</v>
      </c>
      <c r="E131" s="11" t="s">
        <v>320</v>
      </c>
      <c r="F131" s="13">
        <v>307.89999999999998</v>
      </c>
      <c r="G131" s="13">
        <v>53</v>
      </c>
      <c r="H131" s="13">
        <v>18.655271556413101</v>
      </c>
      <c r="I131" s="13">
        <v>1560.9803305764699</v>
      </c>
      <c r="J131" s="13">
        <v>3.0346883538560099</v>
      </c>
      <c r="K131" s="13">
        <v>15.9990997314453</v>
      </c>
      <c r="L131" s="13">
        <v>757.192626953125</v>
      </c>
      <c r="M131" s="13">
        <v>0.21485536335906</v>
      </c>
      <c r="N131" s="13">
        <v>97.382311213176806</v>
      </c>
      <c r="O131" s="13">
        <v>1.5132313966751101</v>
      </c>
      <c r="P131" s="13">
        <v>31.691047668456999</v>
      </c>
      <c r="Q131" s="2" t="s">
        <v>294</v>
      </c>
      <c r="R131" s="13"/>
      <c r="S131" s="16" t="s">
        <v>361</v>
      </c>
    </row>
    <row r="132" spans="1:19" s="15" customFormat="1" x14ac:dyDescent="0.25">
      <c r="A132" s="50">
        <v>130</v>
      </c>
      <c r="B132" s="12">
        <v>31.4</v>
      </c>
      <c r="C132" s="12">
        <v>-106.28</v>
      </c>
      <c r="D132" s="12">
        <f>AVERAGE(0.1,0.5)</f>
        <v>0.3</v>
      </c>
      <c r="E132" s="11" t="s">
        <v>320</v>
      </c>
      <c r="F132" s="13">
        <v>305.39999999999998</v>
      </c>
      <c r="G132" s="13">
        <v>41</v>
      </c>
      <c r="H132" s="13">
        <v>18.824451889168799</v>
      </c>
      <c r="I132" s="13">
        <v>1817.3885294117699</v>
      </c>
      <c r="J132" s="13">
        <v>1.0574394</v>
      </c>
      <c r="K132" s="13">
        <v>103.31500244140599</v>
      </c>
      <c r="L132" s="13">
        <v>226.97601318359401</v>
      </c>
      <c r="M132" s="13">
        <v>0.123929432681444</v>
      </c>
      <c r="N132" s="13">
        <v>3.8470588235293902E-2</v>
      </c>
      <c r="O132" s="13">
        <v>1.5103790760040301</v>
      </c>
      <c r="P132" s="13">
        <v>17.102235794067401</v>
      </c>
      <c r="Q132" s="2" t="s">
        <v>294</v>
      </c>
      <c r="R132" s="13"/>
      <c r="S132" s="16" t="s">
        <v>361</v>
      </c>
    </row>
    <row r="133" spans="1:19" s="15" customFormat="1" x14ac:dyDescent="0.25">
      <c r="A133" s="50">
        <v>131</v>
      </c>
      <c r="B133" s="11">
        <v>15.9</v>
      </c>
      <c r="C133" s="11">
        <v>-16.3</v>
      </c>
      <c r="D133" s="12">
        <v>2.69</v>
      </c>
      <c r="E133" s="11" t="s">
        <v>320</v>
      </c>
      <c r="F133" s="13">
        <v>290</v>
      </c>
      <c r="G133" s="13">
        <v>56</v>
      </c>
      <c r="H133" s="13">
        <v>27.155516372796001</v>
      </c>
      <c r="I133" s="13">
        <v>1858</v>
      </c>
      <c r="J133" s="13">
        <v>0.15368799999999999</v>
      </c>
      <c r="K133" s="13">
        <v>206.93899536132801</v>
      </c>
      <c r="L133" s="13">
        <v>414.32000732421898</v>
      </c>
      <c r="M133" s="13">
        <v>0.15608180839612501</v>
      </c>
      <c r="N133" s="13">
        <v>0</v>
      </c>
      <c r="O133" s="13">
        <v>1.0648161172866799</v>
      </c>
      <c r="P133" s="13">
        <v>7.6950321197509801</v>
      </c>
      <c r="Q133" s="2" t="s">
        <v>289</v>
      </c>
      <c r="R133" s="13" t="s">
        <v>276</v>
      </c>
      <c r="S133" s="14" t="s">
        <v>362</v>
      </c>
    </row>
    <row r="134" spans="1:19" s="15" customFormat="1" x14ac:dyDescent="0.25">
      <c r="A134" s="50">
        <v>132</v>
      </c>
      <c r="B134" s="11">
        <v>15.8</v>
      </c>
      <c r="C134" s="11">
        <v>-16.3</v>
      </c>
      <c r="D134" s="12">
        <v>14.9</v>
      </c>
      <c r="E134" s="11" t="s">
        <v>320</v>
      </c>
      <c r="F134" s="13">
        <v>290</v>
      </c>
      <c r="G134" s="13">
        <v>57</v>
      </c>
      <c r="H134" s="13">
        <v>27.1930982367758</v>
      </c>
      <c r="I134" s="13">
        <v>1853</v>
      </c>
      <c r="J134" s="13">
        <v>9.1016000000000305E-2</v>
      </c>
      <c r="K134" s="13">
        <v>206.93899536132801</v>
      </c>
      <c r="L134" s="13">
        <v>467.239990234375</v>
      </c>
      <c r="M134" s="13">
        <v>0.15650296815974099</v>
      </c>
      <c r="N134" s="13">
        <v>0</v>
      </c>
      <c r="O134" s="13">
        <v>1.18965208530426</v>
      </c>
      <c r="P134" s="13">
        <v>8.6544046401977504</v>
      </c>
      <c r="Q134" s="2" t="s">
        <v>289</v>
      </c>
      <c r="R134" s="13" t="s">
        <v>291</v>
      </c>
      <c r="S134" s="14" t="s">
        <v>362</v>
      </c>
    </row>
    <row r="135" spans="1:19" s="15" customFormat="1" x14ac:dyDescent="0.25">
      <c r="A135" s="50">
        <v>133</v>
      </c>
      <c r="B135" s="12">
        <v>19.059999999999999</v>
      </c>
      <c r="C135" s="12">
        <v>-2.5499999999999998</v>
      </c>
      <c r="D135" s="12">
        <v>0.7</v>
      </c>
      <c r="E135" s="11" t="s">
        <v>320</v>
      </c>
      <c r="F135" s="13">
        <v>52.2</v>
      </c>
      <c r="G135" s="13">
        <v>17</v>
      </c>
      <c r="H135" s="13">
        <v>29.8933501259446</v>
      </c>
      <c r="I135" s="13">
        <v>2325.58552941177</v>
      </c>
      <c r="J135" s="13">
        <v>1.9138800000000001E-2</v>
      </c>
      <c r="K135" s="13">
        <v>47.824100494384801</v>
      </c>
      <c r="L135" s="13">
        <v>2</v>
      </c>
      <c r="M135" s="13">
        <v>2.69795735692521E-2</v>
      </c>
      <c r="N135" s="13">
        <v>0</v>
      </c>
      <c r="O135" s="13">
        <v>1.5699117183685301</v>
      </c>
      <c r="P135" s="13">
        <v>4.0599017143249503</v>
      </c>
      <c r="Q135" s="2" t="s">
        <v>326</v>
      </c>
      <c r="R135" s="13"/>
      <c r="S135" s="16" t="s">
        <v>362</v>
      </c>
    </row>
    <row r="136" spans="1:19" s="15" customFormat="1" x14ac:dyDescent="0.25">
      <c r="A136" s="50">
        <v>134</v>
      </c>
      <c r="B136" s="12">
        <v>10.050000000000001</v>
      </c>
      <c r="C136" s="12">
        <v>26.37</v>
      </c>
      <c r="D136" s="12">
        <v>3.05</v>
      </c>
      <c r="E136" s="11" t="s">
        <v>320</v>
      </c>
      <c r="F136" s="13">
        <v>571.70000000000005</v>
      </c>
      <c r="G136" s="13">
        <v>67</v>
      </c>
      <c r="H136" s="13">
        <v>29.3786619647355</v>
      </c>
      <c r="I136" s="13">
        <v>1640.7261176470599</v>
      </c>
      <c r="J136" s="13">
        <v>0.10817359999999999</v>
      </c>
      <c r="K136" s="13">
        <v>222.08599853515599</v>
      </c>
      <c r="L136" s="13">
        <v>546.00799560546898</v>
      </c>
      <c r="M136" s="13">
        <v>0.43807892230211998</v>
      </c>
      <c r="N136" s="13">
        <v>199.169929411765</v>
      </c>
      <c r="O136" s="13">
        <v>1.5383055210113501</v>
      </c>
      <c r="P136" s="13">
        <v>16.664283752441399</v>
      </c>
      <c r="Q136" s="2" t="s">
        <v>294</v>
      </c>
      <c r="R136" s="13"/>
      <c r="S136" s="16" t="s">
        <v>363</v>
      </c>
    </row>
    <row r="137" spans="1:19" s="15" customFormat="1" x14ac:dyDescent="0.25">
      <c r="A137" s="50">
        <v>135</v>
      </c>
      <c r="B137" s="12">
        <v>8.407</v>
      </c>
      <c r="C137" s="12">
        <v>5.8</v>
      </c>
      <c r="D137" s="12">
        <v>37.5</v>
      </c>
      <c r="E137" s="11" t="s">
        <v>320</v>
      </c>
      <c r="F137" s="13">
        <v>1297.5</v>
      </c>
      <c r="G137" s="13">
        <v>98</v>
      </c>
      <c r="H137" s="13">
        <v>28.112621209067999</v>
      </c>
      <c r="I137" s="13">
        <v>1328.9666294117601</v>
      </c>
      <c r="J137" s="13">
        <v>0.59886335999999996</v>
      </c>
      <c r="K137" s="13">
        <v>23.554399490356399</v>
      </c>
      <c r="L137" s="13">
        <v>974.97576904296898</v>
      </c>
      <c r="M137" s="13">
        <v>0.96220919184148401</v>
      </c>
      <c r="N137" s="13">
        <v>591.42236176470601</v>
      </c>
      <c r="O137" s="13">
        <v>1.5154355764389</v>
      </c>
      <c r="P137" s="13">
        <v>31.982841491699201</v>
      </c>
      <c r="Q137" s="2" t="s">
        <v>294</v>
      </c>
      <c r="R137" s="13"/>
      <c r="S137" s="16" t="s">
        <v>364</v>
      </c>
    </row>
    <row r="138" spans="1:19" s="15" customFormat="1" x14ac:dyDescent="0.25">
      <c r="A138" s="50">
        <v>136</v>
      </c>
      <c r="B138" s="12">
        <v>17.61</v>
      </c>
      <c r="C138" s="12">
        <v>8.08</v>
      </c>
      <c r="D138" s="12">
        <v>31.5</v>
      </c>
      <c r="E138" s="11" t="s">
        <v>320</v>
      </c>
      <c r="F138" s="13">
        <v>320</v>
      </c>
      <c r="G138" s="13">
        <v>26</v>
      </c>
      <c r="H138" s="13">
        <v>28.293369068010101</v>
      </c>
      <c r="I138" s="13">
        <v>2531.25783529412</v>
      </c>
      <c r="J138" s="13">
        <v>0.71669424000000004</v>
      </c>
      <c r="K138" s="13">
        <v>29.036899566650401</v>
      </c>
      <c r="L138" s="13">
        <v>2</v>
      </c>
      <c r="M138" s="13">
        <v>0.12641936176478699</v>
      </c>
      <c r="N138" s="13">
        <v>0</v>
      </c>
      <c r="O138" s="13">
        <v>1.4560251235961901</v>
      </c>
      <c r="P138" s="13">
        <v>20.982746124267599</v>
      </c>
      <c r="Q138" s="2" t="s">
        <v>326</v>
      </c>
      <c r="R138" s="13"/>
      <c r="S138" s="16" t="s">
        <v>365</v>
      </c>
    </row>
    <row r="139" spans="1:19" s="15" customFormat="1" x14ac:dyDescent="0.25">
      <c r="A139" s="50">
        <v>137</v>
      </c>
      <c r="B139" s="11">
        <v>13.1</v>
      </c>
      <c r="C139" s="11">
        <v>10.1</v>
      </c>
      <c r="D139" s="12">
        <v>35.299999999999997</v>
      </c>
      <c r="E139" s="11" t="s">
        <v>320</v>
      </c>
      <c r="F139" s="13">
        <v>31.4</v>
      </c>
      <c r="G139" s="13">
        <v>38</v>
      </c>
      <c r="H139" s="13">
        <v>28.940664987405501</v>
      </c>
      <c r="I139" s="13">
        <v>2286</v>
      </c>
      <c r="J139" s="13">
        <v>0.120656</v>
      </c>
      <c r="K139" s="13">
        <v>176.76400756835901</v>
      </c>
      <c r="L139" s="13">
        <v>729.55999755859398</v>
      </c>
      <c r="M139" s="13">
        <v>1.37357830271216E-2</v>
      </c>
      <c r="N139" s="13">
        <v>38.207941176470598</v>
      </c>
      <c r="O139" s="13">
        <v>1.5224400758743299</v>
      </c>
      <c r="P139" s="13">
        <v>18.166313171386701</v>
      </c>
      <c r="Q139" s="2" t="s">
        <v>294</v>
      </c>
      <c r="R139" s="13" t="s">
        <v>291</v>
      </c>
      <c r="S139" s="14" t="s">
        <v>366</v>
      </c>
    </row>
    <row r="140" spans="1:19" s="15" customFormat="1" x14ac:dyDescent="0.25">
      <c r="A140" s="50">
        <v>138</v>
      </c>
      <c r="B140" s="12">
        <v>35</v>
      </c>
      <c r="C140" s="12">
        <v>33</v>
      </c>
      <c r="D140" s="12">
        <f>AVERAGE(22,72)</f>
        <v>47</v>
      </c>
      <c r="E140" s="11" t="s">
        <v>320</v>
      </c>
      <c r="F140" s="13">
        <v>671.7</v>
      </c>
      <c r="G140" s="13">
        <v>68</v>
      </c>
      <c r="H140" s="13">
        <v>19.5108942065491</v>
      </c>
      <c r="I140" s="13">
        <v>1401.0441176470599</v>
      </c>
      <c r="J140" s="13">
        <v>2.1913999999999998</v>
      </c>
      <c r="K140" s="13">
        <v>0</v>
      </c>
      <c r="L140" s="13">
        <v>153</v>
      </c>
      <c r="M140" s="13">
        <v>0</v>
      </c>
      <c r="N140" s="13">
        <v>145.94999999999999</v>
      </c>
      <c r="O140" s="13">
        <v>0</v>
      </c>
      <c r="P140" s="13">
        <v>0</v>
      </c>
      <c r="Q140" s="2" t="s">
        <v>294</v>
      </c>
      <c r="R140" s="13"/>
      <c r="S140" s="16" t="s">
        <v>367</v>
      </c>
    </row>
    <row r="141" spans="1:19" s="15" customFormat="1" x14ac:dyDescent="0.25">
      <c r="A141" s="50">
        <v>139</v>
      </c>
      <c r="B141" s="12">
        <v>33.85</v>
      </c>
      <c r="C141" s="12">
        <v>35.86</v>
      </c>
      <c r="D141" s="12">
        <v>95</v>
      </c>
      <c r="E141" s="11" t="s">
        <v>320</v>
      </c>
      <c r="F141" s="13">
        <v>759.6</v>
      </c>
      <c r="G141" s="13">
        <v>77</v>
      </c>
      <c r="H141" s="13">
        <v>15.5041571788413</v>
      </c>
      <c r="I141" s="13">
        <v>1322.0011764705901</v>
      </c>
      <c r="J141" s="13">
        <v>5.2266088000000002</v>
      </c>
      <c r="K141" s="13">
        <v>17.138399124145501</v>
      </c>
      <c r="L141" s="13">
        <v>308.11798095703102</v>
      </c>
      <c r="M141" s="13">
        <v>0</v>
      </c>
      <c r="N141" s="13">
        <v>310.287835294118</v>
      </c>
      <c r="O141" s="13">
        <v>1.16225826740265</v>
      </c>
      <c r="P141" s="13">
        <v>23.736412048339801</v>
      </c>
      <c r="Q141" s="2" t="s">
        <v>294</v>
      </c>
      <c r="R141" s="13"/>
      <c r="S141" s="16" t="s">
        <v>368</v>
      </c>
    </row>
    <row r="142" spans="1:19" s="15" customFormat="1" x14ac:dyDescent="0.25">
      <c r="A142" s="50">
        <v>140</v>
      </c>
      <c r="B142" s="11">
        <v>13.4</v>
      </c>
      <c r="C142" s="11">
        <v>2.8</v>
      </c>
      <c r="D142" s="12">
        <v>3</v>
      </c>
      <c r="E142" s="11" t="s">
        <v>320</v>
      </c>
      <c r="F142" s="13">
        <v>567</v>
      </c>
      <c r="G142" s="13">
        <v>52</v>
      </c>
      <c r="H142" s="13">
        <v>30.420891687657399</v>
      </c>
      <c r="I142" s="13">
        <v>2152</v>
      </c>
      <c r="J142" s="13">
        <v>0.35500300000000001</v>
      </c>
      <c r="K142" s="13">
        <v>204.64399719238301</v>
      </c>
      <c r="L142" s="13">
        <v>624.17999267578102</v>
      </c>
      <c r="M142" s="13">
        <v>0.26347583643122702</v>
      </c>
      <c r="N142" s="13">
        <v>60.737823529411799</v>
      </c>
      <c r="O142" s="13">
        <v>1.5738240480423</v>
      </c>
      <c r="P142" s="13">
        <v>8.9907436370849592</v>
      </c>
      <c r="Q142" s="2" t="s">
        <v>294</v>
      </c>
      <c r="R142" s="13" t="s">
        <v>291</v>
      </c>
      <c r="S142" s="14" t="s">
        <v>302</v>
      </c>
    </row>
    <row r="143" spans="1:19" s="15" customFormat="1" x14ac:dyDescent="0.25">
      <c r="A143" s="50">
        <v>141</v>
      </c>
      <c r="B143" s="12">
        <v>17.14</v>
      </c>
      <c r="C143" s="12">
        <v>9.2100000000000009</v>
      </c>
      <c r="D143" s="12">
        <v>13</v>
      </c>
      <c r="E143" s="11" t="s">
        <v>320</v>
      </c>
      <c r="F143" s="13">
        <v>104</v>
      </c>
      <c r="G143" s="13">
        <v>23</v>
      </c>
      <c r="H143" s="13">
        <v>28.580325440806</v>
      </c>
      <c r="I143" s="13">
        <v>2562.9835058823501</v>
      </c>
      <c r="J143" s="13">
        <v>0.27379624000000002</v>
      </c>
      <c r="K143" s="13">
        <v>18.456199645996101</v>
      </c>
      <c r="L143" s="13">
        <v>217.28001403808599</v>
      </c>
      <c r="M143" s="13">
        <v>4.5213388672148698E-2</v>
      </c>
      <c r="N143" s="13">
        <v>0</v>
      </c>
      <c r="O143" s="13">
        <v>1.51890385150909</v>
      </c>
      <c r="P143" s="13">
        <v>11.2533321380615</v>
      </c>
      <c r="Q143" s="2" t="s">
        <v>326</v>
      </c>
      <c r="R143" s="13"/>
      <c r="S143" s="16" t="s">
        <v>302</v>
      </c>
    </row>
    <row r="144" spans="1:19" s="15" customFormat="1" x14ac:dyDescent="0.25">
      <c r="A144" s="50">
        <v>142</v>
      </c>
      <c r="B144" s="11">
        <v>46.6</v>
      </c>
      <c r="C144" s="11">
        <v>-119.4</v>
      </c>
      <c r="D144" s="12">
        <v>1.2</v>
      </c>
      <c r="E144" s="11" t="s">
        <v>320</v>
      </c>
      <c r="F144" s="13">
        <v>159</v>
      </c>
      <c r="G144" s="13">
        <v>86</v>
      </c>
      <c r="H144" s="13">
        <v>11.5743450881612</v>
      </c>
      <c r="I144" s="13">
        <v>1083</v>
      </c>
      <c r="J144" s="13">
        <v>1.4085910000000099</v>
      </c>
      <c r="K144" s="13">
        <v>43.473201751708999</v>
      </c>
      <c r="L144" s="13">
        <v>729.739990234375</v>
      </c>
      <c r="M144" s="13">
        <v>0.14681440443213301</v>
      </c>
      <c r="N144" s="13">
        <v>19.347735294117498</v>
      </c>
      <c r="O144" s="13">
        <v>1.45376205444336</v>
      </c>
      <c r="P144" s="13">
        <v>22.963794708251999</v>
      </c>
      <c r="Q144" s="2" t="s">
        <v>294</v>
      </c>
      <c r="R144" s="13" t="s">
        <v>306</v>
      </c>
      <c r="S144" s="14" t="s">
        <v>369</v>
      </c>
    </row>
    <row r="145" spans="1:19" s="15" customFormat="1" x14ac:dyDescent="0.25">
      <c r="A145" s="50">
        <v>143</v>
      </c>
      <c r="B145" s="11">
        <v>46.6</v>
      </c>
      <c r="C145" s="11">
        <v>-119.4</v>
      </c>
      <c r="D145" s="12">
        <v>5.0999999999999996</v>
      </c>
      <c r="E145" s="11" t="s">
        <v>320</v>
      </c>
      <c r="F145" s="13">
        <v>159</v>
      </c>
      <c r="G145" s="13">
        <v>86</v>
      </c>
      <c r="H145" s="13">
        <v>11.5743450881612</v>
      </c>
      <c r="I145" s="13">
        <v>1083</v>
      </c>
      <c r="J145" s="13">
        <v>1.4085910000000099</v>
      </c>
      <c r="K145" s="13">
        <v>43.473201751708999</v>
      </c>
      <c r="L145" s="13">
        <v>729.739990234375</v>
      </c>
      <c r="M145" s="13">
        <v>0.14681440443213301</v>
      </c>
      <c r="N145" s="13">
        <v>19.347735294117498</v>
      </c>
      <c r="O145" s="13">
        <v>1.45376205444336</v>
      </c>
      <c r="P145" s="13">
        <v>22.963794708251999</v>
      </c>
      <c r="Q145" s="2" t="s">
        <v>294</v>
      </c>
      <c r="R145" s="13" t="s">
        <v>276</v>
      </c>
      <c r="S145" s="14" t="s">
        <v>369</v>
      </c>
    </row>
    <row r="146" spans="1:19" s="15" customFormat="1" x14ac:dyDescent="0.25">
      <c r="A146" s="50">
        <v>144</v>
      </c>
      <c r="B146" s="11">
        <v>46.6</v>
      </c>
      <c r="C146" s="11">
        <v>-119.4</v>
      </c>
      <c r="D146" s="12">
        <v>0.02</v>
      </c>
      <c r="E146" s="11" t="s">
        <v>320</v>
      </c>
      <c r="F146" s="13">
        <v>159</v>
      </c>
      <c r="G146" s="13">
        <v>86</v>
      </c>
      <c r="H146" s="13">
        <v>11.5743450881612</v>
      </c>
      <c r="I146" s="13">
        <v>1083</v>
      </c>
      <c r="J146" s="13">
        <v>1.4085910000000099</v>
      </c>
      <c r="K146" s="13">
        <v>43.473201751708999</v>
      </c>
      <c r="L146" s="13">
        <v>729.739990234375</v>
      </c>
      <c r="M146" s="13">
        <v>0.14681440443213301</v>
      </c>
      <c r="N146" s="13">
        <v>19.347735294117498</v>
      </c>
      <c r="O146" s="13">
        <v>1.45376205444336</v>
      </c>
      <c r="P146" s="13">
        <v>22.963794708251999</v>
      </c>
      <c r="Q146" s="2" t="s">
        <v>294</v>
      </c>
      <c r="R146" s="13" t="s">
        <v>306</v>
      </c>
      <c r="S146" s="14" t="s">
        <v>369</v>
      </c>
    </row>
    <row r="147" spans="1:19" s="15" customFormat="1" x14ac:dyDescent="0.25">
      <c r="A147" s="50">
        <v>145</v>
      </c>
      <c r="B147" s="11">
        <v>46.6</v>
      </c>
      <c r="C147" s="11">
        <v>-119.4</v>
      </c>
      <c r="D147" s="12">
        <v>0.05</v>
      </c>
      <c r="E147" s="11" t="s">
        <v>320</v>
      </c>
      <c r="F147" s="13">
        <v>159</v>
      </c>
      <c r="G147" s="13">
        <v>86</v>
      </c>
      <c r="H147" s="13">
        <v>11.5743450881612</v>
      </c>
      <c r="I147" s="13">
        <v>1083</v>
      </c>
      <c r="J147" s="13">
        <v>1.4085910000000099</v>
      </c>
      <c r="K147" s="13">
        <v>43.473201751708999</v>
      </c>
      <c r="L147" s="13">
        <v>729.739990234375</v>
      </c>
      <c r="M147" s="13">
        <v>0.14681440443213301</v>
      </c>
      <c r="N147" s="13">
        <v>19.347735294117498</v>
      </c>
      <c r="O147" s="13">
        <v>1.45376205444336</v>
      </c>
      <c r="P147" s="13">
        <v>22.963794708251999</v>
      </c>
      <c r="Q147" s="2" t="s">
        <v>294</v>
      </c>
      <c r="R147" s="13" t="s">
        <v>304</v>
      </c>
      <c r="S147" s="14" t="s">
        <v>369</v>
      </c>
    </row>
    <row r="148" spans="1:19" s="15" customFormat="1" x14ac:dyDescent="0.25">
      <c r="A148" s="50">
        <v>146</v>
      </c>
      <c r="B148" s="11">
        <v>46.6</v>
      </c>
      <c r="C148" s="11">
        <v>-119.4</v>
      </c>
      <c r="D148" s="12">
        <v>2</v>
      </c>
      <c r="E148" s="11" t="s">
        <v>320</v>
      </c>
      <c r="F148" s="13">
        <v>159</v>
      </c>
      <c r="G148" s="13">
        <v>86</v>
      </c>
      <c r="H148" s="13">
        <v>11.5743450881612</v>
      </c>
      <c r="I148" s="13">
        <v>1083</v>
      </c>
      <c r="J148" s="13">
        <v>1.4085910000000099</v>
      </c>
      <c r="K148" s="13">
        <v>43.473201751708999</v>
      </c>
      <c r="L148" s="13">
        <v>729.739990234375</v>
      </c>
      <c r="M148" s="13">
        <v>0.14681440443213301</v>
      </c>
      <c r="N148" s="13">
        <v>19.347735294117498</v>
      </c>
      <c r="O148" s="13">
        <v>1.45376205444336</v>
      </c>
      <c r="P148" s="13">
        <v>22.963794708251999</v>
      </c>
      <c r="Q148" s="2" t="s">
        <v>294</v>
      </c>
      <c r="R148" s="13" t="s">
        <v>306</v>
      </c>
      <c r="S148" s="14" t="s">
        <v>369</v>
      </c>
    </row>
    <row r="149" spans="1:19" s="15" customFormat="1" x14ac:dyDescent="0.25">
      <c r="A149" s="50">
        <v>147</v>
      </c>
      <c r="B149" s="11">
        <v>46.6</v>
      </c>
      <c r="C149" s="11">
        <v>-119.4</v>
      </c>
      <c r="D149" s="12">
        <v>2.75</v>
      </c>
      <c r="E149" s="11" t="s">
        <v>320</v>
      </c>
      <c r="F149" s="13">
        <v>159</v>
      </c>
      <c r="G149" s="13">
        <v>86</v>
      </c>
      <c r="H149" s="13">
        <v>11.5743450881612</v>
      </c>
      <c r="I149" s="13">
        <v>1083</v>
      </c>
      <c r="J149" s="13">
        <v>1.4085910000000099</v>
      </c>
      <c r="K149" s="13">
        <v>43.473201751708999</v>
      </c>
      <c r="L149" s="13">
        <v>729.739990234375</v>
      </c>
      <c r="M149" s="13">
        <v>0.14681440443213301</v>
      </c>
      <c r="N149" s="13">
        <v>19.347735294117498</v>
      </c>
      <c r="O149" s="13">
        <v>1.45376205444336</v>
      </c>
      <c r="P149" s="13">
        <v>22.963794708251999</v>
      </c>
      <c r="Q149" s="2" t="s">
        <v>294</v>
      </c>
      <c r="R149" s="13" t="s">
        <v>304</v>
      </c>
      <c r="S149" s="14" t="s">
        <v>369</v>
      </c>
    </row>
    <row r="150" spans="1:19" s="15" customFormat="1" x14ac:dyDescent="0.25">
      <c r="A150" s="50">
        <v>148</v>
      </c>
      <c r="B150" s="12">
        <v>36.75</v>
      </c>
      <c r="C150" s="12">
        <v>-116.11</v>
      </c>
      <c r="D150" s="12">
        <v>8.5</v>
      </c>
      <c r="E150" s="11" t="s">
        <v>320</v>
      </c>
      <c r="F150" s="13">
        <v>124.3</v>
      </c>
      <c r="G150" s="13">
        <v>38</v>
      </c>
      <c r="H150" s="13">
        <v>16.6069420654912</v>
      </c>
      <c r="I150" s="13">
        <v>1913.8588235294101</v>
      </c>
      <c r="J150" s="13">
        <v>2.996184</v>
      </c>
      <c r="K150" s="13">
        <v>33.9258003234863</v>
      </c>
      <c r="L150" s="13">
        <v>450.84750366210898</v>
      </c>
      <c r="M150" s="13">
        <v>9.1521902162554306E-2</v>
      </c>
      <c r="N150" s="13">
        <v>11.040235294117601</v>
      </c>
      <c r="O150" s="13">
        <v>1.55376195907593</v>
      </c>
      <c r="P150" s="13">
        <v>20.671951293945298</v>
      </c>
      <c r="Q150" s="2" t="s">
        <v>294</v>
      </c>
      <c r="R150" s="13"/>
      <c r="S150" s="16" t="s">
        <v>165</v>
      </c>
    </row>
    <row r="151" spans="1:19" s="15" customFormat="1" x14ac:dyDescent="0.25">
      <c r="A151" s="50">
        <v>149</v>
      </c>
      <c r="B151" s="11">
        <v>36.9</v>
      </c>
      <c r="C151" s="11">
        <v>-116.8</v>
      </c>
      <c r="D151" s="12">
        <v>0.23</v>
      </c>
      <c r="E151" s="11" t="s">
        <v>320</v>
      </c>
      <c r="F151" s="13">
        <v>104</v>
      </c>
      <c r="G151" s="13">
        <v>37</v>
      </c>
      <c r="H151" s="13">
        <v>17.170818639798501</v>
      </c>
      <c r="I151" s="13">
        <v>1754</v>
      </c>
      <c r="J151" s="13">
        <v>3.1863619999999901</v>
      </c>
      <c r="K151" s="13">
        <v>33.9258003234863</v>
      </c>
      <c r="L151" s="13">
        <v>351.60000610351602</v>
      </c>
      <c r="M151" s="13">
        <v>5.9293044469783403E-2</v>
      </c>
      <c r="N151" s="13">
        <v>5.3637058823528996</v>
      </c>
      <c r="O151" s="13">
        <v>1.5489920377731301</v>
      </c>
      <c r="P151" s="13">
        <v>20.707160949706999</v>
      </c>
      <c r="Q151" s="2" t="s">
        <v>294</v>
      </c>
      <c r="R151" s="13" t="s">
        <v>306</v>
      </c>
      <c r="S151" s="14" t="s">
        <v>370</v>
      </c>
    </row>
    <row r="152" spans="1:19" s="15" customFormat="1" x14ac:dyDescent="0.25">
      <c r="A152" s="50">
        <v>150</v>
      </c>
      <c r="B152" s="11">
        <v>39.9</v>
      </c>
      <c r="C152" s="11">
        <v>101.9</v>
      </c>
      <c r="D152" s="12">
        <v>1.5</v>
      </c>
      <c r="E152" s="11" t="s">
        <v>320</v>
      </c>
      <c r="F152" s="13">
        <v>84</v>
      </c>
      <c r="G152" s="13">
        <v>34</v>
      </c>
      <c r="H152" s="13">
        <v>8.7641687657430705</v>
      </c>
      <c r="I152" s="13">
        <v>1010</v>
      </c>
      <c r="J152" s="13">
        <v>1.0343230000000101</v>
      </c>
      <c r="K152" s="13">
        <v>21.937799453735401</v>
      </c>
      <c r="L152" s="13">
        <v>2.4000000953674299</v>
      </c>
      <c r="M152" s="13">
        <v>8.3168316831683201E-2</v>
      </c>
      <c r="N152" s="13">
        <v>0</v>
      </c>
      <c r="O152" s="13">
        <v>1.56684017181396</v>
      </c>
      <c r="P152" s="13">
        <v>5.32016801834106</v>
      </c>
      <c r="Q152" s="2" t="s">
        <v>326</v>
      </c>
      <c r="R152" s="13" t="s">
        <v>291</v>
      </c>
      <c r="S152" s="14" t="s">
        <v>371</v>
      </c>
    </row>
    <row r="153" spans="1:19" s="15" customFormat="1" x14ac:dyDescent="0.25">
      <c r="A153" s="50">
        <v>151</v>
      </c>
      <c r="B153" s="11">
        <v>15.8</v>
      </c>
      <c r="C153" s="11">
        <v>-16.399999999999999</v>
      </c>
      <c r="D153" s="12">
        <v>24</v>
      </c>
      <c r="E153" s="11" t="s">
        <v>320</v>
      </c>
      <c r="F153" s="13">
        <v>290</v>
      </c>
      <c r="G153" s="13">
        <v>52</v>
      </c>
      <c r="H153" s="13">
        <v>27.3841309823678</v>
      </c>
      <c r="I153" s="13">
        <v>1843</v>
      </c>
      <c r="J153" s="13">
        <v>7.2708000000000605E-2</v>
      </c>
      <c r="K153" s="13">
        <v>206.93899536132801</v>
      </c>
      <c r="L153" s="13">
        <v>466.219970703125</v>
      </c>
      <c r="M153" s="13">
        <v>0.15735214324471</v>
      </c>
      <c r="N153" s="13">
        <v>0</v>
      </c>
      <c r="O153" s="13">
        <v>1.14180600643158</v>
      </c>
      <c r="P153" s="13">
        <v>8.4527568817138707</v>
      </c>
      <c r="Q153" s="2" t="s">
        <v>294</v>
      </c>
      <c r="R153" s="13" t="s">
        <v>291</v>
      </c>
      <c r="S153" s="14" t="s">
        <v>372</v>
      </c>
    </row>
    <row r="154" spans="1:19" s="15" customFormat="1" x14ac:dyDescent="0.25">
      <c r="A154" s="50">
        <v>152</v>
      </c>
      <c r="B154" s="11">
        <v>15.8</v>
      </c>
      <c r="C154" s="11">
        <v>-16.399999999999999</v>
      </c>
      <c r="D154" s="12">
        <v>31.5</v>
      </c>
      <c r="E154" s="11" t="s">
        <v>320</v>
      </c>
      <c r="F154" s="13">
        <v>290</v>
      </c>
      <c r="G154" s="13">
        <v>52</v>
      </c>
      <c r="H154" s="13">
        <v>27.3841309823678</v>
      </c>
      <c r="I154" s="13">
        <v>1843</v>
      </c>
      <c r="J154" s="13">
        <v>7.2708000000000605E-2</v>
      </c>
      <c r="K154" s="13">
        <v>206.93899536132801</v>
      </c>
      <c r="L154" s="13">
        <v>466.219970703125</v>
      </c>
      <c r="M154" s="13">
        <v>0.15735214324471</v>
      </c>
      <c r="N154" s="13">
        <v>0</v>
      </c>
      <c r="O154" s="13">
        <v>1.14180600643158</v>
      </c>
      <c r="P154" s="13">
        <v>8.4527568817138707</v>
      </c>
      <c r="Q154" s="2" t="s">
        <v>294</v>
      </c>
      <c r="R154" s="13" t="s">
        <v>291</v>
      </c>
      <c r="S154" s="14" t="s">
        <v>372</v>
      </c>
    </row>
    <row r="155" spans="1:19" s="15" customFormat="1" x14ac:dyDescent="0.25">
      <c r="A155" s="50">
        <v>153</v>
      </c>
      <c r="B155" s="11">
        <v>-31.6</v>
      </c>
      <c r="C155" s="11">
        <v>118.3</v>
      </c>
      <c r="D155" s="12">
        <v>0.1</v>
      </c>
      <c r="E155" s="11" t="s">
        <v>320</v>
      </c>
      <c r="F155" s="13">
        <v>328</v>
      </c>
      <c r="G155" s="13">
        <v>73</v>
      </c>
      <c r="H155" s="13">
        <v>18.5488765743073</v>
      </c>
      <c r="I155" s="13">
        <v>1501</v>
      </c>
      <c r="J155" s="13">
        <v>0.17061599999999999</v>
      </c>
      <c r="K155" s="13">
        <v>76.311996459960895</v>
      </c>
      <c r="L155" s="13">
        <v>128.88000488281301</v>
      </c>
      <c r="M155" s="13">
        <v>0.21852098600932701</v>
      </c>
      <c r="N155" s="13">
        <v>13.2764117647059</v>
      </c>
      <c r="O155" s="13">
        <v>1.6177259683609</v>
      </c>
      <c r="P155" s="13">
        <v>23.400825500488299</v>
      </c>
      <c r="Q155" s="2" t="s">
        <v>289</v>
      </c>
      <c r="R155" s="13" t="s">
        <v>276</v>
      </c>
      <c r="S155" s="14" t="s">
        <v>373</v>
      </c>
    </row>
    <row r="156" spans="1:19" s="15" customFormat="1" x14ac:dyDescent="0.25">
      <c r="A156" s="50">
        <v>154</v>
      </c>
      <c r="B156" s="11">
        <v>-31.6</v>
      </c>
      <c r="C156" s="11">
        <v>118.3</v>
      </c>
      <c r="D156" s="12">
        <v>1.5</v>
      </c>
      <c r="E156" s="11" t="s">
        <v>320</v>
      </c>
      <c r="F156" s="13">
        <v>328</v>
      </c>
      <c r="G156" s="13">
        <v>73</v>
      </c>
      <c r="H156" s="13">
        <v>18.5488765743073</v>
      </c>
      <c r="I156" s="13">
        <v>1501</v>
      </c>
      <c r="J156" s="13">
        <v>0.17061599999999999</v>
      </c>
      <c r="K156" s="13">
        <v>76.311996459960895</v>
      </c>
      <c r="L156" s="13">
        <v>128.88000488281301</v>
      </c>
      <c r="M156" s="13">
        <v>0.21852098600932701</v>
      </c>
      <c r="N156" s="13">
        <v>13.2764117647059</v>
      </c>
      <c r="O156" s="13">
        <v>1.6177259683609</v>
      </c>
      <c r="P156" s="13">
        <v>23.400825500488299</v>
      </c>
      <c r="Q156" s="2" t="s">
        <v>289</v>
      </c>
      <c r="R156" s="13" t="s">
        <v>276</v>
      </c>
      <c r="S156" s="14" t="s">
        <v>373</v>
      </c>
    </row>
    <row r="157" spans="1:19" s="15" customFormat="1" x14ac:dyDescent="0.25">
      <c r="A157" s="50">
        <v>155</v>
      </c>
      <c r="B157" s="11">
        <v>-24.4</v>
      </c>
      <c r="C157" s="11">
        <v>25.6</v>
      </c>
      <c r="D157" s="12">
        <v>10</v>
      </c>
      <c r="E157" s="11" t="s">
        <v>320</v>
      </c>
      <c r="F157" s="13">
        <v>492</v>
      </c>
      <c r="G157" s="13">
        <v>55</v>
      </c>
      <c r="H157" s="13">
        <v>21.768604534005</v>
      </c>
      <c r="I157" s="13">
        <v>1357</v>
      </c>
      <c r="J157" s="13">
        <v>0.82324200000000003</v>
      </c>
      <c r="K157" s="13">
        <v>130.02799987793</v>
      </c>
      <c r="L157" s="13">
        <v>634.55999755859398</v>
      </c>
      <c r="M157" s="13">
        <v>0.36256448047162898</v>
      </c>
      <c r="N157" s="13">
        <v>12.0487352941176</v>
      </c>
      <c r="O157" s="13">
        <v>1.5409688949585001</v>
      </c>
      <c r="P157" s="13">
        <v>22.192462921142599</v>
      </c>
      <c r="Q157" s="2" t="s">
        <v>294</v>
      </c>
      <c r="R157" s="13" t="s">
        <v>291</v>
      </c>
      <c r="S157" s="14" t="s">
        <v>374</v>
      </c>
    </row>
    <row r="158" spans="1:19" s="15" customFormat="1" x14ac:dyDescent="0.25">
      <c r="A158" s="50">
        <v>156</v>
      </c>
      <c r="B158" s="11">
        <v>-24.3</v>
      </c>
      <c r="C158" s="11">
        <v>25.3</v>
      </c>
      <c r="D158" s="12">
        <v>9</v>
      </c>
      <c r="E158" s="11" t="s">
        <v>320</v>
      </c>
      <c r="F158" s="13">
        <v>425</v>
      </c>
      <c r="G158" s="13">
        <v>54</v>
      </c>
      <c r="H158" s="13">
        <v>21.756413098236798</v>
      </c>
      <c r="I158" s="13">
        <v>1372</v>
      </c>
      <c r="J158" s="13">
        <v>0.45056200000000102</v>
      </c>
      <c r="K158" s="13">
        <v>130.02799987793</v>
      </c>
      <c r="L158" s="13">
        <v>646.15997314453102</v>
      </c>
      <c r="M158" s="13">
        <v>0.30976676384839702</v>
      </c>
      <c r="N158" s="13">
        <v>9.4388529411764708</v>
      </c>
      <c r="O158" s="13">
        <v>1.5644119977951101</v>
      </c>
      <c r="P158" s="13">
        <v>19.785213470458999</v>
      </c>
      <c r="Q158" s="2" t="s">
        <v>294</v>
      </c>
      <c r="R158" s="13" t="s">
        <v>291</v>
      </c>
      <c r="S158" s="14" t="s">
        <v>375</v>
      </c>
    </row>
    <row r="159" spans="1:19" s="15" customFormat="1" x14ac:dyDescent="0.25">
      <c r="A159" s="50">
        <v>157</v>
      </c>
      <c r="B159" s="11">
        <v>-24.3</v>
      </c>
      <c r="C159" s="11">
        <v>25.3</v>
      </c>
      <c r="D159" s="12">
        <v>15</v>
      </c>
      <c r="E159" s="11" t="s">
        <v>320</v>
      </c>
      <c r="F159" s="13">
        <v>425</v>
      </c>
      <c r="G159" s="13">
        <v>54</v>
      </c>
      <c r="H159" s="13">
        <v>21.756413098236798</v>
      </c>
      <c r="I159" s="13">
        <v>1372</v>
      </c>
      <c r="J159" s="13">
        <v>0.45056200000000102</v>
      </c>
      <c r="K159" s="13">
        <v>130.02799987793</v>
      </c>
      <c r="L159" s="13">
        <v>646.15997314453102</v>
      </c>
      <c r="M159" s="13">
        <v>0.30976676384839702</v>
      </c>
      <c r="N159" s="13">
        <v>9.4388529411764708</v>
      </c>
      <c r="O159" s="13">
        <v>1.5644119977951101</v>
      </c>
      <c r="P159" s="13">
        <v>19.785213470458999</v>
      </c>
      <c r="Q159" s="2" t="s">
        <v>294</v>
      </c>
      <c r="R159" s="13" t="s">
        <v>291</v>
      </c>
      <c r="S159" s="14" t="s">
        <v>375</v>
      </c>
    </row>
    <row r="160" spans="1:19" s="15" customFormat="1" x14ac:dyDescent="0.25">
      <c r="A160" s="50">
        <v>158</v>
      </c>
      <c r="B160" s="12">
        <v>12.38</v>
      </c>
      <c r="C160" s="12">
        <v>11.16</v>
      </c>
      <c r="D160" s="12">
        <v>15.5</v>
      </c>
      <c r="E160" s="11" t="s">
        <v>320</v>
      </c>
      <c r="F160" s="13">
        <v>541.6</v>
      </c>
      <c r="G160" s="13">
        <v>43</v>
      </c>
      <c r="H160" s="13">
        <v>28.696517884131001</v>
      </c>
      <c r="I160" s="13">
        <v>2303.69897647059</v>
      </c>
      <c r="J160" s="13">
        <v>0.13792708000000001</v>
      </c>
      <c r="K160" s="13">
        <v>219.27299499511699</v>
      </c>
      <c r="L160" s="13">
        <v>720.662353515625</v>
      </c>
      <c r="M160" s="13">
        <v>0.22987885013346801</v>
      </c>
      <c r="N160" s="13">
        <v>73.763598823529406</v>
      </c>
      <c r="O160" s="13">
        <v>1.5605950355529801</v>
      </c>
      <c r="P160" s="13">
        <v>14.645311355590801</v>
      </c>
      <c r="Q160" s="2" t="s">
        <v>289</v>
      </c>
      <c r="R160" s="13"/>
      <c r="S160" s="16" t="s">
        <v>375</v>
      </c>
    </row>
    <row r="161" spans="1:19" s="15" customFormat="1" x14ac:dyDescent="0.25">
      <c r="A161" s="50">
        <v>159</v>
      </c>
      <c r="B161" s="12">
        <v>8.93</v>
      </c>
      <c r="C161" s="12">
        <v>15.64</v>
      </c>
      <c r="D161" s="12">
        <v>35</v>
      </c>
      <c r="E161" s="11" t="s">
        <v>320</v>
      </c>
      <c r="F161" s="13">
        <v>1168.5</v>
      </c>
      <c r="G161" s="13">
        <v>85</v>
      </c>
      <c r="H161" s="13">
        <v>27.957969773299801</v>
      </c>
      <c r="I161" s="13">
        <v>1576.11557647059</v>
      </c>
      <c r="J161" s="13">
        <v>0.25688359999999999</v>
      </c>
      <c r="K161" s="13">
        <v>42.438499450683601</v>
      </c>
      <c r="L161" s="13">
        <v>885.11340332031295</v>
      </c>
      <c r="M161" s="13">
        <v>0.64716436143112599</v>
      </c>
      <c r="N161" s="13">
        <v>402.88376235294101</v>
      </c>
      <c r="O161" s="13">
        <v>1.5334429740905799</v>
      </c>
      <c r="P161" s="13">
        <v>31.881801605224599</v>
      </c>
      <c r="Q161" s="2" t="s">
        <v>294</v>
      </c>
      <c r="R161" s="13"/>
      <c r="S161" s="16" t="s">
        <v>376</v>
      </c>
    </row>
    <row r="162" spans="1:19" s="15" customFormat="1" x14ac:dyDescent="0.25">
      <c r="A162" s="50">
        <v>160</v>
      </c>
      <c r="B162" s="11">
        <v>13.6</v>
      </c>
      <c r="C162" s="11">
        <v>13.4</v>
      </c>
      <c r="D162" s="12">
        <v>7</v>
      </c>
      <c r="E162" s="11" t="s">
        <v>320</v>
      </c>
      <c r="F162" s="13">
        <v>389</v>
      </c>
      <c r="G162" s="13">
        <v>29</v>
      </c>
      <c r="H162" s="13">
        <v>29.644030226700298</v>
      </c>
      <c r="I162" s="13">
        <v>2300</v>
      </c>
      <c r="J162" s="13">
        <v>6.4204999999999998E-2</v>
      </c>
      <c r="K162" s="13">
        <v>0</v>
      </c>
      <c r="L162" s="13">
        <v>152.97003173828099</v>
      </c>
      <c r="M162" s="13">
        <v>0.169130434782609</v>
      </c>
      <c r="N162" s="13">
        <v>0</v>
      </c>
      <c r="O162" s="13">
        <v>0.29554700851440402</v>
      </c>
      <c r="P162" s="13">
        <v>3.6784524917602499</v>
      </c>
      <c r="Q162" s="2" t="s">
        <v>289</v>
      </c>
      <c r="R162" s="13" t="s">
        <v>306</v>
      </c>
      <c r="S162" s="14" t="s">
        <v>377</v>
      </c>
    </row>
    <row r="163" spans="1:19" s="15" customFormat="1" x14ac:dyDescent="0.25">
      <c r="A163" s="50">
        <v>161</v>
      </c>
      <c r="B163" s="11">
        <v>12.1</v>
      </c>
      <c r="C163" s="11">
        <v>12.8</v>
      </c>
      <c r="D163" s="12">
        <v>22.5</v>
      </c>
      <c r="E163" s="11" t="s">
        <v>320</v>
      </c>
      <c r="F163" s="13">
        <v>389</v>
      </c>
      <c r="G163" s="13">
        <v>42</v>
      </c>
      <c r="H163" s="13">
        <v>29.062969773299798</v>
      </c>
      <c r="I163" s="13">
        <v>2184</v>
      </c>
      <c r="J163" s="13">
        <v>8.2567000000000099E-2</v>
      </c>
      <c r="K163" s="13">
        <v>216.54200744628901</v>
      </c>
      <c r="L163" s="13">
        <v>749.83996582031295</v>
      </c>
      <c r="M163" s="13">
        <v>0.17811355311355301</v>
      </c>
      <c r="N163" s="13">
        <v>82.974529411764806</v>
      </c>
      <c r="O163" s="13">
        <v>1.5634520053863501</v>
      </c>
      <c r="P163" s="13">
        <v>19.680778503418001</v>
      </c>
      <c r="Q163" s="2" t="s">
        <v>294</v>
      </c>
      <c r="R163" s="13" t="s">
        <v>306</v>
      </c>
      <c r="S163" s="14" t="s">
        <v>377</v>
      </c>
    </row>
    <row r="164" spans="1:19" s="15" customFormat="1" x14ac:dyDescent="0.25">
      <c r="A164" s="50">
        <v>162</v>
      </c>
      <c r="B164" s="11">
        <v>31.8</v>
      </c>
      <c r="C164" s="11">
        <v>-110.8</v>
      </c>
      <c r="D164" s="12">
        <v>3</v>
      </c>
      <c r="E164" s="11" t="s">
        <v>320</v>
      </c>
      <c r="F164" s="13">
        <v>324</v>
      </c>
      <c r="G164" s="13">
        <v>59</v>
      </c>
      <c r="H164" s="13">
        <v>17.373040302267</v>
      </c>
      <c r="I164" s="13">
        <v>1499</v>
      </c>
      <c r="J164" s="13">
        <v>2.65647700000001</v>
      </c>
      <c r="K164" s="13">
        <v>28.622600555419901</v>
      </c>
      <c r="L164" s="13">
        <v>545</v>
      </c>
      <c r="M164" s="13">
        <v>0.216144096064043</v>
      </c>
      <c r="N164" s="13">
        <v>15.739852941176499</v>
      </c>
      <c r="O164" s="13">
        <v>1.4760829210281401</v>
      </c>
      <c r="P164" s="13">
        <v>21.202938079833999</v>
      </c>
      <c r="Q164" s="2" t="s">
        <v>294</v>
      </c>
      <c r="R164" s="13" t="s">
        <v>329</v>
      </c>
      <c r="S164" s="14" t="s">
        <v>378</v>
      </c>
    </row>
    <row r="165" spans="1:19" s="15" customFormat="1" x14ac:dyDescent="0.25">
      <c r="A165" s="50">
        <v>163</v>
      </c>
      <c r="B165" s="11">
        <v>22.9</v>
      </c>
      <c r="C165" s="11">
        <v>76.599999999999994</v>
      </c>
      <c r="D165" s="12">
        <v>67</v>
      </c>
      <c r="E165" s="11" t="s">
        <v>320</v>
      </c>
      <c r="F165" s="13">
        <v>750</v>
      </c>
      <c r="G165" s="13">
        <v>42</v>
      </c>
      <c r="H165" s="13">
        <v>26.613994962216601</v>
      </c>
      <c r="I165" s="13">
        <v>1690</v>
      </c>
      <c r="J165" s="13">
        <v>0.43423400000000401</v>
      </c>
      <c r="K165" s="13">
        <v>10.8486003875732</v>
      </c>
      <c r="L165" s="13">
        <v>742.85998535156295</v>
      </c>
      <c r="M165" s="13">
        <v>0.44378698224852098</v>
      </c>
      <c r="N165" s="13">
        <v>498.04032352941198</v>
      </c>
      <c r="O165" s="13">
        <v>1.6451619863510101</v>
      </c>
      <c r="P165" s="13">
        <v>52.507869720458999</v>
      </c>
      <c r="Q165" s="2" t="s">
        <v>289</v>
      </c>
      <c r="R165" s="13" t="s">
        <v>291</v>
      </c>
      <c r="S165" s="14" t="s">
        <v>379</v>
      </c>
    </row>
    <row r="166" spans="1:19" s="15" customFormat="1" x14ac:dyDescent="0.25">
      <c r="A166" s="50">
        <v>164</v>
      </c>
      <c r="B166" s="11">
        <v>22.9</v>
      </c>
      <c r="C166" s="11">
        <v>76.599999999999994</v>
      </c>
      <c r="D166" s="12">
        <v>81</v>
      </c>
      <c r="E166" s="11" t="s">
        <v>320</v>
      </c>
      <c r="F166" s="13">
        <v>894</v>
      </c>
      <c r="G166" s="13">
        <v>42</v>
      </c>
      <c r="H166" s="13">
        <v>26.613994962216601</v>
      </c>
      <c r="I166" s="13">
        <v>1690</v>
      </c>
      <c r="J166" s="13">
        <v>0.43423400000000401</v>
      </c>
      <c r="K166" s="13">
        <v>10.8486003875732</v>
      </c>
      <c r="L166" s="13">
        <v>742.85998535156295</v>
      </c>
      <c r="M166" s="13">
        <v>0.52899408284023697</v>
      </c>
      <c r="N166" s="13">
        <v>498.04032352941198</v>
      </c>
      <c r="O166" s="13">
        <v>1.6451619863510101</v>
      </c>
      <c r="P166" s="13">
        <v>52.507869720458999</v>
      </c>
      <c r="Q166" s="2" t="s">
        <v>289</v>
      </c>
      <c r="R166" s="13" t="s">
        <v>291</v>
      </c>
      <c r="S166" s="14" t="s">
        <v>379</v>
      </c>
    </row>
    <row r="167" spans="1:19" s="15" customFormat="1" x14ac:dyDescent="0.25">
      <c r="A167" s="50">
        <v>165</v>
      </c>
      <c r="B167" s="11">
        <v>22.9</v>
      </c>
      <c r="C167" s="11">
        <v>76.599999999999994</v>
      </c>
      <c r="D167" s="12">
        <v>94</v>
      </c>
      <c r="E167" s="11" t="s">
        <v>320</v>
      </c>
      <c r="F167" s="13">
        <v>821</v>
      </c>
      <c r="G167" s="13">
        <v>42</v>
      </c>
      <c r="H167" s="13">
        <v>26.613994962216601</v>
      </c>
      <c r="I167" s="13">
        <v>1690</v>
      </c>
      <c r="J167" s="13">
        <v>0.43423400000000401</v>
      </c>
      <c r="K167" s="13">
        <v>10.8486003875732</v>
      </c>
      <c r="L167" s="13">
        <v>742.85998535156295</v>
      </c>
      <c r="M167" s="13">
        <v>0.48579881656804702</v>
      </c>
      <c r="N167" s="13">
        <v>498.04032352941198</v>
      </c>
      <c r="O167" s="13">
        <v>1.6451619863510101</v>
      </c>
      <c r="P167" s="13">
        <v>52.507869720458999</v>
      </c>
      <c r="Q167" s="2" t="s">
        <v>289</v>
      </c>
      <c r="R167" s="13" t="s">
        <v>291</v>
      </c>
      <c r="S167" s="14" t="s">
        <v>379</v>
      </c>
    </row>
    <row r="168" spans="1:19" s="15" customFormat="1" x14ac:dyDescent="0.25">
      <c r="A168" s="50">
        <v>166</v>
      </c>
      <c r="B168" s="12">
        <v>-21.07</v>
      </c>
      <c r="C168" s="12">
        <v>132.97999999999999</v>
      </c>
      <c r="D168" s="12">
        <v>1.9</v>
      </c>
      <c r="E168" s="11" t="s">
        <v>320</v>
      </c>
      <c r="F168" s="13">
        <v>290</v>
      </c>
      <c r="G168" s="13">
        <v>41</v>
      </c>
      <c r="H168" s="13">
        <v>25.585343073047898</v>
      </c>
      <c r="I168" s="13">
        <v>2265.71929411765</v>
      </c>
      <c r="J168" s="13">
        <v>0.17327487999999999</v>
      </c>
      <c r="K168" s="13">
        <v>144.57800292968801</v>
      </c>
      <c r="L168" s="13">
        <v>293.67199707031301</v>
      </c>
      <c r="M168" s="13">
        <v>0.12799467292921499</v>
      </c>
      <c r="N168" s="13">
        <v>31.537604705882298</v>
      </c>
      <c r="O168" s="13">
        <v>1.5667406320571899</v>
      </c>
      <c r="P168" s="13">
        <v>12.6728916168213</v>
      </c>
      <c r="Q168" s="2" t="s">
        <v>294</v>
      </c>
      <c r="R168" s="13"/>
      <c r="S168" s="16" t="s">
        <v>380</v>
      </c>
    </row>
    <row r="169" spans="1:19" s="15" customFormat="1" x14ac:dyDescent="0.25">
      <c r="A169" s="50">
        <v>167</v>
      </c>
      <c r="B169" s="11">
        <v>37.1</v>
      </c>
      <c r="C169" s="11">
        <v>-113.3</v>
      </c>
      <c r="D169" s="12">
        <v>0.3</v>
      </c>
      <c r="E169" s="11" t="s">
        <v>320</v>
      </c>
      <c r="F169" s="13">
        <v>210</v>
      </c>
      <c r="G169" s="13">
        <v>54</v>
      </c>
      <c r="H169" s="13">
        <v>11.9061360201511</v>
      </c>
      <c r="I169" s="13">
        <v>1639</v>
      </c>
      <c r="J169" s="13">
        <v>4.0367110000000102</v>
      </c>
      <c r="K169" s="13">
        <v>24.111499786376999</v>
      </c>
      <c r="L169" s="13">
        <v>391.67999267578102</v>
      </c>
      <c r="M169" s="13">
        <v>0.128126906650397</v>
      </c>
      <c r="N169" s="13">
        <v>29.1629705882354</v>
      </c>
      <c r="O169" s="13">
        <v>1.4346120357513401</v>
      </c>
      <c r="P169" s="13">
        <v>23.763675689697301</v>
      </c>
      <c r="Q169" s="2" t="s">
        <v>294</v>
      </c>
      <c r="R169" s="13" t="s">
        <v>293</v>
      </c>
      <c r="S169" s="14" t="s">
        <v>381</v>
      </c>
    </row>
    <row r="170" spans="1:19" s="15" customFormat="1" x14ac:dyDescent="0.25">
      <c r="A170" s="50">
        <v>168</v>
      </c>
      <c r="B170" s="11">
        <v>37.1</v>
      </c>
      <c r="C170" s="11">
        <v>-113.3</v>
      </c>
      <c r="D170" s="12">
        <v>4</v>
      </c>
      <c r="E170" s="11" t="s">
        <v>320</v>
      </c>
      <c r="F170" s="13">
        <v>210</v>
      </c>
      <c r="G170" s="13">
        <v>54</v>
      </c>
      <c r="H170" s="13">
        <v>11.9061360201511</v>
      </c>
      <c r="I170" s="13">
        <v>1639</v>
      </c>
      <c r="J170" s="13">
        <v>4.0367110000000102</v>
      </c>
      <c r="K170" s="13">
        <v>24.111499786376999</v>
      </c>
      <c r="L170" s="13">
        <v>391.67999267578102</v>
      </c>
      <c r="M170" s="13">
        <v>0.128126906650397</v>
      </c>
      <c r="N170" s="13">
        <v>29.1629705882354</v>
      </c>
      <c r="O170" s="13">
        <v>1.4346120357513401</v>
      </c>
      <c r="P170" s="13">
        <v>23.763675689697301</v>
      </c>
      <c r="Q170" s="2" t="s">
        <v>294</v>
      </c>
      <c r="R170" s="13" t="s">
        <v>293</v>
      </c>
      <c r="S170" s="14" t="s">
        <v>381</v>
      </c>
    </row>
    <row r="171" spans="1:19" s="15" customFormat="1" x14ac:dyDescent="0.25">
      <c r="A171" s="50">
        <v>169</v>
      </c>
      <c r="B171" s="11">
        <v>37.1</v>
      </c>
      <c r="C171" s="11">
        <v>-113.3</v>
      </c>
      <c r="D171" s="12">
        <v>6.8</v>
      </c>
      <c r="E171" s="11" t="s">
        <v>320</v>
      </c>
      <c r="F171" s="13">
        <v>210</v>
      </c>
      <c r="G171" s="13">
        <v>54</v>
      </c>
      <c r="H171" s="13">
        <v>11.9061360201511</v>
      </c>
      <c r="I171" s="13">
        <v>1639</v>
      </c>
      <c r="J171" s="13">
        <v>4.0367110000000102</v>
      </c>
      <c r="K171" s="13">
        <v>24.111499786376999</v>
      </c>
      <c r="L171" s="13">
        <v>391.67999267578102</v>
      </c>
      <c r="M171" s="13">
        <v>0.128126906650397</v>
      </c>
      <c r="N171" s="13">
        <v>29.1629705882354</v>
      </c>
      <c r="O171" s="13">
        <v>1.4346120357513401</v>
      </c>
      <c r="P171" s="13">
        <v>23.763675689697301</v>
      </c>
      <c r="Q171" s="2" t="s">
        <v>294</v>
      </c>
      <c r="R171" s="13" t="s">
        <v>293</v>
      </c>
      <c r="S171" s="14" t="s">
        <v>381</v>
      </c>
    </row>
    <row r="172" spans="1:19" s="15" customFormat="1" x14ac:dyDescent="0.25">
      <c r="A172" s="50">
        <v>170</v>
      </c>
      <c r="B172" s="11">
        <v>37.1</v>
      </c>
      <c r="C172" s="11">
        <v>-113.3</v>
      </c>
      <c r="D172" s="12">
        <v>10</v>
      </c>
      <c r="E172" s="11" t="s">
        <v>320</v>
      </c>
      <c r="F172" s="13">
        <v>210</v>
      </c>
      <c r="G172" s="13">
        <v>54</v>
      </c>
      <c r="H172" s="13">
        <v>11.9061360201511</v>
      </c>
      <c r="I172" s="13">
        <v>1639</v>
      </c>
      <c r="J172" s="13">
        <v>4.0367110000000102</v>
      </c>
      <c r="K172" s="13">
        <v>24.111499786376999</v>
      </c>
      <c r="L172" s="13">
        <v>391.67999267578102</v>
      </c>
      <c r="M172" s="13">
        <v>0.128126906650397</v>
      </c>
      <c r="N172" s="13">
        <v>29.1629705882354</v>
      </c>
      <c r="O172" s="13">
        <v>1.4346120357513401</v>
      </c>
      <c r="P172" s="13">
        <v>23.763675689697301</v>
      </c>
      <c r="Q172" s="2" t="s">
        <v>294</v>
      </c>
      <c r="R172" s="13" t="s">
        <v>293</v>
      </c>
      <c r="S172" s="14" t="s">
        <v>381</v>
      </c>
    </row>
    <row r="173" spans="1:19" s="15" customFormat="1" x14ac:dyDescent="0.25">
      <c r="A173" s="50">
        <v>171</v>
      </c>
      <c r="B173" s="12">
        <v>37</v>
      </c>
      <c r="C173" s="12">
        <v>108</v>
      </c>
      <c r="D173" s="12">
        <v>33</v>
      </c>
      <c r="E173" s="11" t="s">
        <v>320</v>
      </c>
      <c r="F173" s="13">
        <v>523</v>
      </c>
      <c r="G173" s="13">
        <v>89</v>
      </c>
      <c r="H173" s="13">
        <v>8.2476700251889206</v>
      </c>
      <c r="I173" s="13">
        <v>8.5</v>
      </c>
      <c r="J173" s="13">
        <v>1.751825</v>
      </c>
      <c r="K173" s="13">
        <v>18.6828002929688</v>
      </c>
      <c r="L173" s="13">
        <v>757</v>
      </c>
      <c r="M173" s="13">
        <v>61.529411764705898</v>
      </c>
      <c r="N173" s="13">
        <v>19.653676470588199</v>
      </c>
      <c r="O173" s="13">
        <v>1.5095250606536901</v>
      </c>
      <c r="P173" s="13">
        <v>24.5105495452881</v>
      </c>
      <c r="Q173" s="2" t="s">
        <v>294</v>
      </c>
      <c r="R173" s="13"/>
      <c r="S173" s="16" t="s">
        <v>382</v>
      </c>
    </row>
    <row r="174" spans="1:19" s="15" customFormat="1" x14ac:dyDescent="0.25">
      <c r="A174" s="50">
        <v>172</v>
      </c>
      <c r="B174" s="12">
        <v>37</v>
      </c>
      <c r="C174" s="12">
        <v>108</v>
      </c>
      <c r="D174" s="12">
        <v>77.5</v>
      </c>
      <c r="E174" s="11" t="s">
        <v>320</v>
      </c>
      <c r="F174" s="13">
        <v>450</v>
      </c>
      <c r="G174" s="13">
        <v>89</v>
      </c>
      <c r="H174" s="13">
        <v>8.2476700251889206</v>
      </c>
      <c r="I174" s="13">
        <v>6.6</v>
      </c>
      <c r="J174" s="13">
        <v>1.751825</v>
      </c>
      <c r="K174" s="13">
        <v>18.6828002929688</v>
      </c>
      <c r="L174" s="13">
        <v>757</v>
      </c>
      <c r="M174" s="13">
        <v>68.181818181818201</v>
      </c>
      <c r="N174" s="13">
        <v>19.653676470588199</v>
      </c>
      <c r="O174" s="13">
        <v>1.5095250606536901</v>
      </c>
      <c r="P174" s="13">
        <v>24.5105495452881</v>
      </c>
      <c r="Q174" s="2" t="s">
        <v>294</v>
      </c>
      <c r="R174" s="13"/>
      <c r="S174" s="16" t="s">
        <v>382</v>
      </c>
    </row>
    <row r="175" spans="1:19" s="15" customFormat="1" x14ac:dyDescent="0.25">
      <c r="A175" s="50">
        <v>173</v>
      </c>
      <c r="B175" s="11">
        <v>-35.1</v>
      </c>
      <c r="C175" s="11">
        <v>140.1</v>
      </c>
      <c r="D175" s="12">
        <v>16.5</v>
      </c>
      <c r="E175" s="11" t="s">
        <v>320</v>
      </c>
      <c r="F175" s="13">
        <v>340</v>
      </c>
      <c r="G175" s="13">
        <v>94</v>
      </c>
      <c r="H175" s="13">
        <v>16.7141687657431</v>
      </c>
      <c r="I175" s="13">
        <v>1335</v>
      </c>
      <c r="J175" s="13">
        <v>0.103295</v>
      </c>
      <c r="K175" s="13">
        <v>46.410301208496101</v>
      </c>
      <c r="L175" s="13">
        <v>241.36000061035199</v>
      </c>
      <c r="M175" s="13">
        <v>0.25468164794007497</v>
      </c>
      <c r="N175" s="13">
        <v>22.9971176470589</v>
      </c>
      <c r="O175" s="13">
        <v>1.5280560255050699</v>
      </c>
      <c r="P175" s="13">
        <v>20.5646648406982</v>
      </c>
      <c r="Q175" s="2" t="s">
        <v>294</v>
      </c>
      <c r="R175" s="13" t="s">
        <v>276</v>
      </c>
      <c r="S175" s="14" t="s">
        <v>383</v>
      </c>
    </row>
    <row r="176" spans="1:19" s="15" customFormat="1" x14ac:dyDescent="0.25">
      <c r="A176" s="50">
        <v>174</v>
      </c>
      <c r="B176" s="11">
        <v>31.1</v>
      </c>
      <c r="C176" s="11">
        <v>33.799999999999997</v>
      </c>
      <c r="D176" s="12">
        <v>18</v>
      </c>
      <c r="E176" s="11" t="s">
        <v>320</v>
      </c>
      <c r="F176" s="13">
        <v>300</v>
      </c>
      <c r="G176" s="13">
        <v>30</v>
      </c>
      <c r="H176" s="13">
        <v>21.559299748110799</v>
      </c>
      <c r="I176" s="13">
        <v>1405</v>
      </c>
      <c r="J176" s="13">
        <v>0.40872499999999701</v>
      </c>
      <c r="K176" s="13">
        <v>0</v>
      </c>
      <c r="L176" s="13">
        <v>111.68000793457</v>
      </c>
      <c r="M176" s="13">
        <v>0.21352313167259801</v>
      </c>
      <c r="N176" s="13">
        <v>0</v>
      </c>
      <c r="O176" s="13">
        <v>0.86588799953460704</v>
      </c>
      <c r="P176" s="13">
        <v>11.5714015960693</v>
      </c>
      <c r="Q176" s="2" t="s">
        <v>326</v>
      </c>
      <c r="R176" s="13" t="s">
        <v>291</v>
      </c>
      <c r="S176" s="14" t="s">
        <v>384</v>
      </c>
    </row>
    <row r="177" spans="1:19" s="15" customFormat="1" x14ac:dyDescent="0.25">
      <c r="A177" s="50">
        <v>175</v>
      </c>
      <c r="B177" s="11">
        <v>31.1</v>
      </c>
      <c r="C177" s="11">
        <v>33.799999999999997</v>
      </c>
      <c r="D177" s="12">
        <v>24</v>
      </c>
      <c r="E177" s="11" t="s">
        <v>320</v>
      </c>
      <c r="F177" s="13">
        <v>300</v>
      </c>
      <c r="G177" s="13">
        <v>30</v>
      </c>
      <c r="H177" s="13">
        <v>21.559299748110799</v>
      </c>
      <c r="I177" s="13">
        <v>1405</v>
      </c>
      <c r="J177" s="13">
        <v>0.40872499999999701</v>
      </c>
      <c r="K177" s="13">
        <v>0</v>
      </c>
      <c r="L177" s="13">
        <v>111.68000793457</v>
      </c>
      <c r="M177" s="13">
        <v>0.21352313167259801</v>
      </c>
      <c r="N177" s="13">
        <v>0</v>
      </c>
      <c r="O177" s="13">
        <v>0.86588799953460704</v>
      </c>
      <c r="P177" s="13">
        <v>11.5714015960693</v>
      </c>
      <c r="Q177" s="2" t="s">
        <v>326</v>
      </c>
      <c r="R177" s="13" t="s">
        <v>291</v>
      </c>
      <c r="S177" s="14" t="s">
        <v>384</v>
      </c>
    </row>
    <row r="178" spans="1:19" s="15" customFormat="1" x14ac:dyDescent="0.25">
      <c r="A178" s="50">
        <v>176</v>
      </c>
      <c r="B178" s="11">
        <v>-33.4</v>
      </c>
      <c r="C178" s="11">
        <v>115.9</v>
      </c>
      <c r="D178" s="12">
        <v>28.1</v>
      </c>
      <c r="E178" s="11" t="s">
        <v>320</v>
      </c>
      <c r="F178" s="13">
        <v>1220</v>
      </c>
      <c r="G178" s="13">
        <v>132</v>
      </c>
      <c r="H178" s="13">
        <v>16.920392947103299</v>
      </c>
      <c r="I178" s="13">
        <v>1504</v>
      </c>
      <c r="J178" s="13">
        <v>0.407302</v>
      </c>
      <c r="K178" s="13">
        <v>124.17099761962901</v>
      </c>
      <c r="L178" s="13">
        <v>719.92004394531295</v>
      </c>
      <c r="M178" s="13">
        <v>0.81117021276595802</v>
      </c>
      <c r="N178" s="13">
        <v>288.10597058823498</v>
      </c>
      <c r="O178" s="13">
        <v>1.4390660524368299</v>
      </c>
      <c r="P178" s="13">
        <v>20.260271072387699</v>
      </c>
      <c r="Q178" s="2" t="s">
        <v>297</v>
      </c>
      <c r="R178" s="13" t="s">
        <v>276</v>
      </c>
      <c r="S178" s="14" t="s">
        <v>385</v>
      </c>
    </row>
    <row r="179" spans="1:19" s="15" customFormat="1" x14ac:dyDescent="0.25">
      <c r="A179" s="50">
        <v>177</v>
      </c>
      <c r="B179" s="11">
        <v>-33.4</v>
      </c>
      <c r="C179" s="11">
        <v>115.9</v>
      </c>
      <c r="D179" s="12">
        <v>75</v>
      </c>
      <c r="E179" s="11" t="s">
        <v>320</v>
      </c>
      <c r="F179" s="13">
        <v>1220</v>
      </c>
      <c r="G179" s="13">
        <v>132</v>
      </c>
      <c r="H179" s="13">
        <v>16.920392947103299</v>
      </c>
      <c r="I179" s="13">
        <v>1504</v>
      </c>
      <c r="J179" s="13">
        <v>0.407302</v>
      </c>
      <c r="K179" s="13">
        <v>124.17099761962901</v>
      </c>
      <c r="L179" s="13">
        <v>719.92004394531295</v>
      </c>
      <c r="M179" s="13">
        <v>0.81117021276595802</v>
      </c>
      <c r="N179" s="13">
        <v>288.10597058823498</v>
      </c>
      <c r="O179" s="13">
        <v>1.4390660524368299</v>
      </c>
      <c r="P179" s="13">
        <v>20.260271072387699</v>
      </c>
      <c r="Q179" s="2" t="s">
        <v>297</v>
      </c>
      <c r="R179" s="13" t="s">
        <v>276</v>
      </c>
      <c r="S179" s="14" t="s">
        <v>385</v>
      </c>
    </row>
    <row r="180" spans="1:19" s="15" customFormat="1" x14ac:dyDescent="0.25">
      <c r="A180" s="50">
        <v>178</v>
      </c>
      <c r="B180" s="11">
        <v>-33.299999999999997</v>
      </c>
      <c r="C180" s="11">
        <v>116.4</v>
      </c>
      <c r="D180" s="12">
        <v>2.4500000000000002</v>
      </c>
      <c r="E180" s="11" t="s">
        <v>320</v>
      </c>
      <c r="F180" s="13">
        <v>800</v>
      </c>
      <c r="G180" s="13">
        <v>126</v>
      </c>
      <c r="H180" s="13">
        <v>16.3821813602015</v>
      </c>
      <c r="I180" s="13">
        <v>1423</v>
      </c>
      <c r="J180" s="13">
        <v>0.33326999999999701</v>
      </c>
      <c r="K180" s="13">
        <v>146.51300048828099</v>
      </c>
      <c r="L180" s="13">
        <v>562.03997802734398</v>
      </c>
      <c r="M180" s="13">
        <v>0.56219255094870002</v>
      </c>
      <c r="N180" s="13">
        <v>249.78391176470501</v>
      </c>
      <c r="O180" s="13">
        <v>1.52677190303803</v>
      </c>
      <c r="P180" s="13">
        <v>20.9635829925537</v>
      </c>
      <c r="Q180" s="2" t="s">
        <v>294</v>
      </c>
      <c r="R180" s="13" t="s">
        <v>276</v>
      </c>
      <c r="S180" s="14" t="s">
        <v>385</v>
      </c>
    </row>
    <row r="181" spans="1:19" s="15" customFormat="1" x14ac:dyDescent="0.25">
      <c r="A181" s="50">
        <v>179</v>
      </c>
      <c r="B181" s="11">
        <v>-33.4</v>
      </c>
      <c r="C181" s="11">
        <v>115.9</v>
      </c>
      <c r="D181" s="12">
        <v>26.5</v>
      </c>
      <c r="E181" s="11" t="s">
        <v>320</v>
      </c>
      <c r="F181" s="13">
        <v>1250</v>
      </c>
      <c r="G181" s="13">
        <v>132</v>
      </c>
      <c r="H181" s="13">
        <v>16.920392947103299</v>
      </c>
      <c r="I181" s="13">
        <v>1504</v>
      </c>
      <c r="J181" s="13">
        <v>0.407302</v>
      </c>
      <c r="K181" s="13">
        <v>124.17099761962901</v>
      </c>
      <c r="L181" s="13">
        <v>719.92004394531295</v>
      </c>
      <c r="M181" s="13">
        <v>0.83111702127659604</v>
      </c>
      <c r="N181" s="13">
        <v>288.10597058823498</v>
      </c>
      <c r="O181" s="13">
        <v>1.4390660524368299</v>
      </c>
      <c r="P181" s="13">
        <v>20.260271072387699</v>
      </c>
      <c r="Q181" s="2" t="s">
        <v>297</v>
      </c>
      <c r="R181" s="13" t="s">
        <v>291</v>
      </c>
      <c r="S181" s="14" t="s">
        <v>385</v>
      </c>
    </row>
    <row r="182" spans="1:19" s="15" customFormat="1" x14ac:dyDescent="0.25">
      <c r="A182" s="50">
        <v>180</v>
      </c>
      <c r="B182" s="11">
        <v>-35.1</v>
      </c>
      <c r="C182" s="11">
        <v>140.30000000000001</v>
      </c>
      <c r="D182" s="12">
        <v>45</v>
      </c>
      <c r="E182" s="11" t="s">
        <v>320</v>
      </c>
      <c r="F182" s="13">
        <v>370</v>
      </c>
      <c r="G182" s="13">
        <v>93</v>
      </c>
      <c r="H182" s="13">
        <v>16.746612090680099</v>
      </c>
      <c r="I182" s="13">
        <v>1346</v>
      </c>
      <c r="J182" s="13">
        <v>0.113435999999999</v>
      </c>
      <c r="K182" s="13">
        <v>46.410301208496101</v>
      </c>
      <c r="L182" s="13">
        <v>288.48001098632801</v>
      </c>
      <c r="M182" s="13">
        <v>0.27488855869242201</v>
      </c>
      <c r="N182" s="13">
        <v>20.596264705882199</v>
      </c>
      <c r="O182" s="13">
        <v>1.52486801147461</v>
      </c>
      <c r="P182" s="13">
        <v>19.981452941894499</v>
      </c>
      <c r="Q182" s="2" t="s">
        <v>289</v>
      </c>
      <c r="R182" s="13" t="s">
        <v>291</v>
      </c>
      <c r="S182" s="14" t="s">
        <v>386</v>
      </c>
    </row>
    <row r="183" spans="1:19" s="15" customFormat="1" x14ac:dyDescent="0.25">
      <c r="A183" s="50">
        <v>181</v>
      </c>
      <c r="B183" s="11">
        <v>-35.1</v>
      </c>
      <c r="C183" s="11">
        <v>140.30000000000001</v>
      </c>
      <c r="D183" s="12">
        <v>0.8</v>
      </c>
      <c r="E183" s="11" t="s">
        <v>320</v>
      </c>
      <c r="F183" s="13">
        <v>370</v>
      </c>
      <c r="G183" s="13">
        <v>93</v>
      </c>
      <c r="H183" s="13">
        <v>16.746612090680099</v>
      </c>
      <c r="I183" s="13">
        <v>1346</v>
      </c>
      <c r="J183" s="13">
        <v>0.113435999999999</v>
      </c>
      <c r="K183" s="13">
        <v>46.410301208496101</v>
      </c>
      <c r="L183" s="13">
        <v>288.48001098632801</v>
      </c>
      <c r="M183" s="13">
        <v>0.27488855869242201</v>
      </c>
      <c r="N183" s="13">
        <v>20.596264705882199</v>
      </c>
      <c r="O183" s="13">
        <v>1.52486801147461</v>
      </c>
      <c r="P183" s="13">
        <v>19.981452941894499</v>
      </c>
      <c r="Q183" s="2" t="s">
        <v>289</v>
      </c>
      <c r="R183" s="13" t="s">
        <v>291</v>
      </c>
      <c r="S183" s="14" t="s">
        <v>386</v>
      </c>
    </row>
    <row r="184" spans="1:19" s="15" customFormat="1" x14ac:dyDescent="0.25">
      <c r="A184" s="50">
        <v>182</v>
      </c>
      <c r="B184" s="11">
        <v>52.1</v>
      </c>
      <c r="C184" s="11">
        <v>-106.1</v>
      </c>
      <c r="D184" s="12">
        <v>12</v>
      </c>
      <c r="E184" s="11" t="s">
        <v>320</v>
      </c>
      <c r="F184" s="13">
        <v>371</v>
      </c>
      <c r="G184" s="13">
        <v>81</v>
      </c>
      <c r="H184" s="13">
        <v>2.53865994962216</v>
      </c>
      <c r="I184" s="13">
        <v>699</v>
      </c>
      <c r="J184" s="13">
        <v>0.29147299999999998</v>
      </c>
      <c r="K184" s="13">
        <v>69.964202880859403</v>
      </c>
      <c r="L184" s="13">
        <v>686</v>
      </c>
      <c r="M184" s="13">
        <v>0.53075822603719602</v>
      </c>
      <c r="N184" s="13">
        <v>48.176088235294102</v>
      </c>
      <c r="O184" s="13">
        <v>1.3228919506073</v>
      </c>
      <c r="P184" s="13">
        <v>25.657371520996101</v>
      </c>
      <c r="Q184" s="2" t="s">
        <v>289</v>
      </c>
      <c r="R184" s="13" t="s">
        <v>291</v>
      </c>
      <c r="S184" s="14" t="s">
        <v>387</v>
      </c>
    </row>
    <row r="185" spans="1:19" s="15" customFormat="1" x14ac:dyDescent="0.25">
      <c r="A185" s="50">
        <v>183</v>
      </c>
      <c r="B185" s="11">
        <v>52.1</v>
      </c>
      <c r="C185" s="11">
        <v>-106.1</v>
      </c>
      <c r="D185" s="12">
        <v>1</v>
      </c>
      <c r="E185" s="11" t="s">
        <v>320</v>
      </c>
      <c r="F185" s="13">
        <v>371</v>
      </c>
      <c r="G185" s="13">
        <v>81</v>
      </c>
      <c r="H185" s="13">
        <v>2.53865994962216</v>
      </c>
      <c r="I185" s="13">
        <v>699</v>
      </c>
      <c r="J185" s="13">
        <v>0.29147299999999998</v>
      </c>
      <c r="K185" s="13">
        <v>69.964202880859403</v>
      </c>
      <c r="L185" s="13">
        <v>686</v>
      </c>
      <c r="M185" s="13">
        <v>0.53075822603719602</v>
      </c>
      <c r="N185" s="13">
        <v>48.176088235294102</v>
      </c>
      <c r="O185" s="13">
        <v>1.3228919506073</v>
      </c>
      <c r="P185" s="13">
        <v>25.657371520996101</v>
      </c>
      <c r="Q185" s="2" t="s">
        <v>289</v>
      </c>
      <c r="R185" s="13" t="s">
        <v>291</v>
      </c>
      <c r="S185" s="14" t="s">
        <v>387</v>
      </c>
    </row>
    <row r="186" spans="1:19" s="15" customFormat="1" x14ac:dyDescent="0.25">
      <c r="A186" s="50">
        <v>184</v>
      </c>
      <c r="B186" s="12">
        <v>31.97</v>
      </c>
      <c r="C186" s="12">
        <v>-99.9</v>
      </c>
      <c r="D186" s="12">
        <v>1.43</v>
      </c>
      <c r="E186" s="11" t="s">
        <v>320</v>
      </c>
      <c r="F186" s="13">
        <v>649.79999999999995</v>
      </c>
      <c r="G186" s="13">
        <v>66</v>
      </c>
      <c r="H186" s="13">
        <v>18.977964735516402</v>
      </c>
      <c r="I186" s="13">
        <v>1657.23670588235</v>
      </c>
      <c r="J186" s="13">
        <v>0.52912040000000005</v>
      </c>
      <c r="K186" s="13">
        <v>26.4004001617432</v>
      </c>
      <c r="L186" s="13">
        <v>941.26794433593795</v>
      </c>
      <c r="M186" s="13">
        <v>0.35945373134243602</v>
      </c>
      <c r="N186" s="13">
        <v>30.625635294117501</v>
      </c>
      <c r="O186" s="13">
        <v>1.33183741569519</v>
      </c>
      <c r="P186" s="13">
        <v>21.166399002075199</v>
      </c>
      <c r="Q186" s="2" t="s">
        <v>294</v>
      </c>
      <c r="R186" s="13"/>
      <c r="S186" s="16" t="s">
        <v>388</v>
      </c>
    </row>
    <row r="187" spans="1:19" s="15" customFormat="1" x14ac:dyDescent="0.25">
      <c r="A187" s="50">
        <v>185</v>
      </c>
      <c r="B187" s="12">
        <v>31.97</v>
      </c>
      <c r="C187" s="12">
        <v>-99.9</v>
      </c>
      <c r="D187" s="12">
        <v>0.67300000000000004</v>
      </c>
      <c r="E187" s="11" t="s">
        <v>320</v>
      </c>
      <c r="F187" s="13">
        <v>649.79999999999995</v>
      </c>
      <c r="G187" s="13">
        <v>66</v>
      </c>
      <c r="H187" s="13">
        <v>18.977964735516402</v>
      </c>
      <c r="I187" s="13">
        <v>1657.23670588235</v>
      </c>
      <c r="J187" s="13">
        <v>0.52912040000000005</v>
      </c>
      <c r="K187" s="13">
        <v>26.4004001617432</v>
      </c>
      <c r="L187" s="13">
        <v>941.26794433593795</v>
      </c>
      <c r="M187" s="13">
        <v>0.35945373134243602</v>
      </c>
      <c r="N187" s="13">
        <v>30.625635294117501</v>
      </c>
      <c r="O187" s="13">
        <v>1.33183741569519</v>
      </c>
      <c r="P187" s="13">
        <v>21.166399002075199</v>
      </c>
      <c r="Q187" s="2" t="s">
        <v>294</v>
      </c>
      <c r="R187" s="13"/>
      <c r="S187" s="16" t="s">
        <v>388</v>
      </c>
    </row>
    <row r="188" spans="1:19" s="15" customFormat="1" x14ac:dyDescent="0.25">
      <c r="A188" s="50">
        <v>186</v>
      </c>
      <c r="B188" s="11">
        <v>-35.1</v>
      </c>
      <c r="C188" s="11">
        <v>141.9</v>
      </c>
      <c r="D188" s="12">
        <v>9</v>
      </c>
      <c r="E188" s="11" t="s">
        <v>320</v>
      </c>
      <c r="F188" s="13">
        <v>340</v>
      </c>
      <c r="G188" s="13">
        <v>76</v>
      </c>
      <c r="H188" s="13">
        <v>17.078473551637298</v>
      </c>
      <c r="I188" s="13">
        <v>1373</v>
      </c>
      <c r="J188" s="13">
        <v>5.9606999999999903E-2</v>
      </c>
      <c r="K188" s="13">
        <v>41.554298400878899</v>
      </c>
      <c r="L188" s="13">
        <v>196.88000488281301</v>
      </c>
      <c r="M188" s="13">
        <v>0.24763292061179901</v>
      </c>
      <c r="N188" s="13">
        <v>9.0725588235294303</v>
      </c>
      <c r="O188" s="13">
        <v>1.52671205997467</v>
      </c>
      <c r="P188" s="13">
        <v>19.599941253662099</v>
      </c>
      <c r="Q188" s="2" t="s">
        <v>289</v>
      </c>
      <c r="R188" s="13" t="s">
        <v>276</v>
      </c>
      <c r="S188" s="14" t="s">
        <v>389</v>
      </c>
    </row>
    <row r="189" spans="1:19" s="15" customFormat="1" x14ac:dyDescent="0.25">
      <c r="A189" s="50">
        <v>187</v>
      </c>
      <c r="B189" s="11">
        <v>52.3</v>
      </c>
      <c r="C189" s="11">
        <v>5.6</v>
      </c>
      <c r="D189" s="12">
        <v>305</v>
      </c>
      <c r="E189" s="11" t="s">
        <v>320</v>
      </c>
      <c r="F189" s="13">
        <v>854</v>
      </c>
      <c r="G189" s="13">
        <v>186</v>
      </c>
      <c r="H189" s="13">
        <v>10.009879093199</v>
      </c>
      <c r="I189" s="13">
        <v>518</v>
      </c>
      <c r="J189" s="13">
        <v>0.16503200000000101</v>
      </c>
      <c r="K189" s="13">
        <v>199.78300476074199</v>
      </c>
      <c r="L189" s="13">
        <v>826.15997314453102</v>
      </c>
      <c r="M189" s="13">
        <v>1.64864864864865</v>
      </c>
      <c r="N189" s="13">
        <v>0</v>
      </c>
      <c r="O189" s="13">
        <v>1.1574479341507</v>
      </c>
      <c r="P189" s="13">
        <v>17.898401260376001</v>
      </c>
      <c r="Q189" s="2" t="s">
        <v>311</v>
      </c>
      <c r="R189" s="13" t="s">
        <v>291</v>
      </c>
      <c r="S189" s="14" t="s">
        <v>390</v>
      </c>
    </row>
    <row r="190" spans="1:19" s="15" customFormat="1" x14ac:dyDescent="0.25">
      <c r="A190" s="50">
        <v>188</v>
      </c>
      <c r="B190" s="11">
        <v>52.3</v>
      </c>
      <c r="C190" s="11">
        <v>5.6</v>
      </c>
      <c r="D190" s="12">
        <v>305</v>
      </c>
      <c r="E190" s="11" t="s">
        <v>320</v>
      </c>
      <c r="F190" s="13">
        <v>854</v>
      </c>
      <c r="G190" s="13">
        <v>186</v>
      </c>
      <c r="H190" s="13">
        <v>10.009879093199</v>
      </c>
      <c r="I190" s="13">
        <v>518</v>
      </c>
      <c r="J190" s="13">
        <v>0.16503200000000101</v>
      </c>
      <c r="K190" s="13">
        <v>199.78300476074199</v>
      </c>
      <c r="L190" s="13">
        <v>826.15997314453102</v>
      </c>
      <c r="M190" s="13">
        <v>1.64864864864865</v>
      </c>
      <c r="N190" s="13">
        <v>0</v>
      </c>
      <c r="O190" s="13">
        <v>1.1574479341507</v>
      </c>
      <c r="P190" s="13">
        <v>17.898401260376001</v>
      </c>
      <c r="Q190" s="2" t="s">
        <v>311</v>
      </c>
      <c r="R190" s="13" t="s">
        <v>291</v>
      </c>
      <c r="S190" s="14" t="s">
        <v>390</v>
      </c>
    </row>
    <row r="191" spans="1:19" s="15" customFormat="1" x14ac:dyDescent="0.25">
      <c r="A191" s="50">
        <v>189</v>
      </c>
      <c r="B191" s="11">
        <v>52.3</v>
      </c>
      <c r="C191" s="11">
        <v>5.6</v>
      </c>
      <c r="D191" s="12">
        <v>101</v>
      </c>
      <c r="E191" s="11" t="s">
        <v>320</v>
      </c>
      <c r="F191" s="13">
        <v>854</v>
      </c>
      <c r="G191" s="13">
        <v>186</v>
      </c>
      <c r="H191" s="13">
        <v>10.009879093199</v>
      </c>
      <c r="I191" s="13">
        <v>518</v>
      </c>
      <c r="J191" s="13">
        <v>0.16503200000000101</v>
      </c>
      <c r="K191" s="13">
        <v>199.78300476074199</v>
      </c>
      <c r="L191" s="13">
        <v>826.15997314453102</v>
      </c>
      <c r="M191" s="13">
        <v>1.64864864864865</v>
      </c>
      <c r="N191" s="13">
        <v>0</v>
      </c>
      <c r="O191" s="13">
        <v>1.1574479341507</v>
      </c>
      <c r="P191" s="13">
        <v>17.898401260376001</v>
      </c>
      <c r="Q191" s="2" t="s">
        <v>311</v>
      </c>
      <c r="R191" s="13" t="s">
        <v>291</v>
      </c>
      <c r="S191" s="14" t="s">
        <v>390</v>
      </c>
    </row>
    <row r="192" spans="1:19" s="15" customFormat="1" x14ac:dyDescent="0.25">
      <c r="A192" s="50">
        <v>190</v>
      </c>
      <c r="B192" s="11">
        <v>-24.3</v>
      </c>
      <c r="C192" s="11">
        <v>29.9</v>
      </c>
      <c r="D192" s="12">
        <v>11.5</v>
      </c>
      <c r="E192" s="11" t="s">
        <v>320</v>
      </c>
      <c r="F192" s="13">
        <v>465</v>
      </c>
      <c r="G192" s="13">
        <v>70</v>
      </c>
      <c r="H192" s="13">
        <v>19.929254408060501</v>
      </c>
      <c r="I192" s="13">
        <v>1341</v>
      </c>
      <c r="J192" s="13">
        <v>4.66486499999999</v>
      </c>
      <c r="K192" s="13">
        <v>68.341903686523395</v>
      </c>
      <c r="L192" s="13">
        <v>769.59997558593795</v>
      </c>
      <c r="M192" s="13">
        <v>0.34675615212527999</v>
      </c>
      <c r="N192" s="13">
        <v>68.956647058823407</v>
      </c>
      <c r="O192" s="13">
        <v>1.5305440425872801</v>
      </c>
      <c r="P192" s="13">
        <v>33.240573883056598</v>
      </c>
      <c r="Q192" s="2" t="s">
        <v>294</v>
      </c>
      <c r="R192" s="13" t="s">
        <v>291</v>
      </c>
      <c r="S192" s="14" t="s">
        <v>391</v>
      </c>
    </row>
    <row r="193" spans="1:19" s="15" customFormat="1" x14ac:dyDescent="0.25">
      <c r="A193" s="50">
        <v>191</v>
      </c>
      <c r="B193" s="11">
        <v>56.4</v>
      </c>
      <c r="C193" s="11">
        <v>8.9</v>
      </c>
      <c r="D193" s="12">
        <v>733</v>
      </c>
      <c r="E193" s="11" t="s">
        <v>320</v>
      </c>
      <c r="F193" s="13">
        <v>1077</v>
      </c>
      <c r="G193" s="13">
        <v>184</v>
      </c>
      <c r="H193" s="13">
        <v>8.6232191435768293</v>
      </c>
      <c r="I193" s="13">
        <v>450</v>
      </c>
      <c r="J193" s="13">
        <v>0.278644</v>
      </c>
      <c r="K193" s="13">
        <v>92.567100524902301</v>
      </c>
      <c r="L193" s="13">
        <v>766.70007324218795</v>
      </c>
      <c r="M193" s="13">
        <v>2.39333333333333</v>
      </c>
      <c r="N193" s="13">
        <v>394.324147058824</v>
      </c>
      <c r="O193" s="13">
        <v>1.2049380540847801</v>
      </c>
      <c r="P193" s="13">
        <v>17.1404628753662</v>
      </c>
      <c r="Q193" s="2" t="s">
        <v>289</v>
      </c>
      <c r="R193" s="13" t="s">
        <v>291</v>
      </c>
      <c r="S193" s="14" t="s">
        <v>392</v>
      </c>
    </row>
    <row r="194" spans="1:19" s="15" customFormat="1" x14ac:dyDescent="0.25">
      <c r="A194" s="50">
        <v>192</v>
      </c>
      <c r="B194" s="11">
        <v>56.4</v>
      </c>
      <c r="C194" s="11">
        <v>9.4</v>
      </c>
      <c r="D194" s="12">
        <v>390</v>
      </c>
      <c r="E194" s="11" t="s">
        <v>320</v>
      </c>
      <c r="F194" s="13">
        <v>875</v>
      </c>
      <c r="G194" s="13">
        <v>184</v>
      </c>
      <c r="H194" s="13">
        <v>8.3275617128463502</v>
      </c>
      <c r="I194" s="13">
        <v>445</v>
      </c>
      <c r="J194" s="13">
        <v>0.37049199999999999</v>
      </c>
      <c r="K194" s="13">
        <v>94.702598571777301</v>
      </c>
      <c r="L194" s="13">
        <v>849.20001220703102</v>
      </c>
      <c r="M194" s="13">
        <v>1.9662921348314599</v>
      </c>
      <c r="N194" s="13">
        <v>366.57108823529398</v>
      </c>
      <c r="O194" s="13">
        <v>1.22914803028107</v>
      </c>
      <c r="P194" s="13">
        <v>17.169101715087901</v>
      </c>
      <c r="Q194" s="2" t="s">
        <v>297</v>
      </c>
      <c r="R194" s="13" t="s">
        <v>291</v>
      </c>
      <c r="S194" s="14" t="s">
        <v>392</v>
      </c>
    </row>
    <row r="195" spans="1:19" s="15" customFormat="1" x14ac:dyDescent="0.25">
      <c r="A195" s="50">
        <v>193</v>
      </c>
      <c r="B195" s="11">
        <v>-19.899999999999999</v>
      </c>
      <c r="C195" s="11">
        <v>28.3</v>
      </c>
      <c r="D195" s="12">
        <v>25</v>
      </c>
      <c r="E195" s="11" t="s">
        <v>320</v>
      </c>
      <c r="F195" s="13">
        <v>550</v>
      </c>
      <c r="G195" s="13">
        <v>66</v>
      </c>
      <c r="H195" s="13">
        <v>20.7757329974811</v>
      </c>
      <c r="I195" s="13">
        <v>1528</v>
      </c>
      <c r="J195" s="13">
        <v>0.38039899999999999</v>
      </c>
      <c r="K195" s="13">
        <v>114.21800231933599</v>
      </c>
      <c r="L195" s="13">
        <v>663.32000732421898</v>
      </c>
      <c r="M195" s="13">
        <v>0.35994764397905799</v>
      </c>
      <c r="N195" s="13">
        <v>95.624647058823498</v>
      </c>
      <c r="O195" s="13">
        <v>1.55373215675354</v>
      </c>
      <c r="P195" s="13">
        <v>22.8547763824463</v>
      </c>
      <c r="Q195" s="2" t="s">
        <v>294</v>
      </c>
      <c r="R195" s="13" t="s">
        <v>291</v>
      </c>
      <c r="S195" s="14" t="s">
        <v>393</v>
      </c>
    </row>
    <row r="196" spans="1:19" s="15" customFormat="1" x14ac:dyDescent="0.25">
      <c r="A196" s="50">
        <v>194</v>
      </c>
      <c r="B196" s="11">
        <v>-34.1</v>
      </c>
      <c r="C196" s="11">
        <v>139.9</v>
      </c>
      <c r="D196" s="12">
        <v>0.15</v>
      </c>
      <c r="E196" s="11" t="s">
        <v>320</v>
      </c>
      <c r="F196" s="13">
        <v>275</v>
      </c>
      <c r="G196" s="13">
        <v>70</v>
      </c>
      <c r="H196" s="13">
        <v>17.626100755667501</v>
      </c>
      <c r="I196" s="13">
        <v>1394</v>
      </c>
      <c r="J196" s="13">
        <v>0.12562699999999999</v>
      </c>
      <c r="K196" s="13">
        <v>22.044700622558601</v>
      </c>
      <c r="L196" s="13">
        <v>233.44000244140599</v>
      </c>
      <c r="M196" s="13">
        <v>0.19727403156384499</v>
      </c>
      <c r="N196" s="13">
        <v>2.8553823529411702</v>
      </c>
      <c r="O196" s="13">
        <v>1.54080414772034</v>
      </c>
      <c r="P196" s="13">
        <v>20.914909362793001</v>
      </c>
      <c r="Q196" s="2" t="s">
        <v>294</v>
      </c>
      <c r="R196" s="13" t="s">
        <v>291</v>
      </c>
      <c r="S196" s="14" t="s">
        <v>394</v>
      </c>
    </row>
    <row r="197" spans="1:19" s="15" customFormat="1" x14ac:dyDescent="0.25">
      <c r="A197" s="50">
        <v>195</v>
      </c>
      <c r="B197" s="11">
        <v>-34.1</v>
      </c>
      <c r="C197" s="11">
        <v>139.9</v>
      </c>
      <c r="D197" s="12">
        <v>0.25</v>
      </c>
      <c r="E197" s="11" t="s">
        <v>320</v>
      </c>
      <c r="F197" s="13">
        <v>275</v>
      </c>
      <c r="G197" s="13">
        <v>70</v>
      </c>
      <c r="H197" s="13">
        <v>17.626100755667501</v>
      </c>
      <c r="I197" s="13">
        <v>1394</v>
      </c>
      <c r="J197" s="13">
        <v>0.12562699999999999</v>
      </c>
      <c r="K197" s="13">
        <v>22.044700622558601</v>
      </c>
      <c r="L197" s="13">
        <v>233.44000244140599</v>
      </c>
      <c r="M197" s="13">
        <v>0.19727403156384499</v>
      </c>
      <c r="N197" s="13">
        <v>2.8553823529411702</v>
      </c>
      <c r="O197" s="13">
        <v>1.54080414772034</v>
      </c>
      <c r="P197" s="13">
        <v>20.914909362793001</v>
      </c>
      <c r="Q197" s="2" t="s">
        <v>294</v>
      </c>
      <c r="R197" s="13" t="s">
        <v>291</v>
      </c>
      <c r="S197" s="14" t="s">
        <v>394</v>
      </c>
    </row>
    <row r="198" spans="1:19" s="15" customFormat="1" x14ac:dyDescent="0.25">
      <c r="A198" s="50">
        <v>196</v>
      </c>
      <c r="B198" s="11">
        <v>-36.299999999999997</v>
      </c>
      <c r="C198" s="11">
        <v>140.80000000000001</v>
      </c>
      <c r="D198" s="12">
        <v>1.1000000000000001</v>
      </c>
      <c r="E198" s="11" t="s">
        <v>320</v>
      </c>
      <c r="F198" s="13">
        <v>545</v>
      </c>
      <c r="G198" s="13">
        <v>114</v>
      </c>
      <c r="H198" s="13">
        <v>15.554062972292201</v>
      </c>
      <c r="I198" s="13">
        <v>1245</v>
      </c>
      <c r="J198" s="13">
        <v>9.5781999999999201E-2</v>
      </c>
      <c r="K198" s="13">
        <v>31.781200408935501</v>
      </c>
      <c r="L198" s="13">
        <v>210.63999938964801</v>
      </c>
      <c r="M198" s="13">
        <v>0.43775100401606398</v>
      </c>
      <c r="N198" s="13">
        <v>78.243117647058099</v>
      </c>
      <c r="O198" s="13">
        <v>1.57441210746765</v>
      </c>
      <c r="P198" s="13">
        <v>25.851957321166999</v>
      </c>
      <c r="Q198" s="2" t="s">
        <v>289</v>
      </c>
      <c r="R198" s="13" t="s">
        <v>276</v>
      </c>
      <c r="S198" s="14" t="s">
        <v>395</v>
      </c>
    </row>
    <row r="199" spans="1:19" s="15" customFormat="1" x14ac:dyDescent="0.25">
      <c r="A199" s="50">
        <v>197</v>
      </c>
      <c r="B199" s="11">
        <v>-36.299999999999997</v>
      </c>
      <c r="C199" s="11">
        <v>140.80000000000001</v>
      </c>
      <c r="D199" s="12">
        <v>10</v>
      </c>
      <c r="E199" s="11" t="s">
        <v>320</v>
      </c>
      <c r="F199" s="13">
        <v>454</v>
      </c>
      <c r="G199" s="13">
        <v>114</v>
      </c>
      <c r="H199" s="13">
        <v>15.554062972292201</v>
      </c>
      <c r="I199" s="13">
        <v>1245</v>
      </c>
      <c r="J199" s="13">
        <v>9.5781999999999201E-2</v>
      </c>
      <c r="K199" s="13">
        <v>31.781200408935501</v>
      </c>
      <c r="L199" s="13">
        <v>210.63999938964801</v>
      </c>
      <c r="M199" s="13">
        <v>0.364658634538153</v>
      </c>
      <c r="N199" s="13">
        <v>78.243117647058099</v>
      </c>
      <c r="O199" s="13">
        <v>1.57441210746765</v>
      </c>
      <c r="P199" s="13">
        <v>25.851957321166999</v>
      </c>
      <c r="Q199" s="2" t="s">
        <v>289</v>
      </c>
      <c r="R199" s="13" t="s">
        <v>276</v>
      </c>
      <c r="S199" s="14" t="s">
        <v>395</v>
      </c>
    </row>
    <row r="200" spans="1:19" s="15" customFormat="1" x14ac:dyDescent="0.25">
      <c r="A200" s="50">
        <v>198</v>
      </c>
      <c r="B200" s="11">
        <v>-36.299999999999997</v>
      </c>
      <c r="C200" s="11">
        <v>140.80000000000001</v>
      </c>
      <c r="D200" s="12">
        <v>60</v>
      </c>
      <c r="E200" s="11" t="s">
        <v>320</v>
      </c>
      <c r="F200" s="13">
        <v>545</v>
      </c>
      <c r="G200" s="13">
        <v>114</v>
      </c>
      <c r="H200" s="13">
        <v>15.554062972292201</v>
      </c>
      <c r="I200" s="13">
        <v>1245</v>
      </c>
      <c r="J200" s="13">
        <v>9.5781999999999201E-2</v>
      </c>
      <c r="K200" s="13">
        <v>31.781200408935501</v>
      </c>
      <c r="L200" s="13">
        <v>210.63999938964801</v>
      </c>
      <c r="M200" s="13">
        <v>0.43775100401606398</v>
      </c>
      <c r="N200" s="13">
        <v>78.243117647058099</v>
      </c>
      <c r="O200" s="13">
        <v>1.57441210746765</v>
      </c>
      <c r="P200" s="13">
        <v>25.851957321166999</v>
      </c>
      <c r="Q200" s="2" t="s">
        <v>289</v>
      </c>
      <c r="R200" s="13" t="s">
        <v>291</v>
      </c>
      <c r="S200" s="14" t="s">
        <v>395</v>
      </c>
    </row>
    <row r="201" spans="1:19" s="15" customFormat="1" x14ac:dyDescent="0.25">
      <c r="A201" s="50">
        <v>199</v>
      </c>
      <c r="B201" s="11">
        <v>-36.299999999999997</v>
      </c>
      <c r="C201" s="11">
        <v>140.80000000000001</v>
      </c>
      <c r="D201" s="12">
        <v>0.5</v>
      </c>
      <c r="E201" s="11" t="s">
        <v>320</v>
      </c>
      <c r="F201" s="13">
        <v>545</v>
      </c>
      <c r="G201" s="13">
        <v>114</v>
      </c>
      <c r="H201" s="13">
        <v>15.554062972292201</v>
      </c>
      <c r="I201" s="13">
        <v>1245</v>
      </c>
      <c r="J201" s="13">
        <v>9.5781999999999201E-2</v>
      </c>
      <c r="K201" s="13">
        <v>31.781200408935501</v>
      </c>
      <c r="L201" s="13">
        <v>210.63999938964801</v>
      </c>
      <c r="M201" s="13">
        <v>0.43775100401606398</v>
      </c>
      <c r="N201" s="13">
        <v>78.243117647058099</v>
      </c>
      <c r="O201" s="13">
        <v>1.57441210746765</v>
      </c>
      <c r="P201" s="13">
        <v>25.851957321166999</v>
      </c>
      <c r="Q201" s="2" t="s">
        <v>289</v>
      </c>
      <c r="R201" s="13" t="s">
        <v>276</v>
      </c>
      <c r="S201" s="14" t="s">
        <v>395</v>
      </c>
    </row>
    <row r="202" spans="1:19" s="15" customFormat="1" x14ac:dyDescent="0.25">
      <c r="A202" s="50">
        <v>200</v>
      </c>
      <c r="B202" s="11">
        <v>-36.299999999999997</v>
      </c>
      <c r="C202" s="11">
        <v>140.80000000000001</v>
      </c>
      <c r="D202" s="12">
        <v>0.5</v>
      </c>
      <c r="E202" s="11" t="s">
        <v>320</v>
      </c>
      <c r="F202" s="13">
        <v>545</v>
      </c>
      <c r="G202" s="13">
        <v>114</v>
      </c>
      <c r="H202" s="13">
        <v>15.554062972292201</v>
      </c>
      <c r="I202" s="13">
        <v>1245</v>
      </c>
      <c r="J202" s="13">
        <v>9.5781999999999201E-2</v>
      </c>
      <c r="K202" s="13">
        <v>31.781200408935501</v>
      </c>
      <c r="L202" s="13">
        <v>210.63999938964801</v>
      </c>
      <c r="M202" s="13">
        <v>0.43775100401606398</v>
      </c>
      <c r="N202" s="13">
        <v>78.243117647058099</v>
      </c>
      <c r="O202" s="13">
        <v>1.57441210746765</v>
      </c>
      <c r="P202" s="13">
        <v>25.851957321166999</v>
      </c>
      <c r="Q202" s="2" t="s">
        <v>289</v>
      </c>
      <c r="R202" s="13" t="s">
        <v>291</v>
      </c>
      <c r="S202" s="14" t="s">
        <v>395</v>
      </c>
    </row>
    <row r="203" spans="1:19" s="15" customFormat="1" x14ac:dyDescent="0.25">
      <c r="A203" s="50">
        <v>201</v>
      </c>
      <c r="B203" s="11">
        <v>-35.299999999999997</v>
      </c>
      <c r="C203" s="11">
        <v>140.80000000000001</v>
      </c>
      <c r="D203" s="12">
        <v>12</v>
      </c>
      <c r="E203" s="11" t="s">
        <v>320</v>
      </c>
      <c r="F203" s="13">
        <v>375</v>
      </c>
      <c r="G203" s="13">
        <v>93</v>
      </c>
      <c r="H203" s="13">
        <v>16.718541561712801</v>
      </c>
      <c r="I203" s="13">
        <v>1346</v>
      </c>
      <c r="J203" s="13">
        <v>9.1173999999999103E-2</v>
      </c>
      <c r="K203" s="13">
        <v>46.410301208496101</v>
      </c>
      <c r="L203" s="13">
        <v>195.44000244140599</v>
      </c>
      <c r="M203" s="13">
        <v>0.27860326894502202</v>
      </c>
      <c r="N203" s="13">
        <v>18.9439705882351</v>
      </c>
      <c r="O203" s="13">
        <v>1.51207399368286</v>
      </c>
      <c r="P203" s="13">
        <v>18.5163478851318</v>
      </c>
      <c r="Q203" s="2" t="s">
        <v>289</v>
      </c>
      <c r="R203" s="13" t="s">
        <v>276</v>
      </c>
      <c r="S203" s="14" t="s">
        <v>396</v>
      </c>
    </row>
    <row r="204" spans="1:19" s="15" customFormat="1" x14ac:dyDescent="0.25">
      <c r="A204" s="50">
        <v>202</v>
      </c>
      <c r="B204" s="11">
        <v>-35.299999999999997</v>
      </c>
      <c r="C204" s="11">
        <v>140.9</v>
      </c>
      <c r="D204" s="12">
        <v>0.3</v>
      </c>
      <c r="E204" s="11" t="s">
        <v>320</v>
      </c>
      <c r="F204" s="13">
        <v>440</v>
      </c>
      <c r="G204" s="13">
        <v>91</v>
      </c>
      <c r="H204" s="13">
        <v>16.7420226700252</v>
      </c>
      <c r="I204" s="13">
        <v>1345</v>
      </c>
      <c r="J204" s="13">
        <v>8.4981999999999502E-2</v>
      </c>
      <c r="K204" s="13">
        <v>46.410301208496101</v>
      </c>
      <c r="L204" s="13">
        <v>184.32000732421901</v>
      </c>
      <c r="M204" s="13">
        <v>0.32713754646840199</v>
      </c>
      <c r="N204" s="13">
        <v>17.769352941176301</v>
      </c>
      <c r="O204" s="13">
        <v>1.51205205917358</v>
      </c>
      <c r="P204" s="13">
        <v>18.471725463867202</v>
      </c>
      <c r="Q204" s="2" t="s">
        <v>289</v>
      </c>
      <c r="R204" s="13" t="s">
        <v>276</v>
      </c>
      <c r="S204" s="14" t="s">
        <v>396</v>
      </c>
    </row>
    <row r="205" spans="1:19" s="15" customFormat="1" x14ac:dyDescent="0.25">
      <c r="A205" s="50">
        <v>203</v>
      </c>
      <c r="B205" s="11">
        <v>-36.6</v>
      </c>
      <c r="C205" s="11">
        <v>141.30000000000001</v>
      </c>
      <c r="D205" s="12">
        <v>1.5</v>
      </c>
      <c r="E205" s="11" t="s">
        <v>320</v>
      </c>
      <c r="F205" s="13">
        <v>450</v>
      </c>
      <c r="G205" s="13">
        <v>117</v>
      </c>
      <c r="H205" s="13">
        <v>15.119624685138501</v>
      </c>
      <c r="I205" s="13">
        <v>1216</v>
      </c>
      <c r="J205" s="13">
        <v>8.9585000000001205E-2</v>
      </c>
      <c r="K205" s="13">
        <v>18.019199371337901</v>
      </c>
      <c r="L205" s="13">
        <v>457.38000488281301</v>
      </c>
      <c r="M205" s="13">
        <v>0.37006578947368401</v>
      </c>
      <c r="N205" s="13">
        <v>85.319117647058405</v>
      </c>
      <c r="O205" s="13">
        <v>1.6074360609054601</v>
      </c>
      <c r="P205" s="13">
        <v>28.4334926605225</v>
      </c>
      <c r="Q205" s="2" t="s">
        <v>294</v>
      </c>
      <c r="R205" s="13" t="s">
        <v>291</v>
      </c>
      <c r="S205" s="14" t="s">
        <v>396</v>
      </c>
    </row>
    <row r="206" spans="1:19" s="15" customFormat="1" x14ac:dyDescent="0.25">
      <c r="A206" s="50">
        <v>204</v>
      </c>
      <c r="B206" s="11">
        <v>13.6</v>
      </c>
      <c r="C206" s="11">
        <v>2.6</v>
      </c>
      <c r="D206" s="12">
        <v>3</v>
      </c>
      <c r="E206" s="11" t="s">
        <v>320</v>
      </c>
      <c r="F206" s="13">
        <v>565</v>
      </c>
      <c r="G206" s="13">
        <v>51</v>
      </c>
      <c r="H206" s="13">
        <v>30.484153652392902</v>
      </c>
      <c r="I206" s="13">
        <v>2162</v>
      </c>
      <c r="J206" s="13">
        <v>0.445046</v>
      </c>
      <c r="K206" s="13">
        <v>204.64399719238301</v>
      </c>
      <c r="L206" s="13">
        <v>626</v>
      </c>
      <c r="M206" s="13">
        <v>0.26133209990749301</v>
      </c>
      <c r="N206" s="13">
        <v>48.230470588235299</v>
      </c>
      <c r="O206" s="13">
        <v>1.5750789642334</v>
      </c>
      <c r="P206" s="13">
        <v>8.2573032379150408</v>
      </c>
      <c r="Q206" s="2" t="s">
        <v>289</v>
      </c>
      <c r="R206" s="13" t="s">
        <v>291</v>
      </c>
      <c r="S206" s="14" t="s">
        <v>309</v>
      </c>
    </row>
    <row r="207" spans="1:19" s="15" customFormat="1" x14ac:dyDescent="0.25">
      <c r="A207" s="50">
        <v>205</v>
      </c>
      <c r="B207" s="11">
        <v>13.6</v>
      </c>
      <c r="C207" s="11">
        <v>2.6</v>
      </c>
      <c r="D207" s="12">
        <v>6</v>
      </c>
      <c r="E207" s="11" t="s">
        <v>320</v>
      </c>
      <c r="F207" s="13">
        <v>565</v>
      </c>
      <c r="G207" s="13">
        <v>51</v>
      </c>
      <c r="H207" s="13">
        <v>30.484153652392902</v>
      </c>
      <c r="I207" s="13">
        <v>2162</v>
      </c>
      <c r="J207" s="13">
        <v>0.445046</v>
      </c>
      <c r="K207" s="13">
        <v>204.64399719238301</v>
      </c>
      <c r="L207" s="13">
        <v>626</v>
      </c>
      <c r="M207" s="13">
        <v>0.26133209990749301</v>
      </c>
      <c r="N207" s="13">
        <v>48.230470588235299</v>
      </c>
      <c r="O207" s="13">
        <v>1.5750789642334</v>
      </c>
      <c r="P207" s="13">
        <v>8.2573032379150408</v>
      </c>
      <c r="Q207" s="2" t="s">
        <v>289</v>
      </c>
      <c r="R207" s="13" t="s">
        <v>291</v>
      </c>
      <c r="S207" s="14" t="s">
        <v>309</v>
      </c>
    </row>
    <row r="208" spans="1:19" s="15" customFormat="1" x14ac:dyDescent="0.25">
      <c r="A208" s="50">
        <v>206</v>
      </c>
      <c r="B208" s="12">
        <v>13.47</v>
      </c>
      <c r="C208" s="12">
        <v>2.33</v>
      </c>
      <c r="D208" s="12">
        <v>25</v>
      </c>
      <c r="E208" s="11" t="s">
        <v>320</v>
      </c>
      <c r="F208" s="13">
        <v>466.1</v>
      </c>
      <c r="G208" s="13">
        <v>51</v>
      </c>
      <c r="H208" s="13">
        <v>30.618794559194001</v>
      </c>
      <c r="I208" s="13">
        <v>2324.3090823529401</v>
      </c>
      <c r="J208" s="13">
        <v>0.49458896000000002</v>
      </c>
      <c r="K208" s="13">
        <v>204.64399719238301</v>
      </c>
      <c r="L208" s="13">
        <v>621.58538818359398</v>
      </c>
      <c r="M208" s="13">
        <v>0.22794672969280899</v>
      </c>
      <c r="N208" s="13">
        <v>54.245952941176398</v>
      </c>
      <c r="O208" s="13">
        <v>1.5715365409851101</v>
      </c>
      <c r="P208" s="13">
        <v>8.8094959259033203</v>
      </c>
      <c r="Q208" s="2" t="s">
        <v>289</v>
      </c>
      <c r="R208" s="13"/>
      <c r="S208" s="16" t="s">
        <v>309</v>
      </c>
    </row>
    <row r="209" spans="1:19" s="15" customFormat="1" x14ac:dyDescent="0.25">
      <c r="A209" s="50">
        <v>207</v>
      </c>
      <c r="B209" s="11">
        <v>42.9</v>
      </c>
      <c r="C209" s="11">
        <v>118.9</v>
      </c>
      <c r="D209" s="12">
        <v>47</v>
      </c>
      <c r="E209" s="11" t="s">
        <v>320</v>
      </c>
      <c r="F209" s="13">
        <v>360</v>
      </c>
      <c r="G209" s="13">
        <v>73</v>
      </c>
      <c r="H209" s="13">
        <v>6.7708967254408297</v>
      </c>
      <c r="I209" s="13">
        <v>899</v>
      </c>
      <c r="J209" s="13">
        <v>1.4856049999999901</v>
      </c>
      <c r="K209" s="13">
        <v>20.255199432373001</v>
      </c>
      <c r="L209" s="13">
        <v>447.60000610351602</v>
      </c>
      <c r="M209" s="13">
        <v>0.40044493882091198</v>
      </c>
      <c r="N209" s="13">
        <v>30.583588235294101</v>
      </c>
      <c r="O209" s="13">
        <v>1.3208761215210001</v>
      </c>
      <c r="P209" s="13">
        <v>24.602207183837901</v>
      </c>
      <c r="Q209" s="2" t="s">
        <v>294</v>
      </c>
      <c r="R209" s="13" t="s">
        <v>304</v>
      </c>
      <c r="S209" s="14" t="s">
        <v>397</v>
      </c>
    </row>
    <row r="210" spans="1:19" s="15" customFormat="1" x14ac:dyDescent="0.25">
      <c r="A210" s="50">
        <v>208</v>
      </c>
      <c r="B210" s="11">
        <v>37.799999999999997</v>
      </c>
      <c r="C210" s="11">
        <v>113.8</v>
      </c>
      <c r="D210" s="12">
        <v>68</v>
      </c>
      <c r="E210" s="11" t="s">
        <v>320</v>
      </c>
      <c r="F210" s="13">
        <v>550</v>
      </c>
      <c r="G210" s="13">
        <v>90</v>
      </c>
      <c r="H210" s="13">
        <v>10.5368891687657</v>
      </c>
      <c r="I210" s="13">
        <v>931</v>
      </c>
      <c r="J210" s="13">
        <v>3.1071579999999899</v>
      </c>
      <c r="K210" s="13">
        <v>20.1485996246338</v>
      </c>
      <c r="L210" s="13">
        <v>233.10000610351599</v>
      </c>
      <c r="M210" s="13">
        <v>0.59076262083780895</v>
      </c>
      <c r="N210" s="13">
        <v>74.310588235294205</v>
      </c>
      <c r="O210" s="13">
        <v>1.42577600479126</v>
      </c>
      <c r="P210" s="13">
        <v>30.9312934875488</v>
      </c>
      <c r="Q210" s="2" t="s">
        <v>289</v>
      </c>
      <c r="R210" s="13" t="s">
        <v>304</v>
      </c>
      <c r="S210" s="14" t="s">
        <v>397</v>
      </c>
    </row>
    <row r="211" spans="1:19" s="15" customFormat="1" x14ac:dyDescent="0.25">
      <c r="A211" s="50">
        <v>209</v>
      </c>
      <c r="B211" s="11">
        <v>42.9</v>
      </c>
      <c r="C211" s="11">
        <v>118.9</v>
      </c>
      <c r="D211" s="12">
        <v>85</v>
      </c>
      <c r="E211" s="11" t="s">
        <v>320</v>
      </c>
      <c r="F211" s="13">
        <v>360</v>
      </c>
      <c r="G211" s="13">
        <v>73</v>
      </c>
      <c r="H211" s="13">
        <v>6.7708967254408297</v>
      </c>
      <c r="I211" s="13">
        <v>899</v>
      </c>
      <c r="J211" s="13">
        <v>1.4856049999999901</v>
      </c>
      <c r="K211" s="13">
        <v>20.255199432373001</v>
      </c>
      <c r="L211" s="13">
        <v>447.60000610351602</v>
      </c>
      <c r="M211" s="13">
        <v>0.40044493882091198</v>
      </c>
      <c r="N211" s="13">
        <v>30.583588235294101</v>
      </c>
      <c r="O211" s="13">
        <v>1.3208761215210001</v>
      </c>
      <c r="P211" s="13">
        <v>24.602207183837901</v>
      </c>
      <c r="Q211" s="2" t="s">
        <v>294</v>
      </c>
      <c r="R211" s="13" t="s">
        <v>304</v>
      </c>
      <c r="S211" s="14" t="s">
        <v>397</v>
      </c>
    </row>
    <row r="212" spans="1:19" s="15" customFormat="1" x14ac:dyDescent="0.25">
      <c r="A212" s="50">
        <v>210</v>
      </c>
      <c r="B212" s="11">
        <v>37.799999999999997</v>
      </c>
      <c r="C212" s="11">
        <v>113.8</v>
      </c>
      <c r="D212" s="12">
        <v>288</v>
      </c>
      <c r="E212" s="11" t="s">
        <v>320</v>
      </c>
      <c r="F212" s="13">
        <v>550</v>
      </c>
      <c r="G212" s="13">
        <v>90</v>
      </c>
      <c r="H212" s="13">
        <v>10.5368891687657</v>
      </c>
      <c r="I212" s="13">
        <v>931</v>
      </c>
      <c r="J212" s="13">
        <v>3.1071579999999899</v>
      </c>
      <c r="K212" s="13">
        <v>20.1485996246338</v>
      </c>
      <c r="L212" s="13">
        <v>233.10000610351599</v>
      </c>
      <c r="M212" s="13">
        <v>0.59076262083780895</v>
      </c>
      <c r="N212" s="13">
        <v>74.310588235294205</v>
      </c>
      <c r="O212" s="13">
        <v>1.42577600479126</v>
      </c>
      <c r="P212" s="13">
        <v>30.9312934875488</v>
      </c>
      <c r="Q212" s="2" t="s">
        <v>289</v>
      </c>
      <c r="R212" s="13" t="s">
        <v>304</v>
      </c>
      <c r="S212" s="14" t="s">
        <v>397</v>
      </c>
    </row>
    <row r="213" spans="1:19" s="15" customFormat="1" x14ac:dyDescent="0.25">
      <c r="A213" s="50">
        <v>211</v>
      </c>
      <c r="B213" s="12">
        <v>42.87</v>
      </c>
      <c r="C213" s="12">
        <v>118.93</v>
      </c>
      <c r="D213" s="12">
        <v>47</v>
      </c>
      <c r="E213" s="11" t="s">
        <v>320</v>
      </c>
      <c r="F213" s="13">
        <v>360</v>
      </c>
      <c r="G213" s="13">
        <v>73</v>
      </c>
      <c r="H213" s="13">
        <v>6.9376326448362997</v>
      </c>
      <c r="I213" s="13">
        <v>1031.60908235294</v>
      </c>
      <c r="J213" s="13">
        <v>1.46508799999999</v>
      </c>
      <c r="K213" s="13">
        <v>20.255199432373001</v>
      </c>
      <c r="L213" s="13">
        <v>478.02001953125</v>
      </c>
      <c r="M213" s="13">
        <v>0.34896939757344497</v>
      </c>
      <c r="N213" s="13">
        <v>30.514150588235299</v>
      </c>
      <c r="O213" s="13">
        <v>1.3197555541992201</v>
      </c>
      <c r="P213" s="13">
        <v>24.509300231933601</v>
      </c>
      <c r="Q213" s="2" t="s">
        <v>294</v>
      </c>
      <c r="R213" s="13"/>
      <c r="S213" s="16" t="s">
        <v>398</v>
      </c>
    </row>
    <row r="214" spans="1:19" s="15" customFormat="1" x14ac:dyDescent="0.25">
      <c r="A214" s="50">
        <v>212</v>
      </c>
      <c r="B214" s="11">
        <v>-32.9</v>
      </c>
      <c r="C214" s="11">
        <v>121.6</v>
      </c>
      <c r="D214" s="12">
        <v>15</v>
      </c>
      <c r="E214" s="11" t="s">
        <v>320</v>
      </c>
      <c r="F214" s="13">
        <v>390</v>
      </c>
      <c r="G214" s="13">
        <v>100</v>
      </c>
      <c r="H214" s="13">
        <v>16.938657430730501</v>
      </c>
      <c r="I214" s="13">
        <v>1462</v>
      </c>
      <c r="J214" s="13">
        <v>0.31024299999999999</v>
      </c>
      <c r="K214" s="13">
        <v>48.271800994873097</v>
      </c>
      <c r="L214" s="13">
        <v>268.19998168945301</v>
      </c>
      <c r="M214" s="13">
        <v>0.26675786593707301</v>
      </c>
      <c r="N214" s="13">
        <v>29.062970588235199</v>
      </c>
      <c r="O214" s="13">
        <v>1.5909339189529399</v>
      </c>
      <c r="P214" s="13">
        <v>26.306821823120099</v>
      </c>
      <c r="Q214" s="2" t="s">
        <v>289</v>
      </c>
      <c r="R214" s="13" t="s">
        <v>291</v>
      </c>
      <c r="S214" s="14" t="s">
        <v>310</v>
      </c>
    </row>
    <row r="215" spans="1:19" s="15" customFormat="1" x14ac:dyDescent="0.25">
      <c r="A215" s="50">
        <v>213</v>
      </c>
      <c r="B215" s="12">
        <v>-27.5</v>
      </c>
      <c r="C215" s="12">
        <v>135</v>
      </c>
      <c r="D215" s="12">
        <f>AVERAGE(0.08,0.24)</f>
        <v>0.16</v>
      </c>
      <c r="E215" s="11" t="s">
        <v>320</v>
      </c>
      <c r="F215" s="13">
        <v>335.8</v>
      </c>
      <c r="G215" s="13">
        <v>32</v>
      </c>
      <c r="H215" s="13">
        <v>22.394080604534</v>
      </c>
      <c r="I215" s="13">
        <v>2063.2941176470599</v>
      </c>
      <c r="J215" s="13">
        <v>0.10842499999999999</v>
      </c>
      <c r="K215" s="13">
        <v>47.447498321533203</v>
      </c>
      <c r="L215" s="13">
        <v>628</v>
      </c>
      <c r="M215" s="13">
        <v>8.8973942296727102E-2</v>
      </c>
      <c r="N215" s="13">
        <v>0.13602941176470501</v>
      </c>
      <c r="O215" s="13">
        <v>1.6500499248504601</v>
      </c>
      <c r="P215" s="13">
        <v>37.357250213623097</v>
      </c>
      <c r="Q215" s="2" t="s">
        <v>294</v>
      </c>
      <c r="R215" s="13"/>
      <c r="S215" s="16" t="s">
        <v>399</v>
      </c>
    </row>
    <row r="216" spans="1:19" s="15" customFormat="1" x14ac:dyDescent="0.25">
      <c r="A216" s="50">
        <v>214</v>
      </c>
      <c r="B216" s="12">
        <v>21.3</v>
      </c>
      <c r="C216" s="12">
        <v>-101.61669999999999</v>
      </c>
      <c r="D216" s="12">
        <v>25</v>
      </c>
      <c r="E216" s="11" t="s">
        <v>320</v>
      </c>
      <c r="F216" s="13">
        <v>547</v>
      </c>
      <c r="G216" s="13">
        <v>67</v>
      </c>
      <c r="H216" s="13">
        <v>18.2634677279597</v>
      </c>
      <c r="I216" s="13">
        <v>1449.25853294118</v>
      </c>
      <c r="J216" s="13">
        <v>2.1398490920000102</v>
      </c>
      <c r="K216" s="13">
        <v>29.680099487304702</v>
      </c>
      <c r="L216" s="13">
        <v>463.00003051757801</v>
      </c>
      <c r="M216" s="13">
        <v>0.38939994945228501</v>
      </c>
      <c r="N216" s="13">
        <v>69.597754588235105</v>
      </c>
      <c r="O216" s="13">
        <v>1.33317482471466</v>
      </c>
      <c r="P216" s="13">
        <v>25.496150970458999</v>
      </c>
      <c r="Q216" s="2" t="s">
        <v>294</v>
      </c>
      <c r="R216" s="13"/>
      <c r="S216" s="16" t="s">
        <v>400</v>
      </c>
    </row>
    <row r="217" spans="1:19" s="15" customFormat="1" x14ac:dyDescent="0.25">
      <c r="A217" s="50">
        <v>215</v>
      </c>
      <c r="B217" s="12">
        <v>40.76</v>
      </c>
      <c r="C217" s="12">
        <v>-111.89</v>
      </c>
      <c r="D217" s="12">
        <v>210</v>
      </c>
      <c r="E217" s="11" t="s">
        <v>320</v>
      </c>
      <c r="F217" s="13">
        <v>646.20000000000005</v>
      </c>
      <c r="G217" s="13">
        <v>93</v>
      </c>
      <c r="H217" s="13">
        <v>8.6809327959697793</v>
      </c>
      <c r="I217" s="13">
        <v>1190.6869411764701</v>
      </c>
      <c r="J217" s="13">
        <v>4.5182412799999998</v>
      </c>
      <c r="K217" s="13">
        <v>18.5207004547119</v>
      </c>
      <c r="L217" s="13">
        <v>632.96435546875</v>
      </c>
      <c r="M217" s="13">
        <v>0.48363433110634502</v>
      </c>
      <c r="N217" s="13">
        <v>150.5772</v>
      </c>
      <c r="O217" s="13">
        <v>1.43124675750732</v>
      </c>
      <c r="P217" s="13">
        <v>27.745710372924801</v>
      </c>
      <c r="Q217" s="2" t="s">
        <v>311</v>
      </c>
      <c r="R217" s="13"/>
      <c r="S217" s="16" t="s">
        <v>401</v>
      </c>
    </row>
    <row r="218" spans="1:19" s="15" customFormat="1" x14ac:dyDescent="0.25">
      <c r="A218" s="50">
        <v>216</v>
      </c>
      <c r="B218" s="11">
        <v>37.799999999999997</v>
      </c>
      <c r="C218" s="11">
        <v>-100.8</v>
      </c>
      <c r="D218" s="12">
        <v>53</v>
      </c>
      <c r="E218" s="11" t="s">
        <v>320</v>
      </c>
      <c r="F218" s="13">
        <v>487</v>
      </c>
      <c r="G218" s="13">
        <v>79</v>
      </c>
      <c r="H218" s="13">
        <v>13.083440806045299</v>
      </c>
      <c r="I218" s="13">
        <v>1419</v>
      </c>
      <c r="J218" s="13">
        <v>0.187554</v>
      </c>
      <c r="K218" s="13">
        <v>69.721199035644503</v>
      </c>
      <c r="L218" s="13">
        <v>554.90997314453102</v>
      </c>
      <c r="M218" s="13">
        <v>0.343199436222692</v>
      </c>
      <c r="N218" s="13">
        <v>8.7320588235294707</v>
      </c>
      <c r="O218" s="13">
        <v>1.3884470462799099</v>
      </c>
      <c r="P218" s="13">
        <v>16.892284393310501</v>
      </c>
      <c r="Q218" s="2" t="s">
        <v>289</v>
      </c>
      <c r="R218" s="13" t="s">
        <v>291</v>
      </c>
      <c r="S218" s="14" t="s">
        <v>402</v>
      </c>
    </row>
    <row r="219" spans="1:19" s="15" customFormat="1" x14ac:dyDescent="0.25">
      <c r="A219" s="50">
        <v>217</v>
      </c>
      <c r="B219" s="11">
        <v>37.299999999999997</v>
      </c>
      <c r="C219" s="11">
        <v>-101.8</v>
      </c>
      <c r="D219" s="12">
        <v>5.0999999999999996</v>
      </c>
      <c r="E219" s="11" t="s">
        <v>320</v>
      </c>
      <c r="F219" s="13">
        <v>453</v>
      </c>
      <c r="G219" s="13">
        <v>75</v>
      </c>
      <c r="H219" s="13">
        <v>13.1659219143577</v>
      </c>
      <c r="I219" s="13">
        <v>1464</v>
      </c>
      <c r="J219" s="13">
        <v>0.265321999999999</v>
      </c>
      <c r="K219" s="13">
        <v>70.155700683593807</v>
      </c>
      <c r="L219" s="13">
        <v>520.219970703125</v>
      </c>
      <c r="M219" s="13">
        <v>0.30942622950819698</v>
      </c>
      <c r="N219" s="13">
        <v>1.9392941176470699</v>
      </c>
      <c r="O219" s="13">
        <v>1.42614209651947</v>
      </c>
      <c r="P219" s="13">
        <v>19.365169525146499</v>
      </c>
      <c r="Q219" s="2" t="s">
        <v>294</v>
      </c>
      <c r="R219" s="13" t="s">
        <v>306</v>
      </c>
      <c r="S219" s="14" t="s">
        <v>402</v>
      </c>
    </row>
    <row r="220" spans="1:19" s="15" customFormat="1" x14ac:dyDescent="0.25">
      <c r="A220" s="50">
        <v>218</v>
      </c>
      <c r="B220" s="11">
        <v>33.6</v>
      </c>
      <c r="C220" s="11">
        <v>-102.8</v>
      </c>
      <c r="D220" s="12">
        <v>17</v>
      </c>
      <c r="E220" s="11" t="s">
        <v>320</v>
      </c>
      <c r="F220" s="13">
        <v>420</v>
      </c>
      <c r="G220" s="13">
        <v>59</v>
      </c>
      <c r="H220" s="13">
        <v>16.214654911838799</v>
      </c>
      <c r="I220" s="13">
        <v>1627</v>
      </c>
      <c r="J220" s="13">
        <v>0.18937100000000001</v>
      </c>
      <c r="K220" s="13">
        <v>36.930301666259801</v>
      </c>
      <c r="L220" s="13">
        <v>534.02996826171898</v>
      </c>
      <c r="M220" s="13">
        <v>0.25814382298709299</v>
      </c>
      <c r="N220" s="13">
        <v>4.7038529411764802</v>
      </c>
      <c r="O220" s="13">
        <v>1.5057069063186601</v>
      </c>
      <c r="P220" s="13">
        <v>17.069778442382798</v>
      </c>
      <c r="Q220" s="2" t="s">
        <v>294</v>
      </c>
      <c r="R220" s="13" t="s">
        <v>293</v>
      </c>
      <c r="S220" s="14" t="s">
        <v>403</v>
      </c>
    </row>
    <row r="221" spans="1:19" s="15" customFormat="1" x14ac:dyDescent="0.25">
      <c r="A221" s="50">
        <v>219</v>
      </c>
      <c r="B221" s="11">
        <v>33.799999999999997</v>
      </c>
      <c r="C221" s="11">
        <v>-102.8</v>
      </c>
      <c r="D221" s="12">
        <v>24.5</v>
      </c>
      <c r="E221" s="11" t="s">
        <v>320</v>
      </c>
      <c r="F221" s="13">
        <v>440</v>
      </c>
      <c r="G221" s="13">
        <v>60</v>
      </c>
      <c r="H221" s="13">
        <v>15.983629722921901</v>
      </c>
      <c r="I221" s="13">
        <v>1622</v>
      </c>
      <c r="J221" s="13">
        <v>0.20146700000000001</v>
      </c>
      <c r="K221" s="13">
        <v>36.930301666259801</v>
      </c>
      <c r="L221" s="13">
        <v>538.08996582031295</v>
      </c>
      <c r="M221" s="13">
        <v>0.27127003699136898</v>
      </c>
      <c r="N221" s="13">
        <v>4.46752941176472</v>
      </c>
      <c r="O221" s="13">
        <v>1.46744096279144</v>
      </c>
      <c r="P221" s="13">
        <v>18.045337677001999</v>
      </c>
      <c r="Q221" s="2" t="s">
        <v>294</v>
      </c>
      <c r="R221" s="13" t="s">
        <v>293</v>
      </c>
      <c r="S221" s="14" t="s">
        <v>403</v>
      </c>
    </row>
    <row r="222" spans="1:19" s="15" customFormat="1" x14ac:dyDescent="0.25">
      <c r="A222" s="50">
        <v>220</v>
      </c>
      <c r="B222" s="11">
        <v>33.6</v>
      </c>
      <c r="C222" s="11">
        <v>-102.8</v>
      </c>
      <c r="D222" s="12">
        <v>32</v>
      </c>
      <c r="E222" s="11" t="s">
        <v>320</v>
      </c>
      <c r="F222" s="13">
        <v>420</v>
      </c>
      <c r="G222" s="13">
        <v>59</v>
      </c>
      <c r="H222" s="13">
        <v>16.214654911838799</v>
      </c>
      <c r="I222" s="13">
        <v>1627</v>
      </c>
      <c r="J222" s="13">
        <v>0.18937100000000001</v>
      </c>
      <c r="K222" s="13">
        <v>36.930301666259801</v>
      </c>
      <c r="L222" s="13">
        <v>534.02996826171898</v>
      </c>
      <c r="M222" s="13">
        <v>0.25814382298709299</v>
      </c>
      <c r="N222" s="13">
        <v>4.7038529411764802</v>
      </c>
      <c r="O222" s="13">
        <v>1.5057069063186601</v>
      </c>
      <c r="P222" s="13">
        <v>17.069778442382798</v>
      </c>
      <c r="Q222" s="2" t="s">
        <v>294</v>
      </c>
      <c r="R222" s="13" t="s">
        <v>293</v>
      </c>
      <c r="S222" s="14" t="s">
        <v>403</v>
      </c>
    </row>
    <row r="223" spans="1:19" s="15" customFormat="1" x14ac:dyDescent="0.25">
      <c r="A223" s="50">
        <v>221</v>
      </c>
      <c r="B223" s="11">
        <v>33.799999999999997</v>
      </c>
      <c r="C223" s="11">
        <v>-102.8</v>
      </c>
      <c r="D223" s="12">
        <v>39</v>
      </c>
      <c r="E223" s="11" t="s">
        <v>320</v>
      </c>
      <c r="F223" s="13">
        <v>420</v>
      </c>
      <c r="G223" s="13">
        <v>60</v>
      </c>
      <c r="H223" s="13">
        <v>15.983629722921901</v>
      </c>
      <c r="I223" s="13">
        <v>1622</v>
      </c>
      <c r="J223" s="13">
        <v>0.20146700000000001</v>
      </c>
      <c r="K223" s="13">
        <v>36.930301666259801</v>
      </c>
      <c r="L223" s="13">
        <v>538.08996582031295</v>
      </c>
      <c r="M223" s="13">
        <v>0.25893958076448798</v>
      </c>
      <c r="N223" s="13">
        <v>4.46752941176472</v>
      </c>
      <c r="O223" s="13">
        <v>1.46744096279144</v>
      </c>
      <c r="P223" s="13">
        <v>18.045337677001999</v>
      </c>
      <c r="Q223" s="2" t="s">
        <v>294</v>
      </c>
      <c r="R223" s="13" t="s">
        <v>276</v>
      </c>
      <c r="S223" s="14" t="s">
        <v>403</v>
      </c>
    </row>
    <row r="224" spans="1:19" s="15" customFormat="1" x14ac:dyDescent="0.25">
      <c r="A224" s="50">
        <v>222</v>
      </c>
      <c r="B224" s="11">
        <v>33.799999999999997</v>
      </c>
      <c r="C224" s="11">
        <v>-102.8</v>
      </c>
      <c r="D224" s="12">
        <v>54</v>
      </c>
      <c r="E224" s="11" t="s">
        <v>320</v>
      </c>
      <c r="F224" s="13">
        <v>420</v>
      </c>
      <c r="G224" s="13">
        <v>60</v>
      </c>
      <c r="H224" s="13">
        <v>15.983629722921901</v>
      </c>
      <c r="I224" s="13">
        <v>1622</v>
      </c>
      <c r="J224" s="13">
        <v>0.20146700000000001</v>
      </c>
      <c r="K224" s="13">
        <v>36.930301666259801</v>
      </c>
      <c r="L224" s="13">
        <v>538.08996582031295</v>
      </c>
      <c r="M224" s="13">
        <v>0.25893958076448798</v>
      </c>
      <c r="N224" s="13">
        <v>4.46752941176472</v>
      </c>
      <c r="O224" s="13">
        <v>1.46744096279144</v>
      </c>
      <c r="P224" s="13">
        <v>18.045337677001999</v>
      </c>
      <c r="Q224" s="2" t="s">
        <v>294</v>
      </c>
      <c r="R224" s="13" t="s">
        <v>306</v>
      </c>
      <c r="S224" s="14" t="s">
        <v>403</v>
      </c>
    </row>
    <row r="225" spans="1:19" s="15" customFormat="1" x14ac:dyDescent="0.25">
      <c r="A225" s="50">
        <v>223</v>
      </c>
      <c r="B225" s="11">
        <v>33.799999999999997</v>
      </c>
      <c r="C225" s="11">
        <v>-102.8</v>
      </c>
      <c r="D225" s="12">
        <v>102</v>
      </c>
      <c r="E225" s="11" t="s">
        <v>320</v>
      </c>
      <c r="F225" s="13">
        <v>420</v>
      </c>
      <c r="G225" s="13">
        <v>60</v>
      </c>
      <c r="H225" s="13">
        <v>15.983629722921901</v>
      </c>
      <c r="I225" s="13">
        <v>1622</v>
      </c>
      <c r="J225" s="13">
        <v>0.20146700000000001</v>
      </c>
      <c r="K225" s="13">
        <v>36.930301666259801</v>
      </c>
      <c r="L225" s="13">
        <v>538.08996582031295</v>
      </c>
      <c r="M225" s="13">
        <v>0.25893958076448798</v>
      </c>
      <c r="N225" s="13">
        <v>4.46752941176472</v>
      </c>
      <c r="O225" s="13">
        <v>1.46744096279144</v>
      </c>
      <c r="P225" s="13">
        <v>18.045337677001999</v>
      </c>
      <c r="Q225" s="2" t="s">
        <v>294</v>
      </c>
      <c r="R225" s="13" t="s">
        <v>276</v>
      </c>
      <c r="S225" s="14" t="s">
        <v>403</v>
      </c>
    </row>
    <row r="226" spans="1:19" s="15" customFormat="1" x14ac:dyDescent="0.25">
      <c r="A226" s="50">
        <v>224</v>
      </c>
      <c r="B226" s="11">
        <v>33.799999999999997</v>
      </c>
      <c r="C226" s="11">
        <v>-102.8</v>
      </c>
      <c r="D226" s="12">
        <v>111</v>
      </c>
      <c r="E226" s="11" t="s">
        <v>320</v>
      </c>
      <c r="F226" s="13">
        <v>420</v>
      </c>
      <c r="G226" s="13">
        <v>60</v>
      </c>
      <c r="H226" s="13">
        <v>15.983629722921901</v>
      </c>
      <c r="I226" s="13">
        <v>1622</v>
      </c>
      <c r="J226" s="13">
        <v>0.20146700000000001</v>
      </c>
      <c r="K226" s="13">
        <v>36.930301666259801</v>
      </c>
      <c r="L226" s="13">
        <v>538.08996582031295</v>
      </c>
      <c r="M226" s="13">
        <v>0.25893958076448798</v>
      </c>
      <c r="N226" s="13">
        <v>4.46752941176472</v>
      </c>
      <c r="O226" s="13">
        <v>1.46744096279144</v>
      </c>
      <c r="P226" s="13">
        <v>18.045337677001999</v>
      </c>
      <c r="Q226" s="2" t="s">
        <v>294</v>
      </c>
      <c r="R226" s="13" t="s">
        <v>276</v>
      </c>
      <c r="S226" s="14" t="s">
        <v>403</v>
      </c>
    </row>
    <row r="227" spans="1:19" s="15" customFormat="1" x14ac:dyDescent="0.25">
      <c r="A227" s="50">
        <v>225</v>
      </c>
      <c r="B227" s="11">
        <v>34.1</v>
      </c>
      <c r="C227" s="11">
        <v>-102.8</v>
      </c>
      <c r="D227" s="12">
        <v>0.2</v>
      </c>
      <c r="E227" s="11" t="s">
        <v>320</v>
      </c>
      <c r="F227" s="13">
        <v>420</v>
      </c>
      <c r="G227" s="13">
        <v>61</v>
      </c>
      <c r="H227" s="13">
        <v>15.7194634760705</v>
      </c>
      <c r="I227" s="13">
        <v>1595</v>
      </c>
      <c r="J227" s="13">
        <v>0.22466900000000001</v>
      </c>
      <c r="K227" s="13">
        <v>24.4734992980957</v>
      </c>
      <c r="L227" s="13">
        <v>544.17999267578102</v>
      </c>
      <c r="M227" s="13">
        <v>0.263322884012539</v>
      </c>
      <c r="N227" s="13">
        <v>5.2365000000000297</v>
      </c>
      <c r="O227" s="13">
        <v>1.4100419282913199</v>
      </c>
      <c r="P227" s="13">
        <v>19.508674621581999</v>
      </c>
      <c r="Q227" s="2" t="s">
        <v>294</v>
      </c>
      <c r="R227" s="13" t="s">
        <v>306</v>
      </c>
      <c r="S227" s="14" t="s">
        <v>403</v>
      </c>
    </row>
    <row r="228" spans="1:19" s="15" customFormat="1" x14ac:dyDescent="0.25">
      <c r="A228" s="50">
        <v>226</v>
      </c>
      <c r="B228" s="11">
        <v>37.299999999999997</v>
      </c>
      <c r="C228" s="11">
        <v>-101.8</v>
      </c>
      <c r="D228" s="12">
        <v>5</v>
      </c>
      <c r="E228" s="11" t="s">
        <v>320</v>
      </c>
      <c r="F228" s="13">
        <v>453</v>
      </c>
      <c r="G228" s="13">
        <v>75</v>
      </c>
      <c r="H228" s="13">
        <v>13.1659219143577</v>
      </c>
      <c r="I228" s="13">
        <v>1464</v>
      </c>
      <c r="J228" s="13">
        <v>0.265321999999999</v>
      </c>
      <c r="K228" s="13">
        <v>70.155700683593807</v>
      </c>
      <c r="L228" s="13">
        <v>520.219970703125</v>
      </c>
      <c r="M228" s="13">
        <v>0.30942622950819698</v>
      </c>
      <c r="N228" s="13">
        <v>1.9392941176470699</v>
      </c>
      <c r="O228" s="13">
        <v>1.42614209651947</v>
      </c>
      <c r="P228" s="13">
        <v>19.365169525146499</v>
      </c>
      <c r="Q228" s="2" t="s">
        <v>294</v>
      </c>
      <c r="R228" s="13" t="s">
        <v>306</v>
      </c>
      <c r="S228" s="14" t="s">
        <v>403</v>
      </c>
    </row>
    <row r="229" spans="1:19" s="15" customFormat="1" x14ac:dyDescent="0.25">
      <c r="A229" s="50">
        <v>227</v>
      </c>
      <c r="B229" s="11">
        <v>40.6</v>
      </c>
      <c r="C229" s="11">
        <v>-101.8</v>
      </c>
      <c r="D229" s="12">
        <v>70</v>
      </c>
      <c r="E229" s="11" t="s">
        <v>320</v>
      </c>
      <c r="F229" s="13">
        <v>500</v>
      </c>
      <c r="G229" s="13">
        <v>87</v>
      </c>
      <c r="H229" s="13">
        <v>11.136649874055401</v>
      </c>
      <c r="I229" s="13">
        <v>1191</v>
      </c>
      <c r="J229" s="13">
        <v>0.28116599999999897</v>
      </c>
      <c r="K229" s="13">
        <v>82.240196228027301</v>
      </c>
      <c r="L229" s="13">
        <v>684.61993408203102</v>
      </c>
      <c r="M229" s="13">
        <v>0.41981528127623802</v>
      </c>
      <c r="N229" s="13">
        <v>6.6672941176471001</v>
      </c>
      <c r="O229" s="13">
        <v>1.38307213783264</v>
      </c>
      <c r="P229" s="13">
        <v>16.18385887146</v>
      </c>
      <c r="Q229" s="2" t="s">
        <v>289</v>
      </c>
      <c r="R229" s="13" t="s">
        <v>291</v>
      </c>
      <c r="S229" s="14" t="s">
        <v>404</v>
      </c>
    </row>
    <row r="230" spans="1:19" s="15" customFormat="1" x14ac:dyDescent="0.25">
      <c r="A230" s="50">
        <v>228</v>
      </c>
      <c r="B230" s="12">
        <v>31</v>
      </c>
      <c r="C230" s="12">
        <v>34.75</v>
      </c>
      <c r="D230" s="12">
        <f>AVERAGE(16,66)</f>
        <v>41</v>
      </c>
      <c r="E230" s="11" t="s">
        <v>320</v>
      </c>
      <c r="F230" s="13">
        <v>45.1</v>
      </c>
      <c r="G230" s="13">
        <v>43</v>
      </c>
      <c r="H230" s="13">
        <v>20.435642317380399</v>
      </c>
      <c r="I230" s="13">
        <v>1632.13235294118</v>
      </c>
      <c r="J230" s="13">
        <v>1.5467</v>
      </c>
      <c r="K230" s="13">
        <v>31.433599472045898</v>
      </c>
      <c r="L230" s="13">
        <v>275.375</v>
      </c>
      <c r="M230" s="13">
        <v>8.0195521917376097E-2</v>
      </c>
      <c r="N230" s="13">
        <v>1.59264705882353</v>
      </c>
      <c r="O230" s="13">
        <v>1.4683375358581501</v>
      </c>
      <c r="P230" s="13">
        <v>25.408775329589801</v>
      </c>
      <c r="Q230" s="2" t="s">
        <v>326</v>
      </c>
      <c r="R230" s="13"/>
      <c r="S230" s="16" t="s">
        <v>405</v>
      </c>
    </row>
    <row r="231" spans="1:19" s="15" customFormat="1" x14ac:dyDescent="0.25">
      <c r="A231" s="50">
        <v>229</v>
      </c>
      <c r="B231" s="11">
        <v>24.9</v>
      </c>
      <c r="C231" s="11">
        <v>71.099999999999994</v>
      </c>
      <c r="D231" s="12">
        <v>12</v>
      </c>
      <c r="E231" s="11" t="s">
        <v>320</v>
      </c>
      <c r="F231" s="13">
        <v>240</v>
      </c>
      <c r="G231" s="13">
        <v>13</v>
      </c>
      <c r="H231" s="13">
        <v>27.3623299748111</v>
      </c>
      <c r="I231" s="13">
        <v>1872</v>
      </c>
      <c r="J231" s="13">
        <v>0.36139200000000099</v>
      </c>
      <c r="K231" s="13">
        <v>59.9010009765625</v>
      </c>
      <c r="L231" s="13">
        <v>178.16001892089801</v>
      </c>
      <c r="M231" s="13">
        <v>0.128205128205128</v>
      </c>
      <c r="N231" s="13">
        <v>31.897176470588199</v>
      </c>
      <c r="O231" s="13">
        <v>1.5371119976043699</v>
      </c>
      <c r="P231" s="13">
        <v>14.514248847961399</v>
      </c>
      <c r="Q231" s="2" t="s">
        <v>294</v>
      </c>
      <c r="R231" s="13" t="s">
        <v>306</v>
      </c>
      <c r="S231" s="14" t="s">
        <v>406</v>
      </c>
    </row>
    <row r="232" spans="1:19" s="15" customFormat="1" x14ac:dyDescent="0.25">
      <c r="A232" s="50">
        <v>230</v>
      </c>
      <c r="B232" s="11">
        <v>24.9</v>
      </c>
      <c r="C232" s="11">
        <v>71.099999999999994</v>
      </c>
      <c r="D232" s="12">
        <v>14.5</v>
      </c>
      <c r="E232" s="11" t="s">
        <v>320</v>
      </c>
      <c r="F232" s="13">
        <v>240</v>
      </c>
      <c r="G232" s="13">
        <v>13</v>
      </c>
      <c r="H232" s="13">
        <v>27.3623299748111</v>
      </c>
      <c r="I232" s="13">
        <v>1872</v>
      </c>
      <c r="J232" s="13">
        <v>0.36139200000000099</v>
      </c>
      <c r="K232" s="13">
        <v>59.9010009765625</v>
      </c>
      <c r="L232" s="13">
        <v>178.16001892089801</v>
      </c>
      <c r="M232" s="13">
        <v>0.128205128205128</v>
      </c>
      <c r="N232" s="13">
        <v>31.897176470588199</v>
      </c>
      <c r="O232" s="13">
        <v>1.5371119976043699</v>
      </c>
      <c r="P232" s="13">
        <v>14.514248847961399</v>
      </c>
      <c r="Q232" s="2" t="s">
        <v>294</v>
      </c>
      <c r="R232" s="13" t="s">
        <v>306</v>
      </c>
      <c r="S232" s="14" t="s">
        <v>406</v>
      </c>
    </row>
    <row r="233" spans="1:19" s="15" customFormat="1" x14ac:dyDescent="0.25">
      <c r="A233" s="50">
        <v>231</v>
      </c>
      <c r="B233" s="11">
        <v>24.9</v>
      </c>
      <c r="C233" s="11">
        <v>71.099999999999994</v>
      </c>
      <c r="D233" s="12">
        <v>18</v>
      </c>
      <c r="E233" s="11" t="s">
        <v>320</v>
      </c>
      <c r="F233" s="13">
        <v>240</v>
      </c>
      <c r="G233" s="13">
        <v>13</v>
      </c>
      <c r="H233" s="13">
        <v>27.3623299748111</v>
      </c>
      <c r="I233" s="13">
        <v>1872</v>
      </c>
      <c r="J233" s="13">
        <v>0.36139200000000099</v>
      </c>
      <c r="K233" s="13">
        <v>59.9010009765625</v>
      </c>
      <c r="L233" s="13">
        <v>178.16001892089801</v>
      </c>
      <c r="M233" s="13">
        <v>0.128205128205128</v>
      </c>
      <c r="N233" s="13">
        <v>31.897176470588199</v>
      </c>
      <c r="O233" s="13">
        <v>1.5371119976043699</v>
      </c>
      <c r="P233" s="13">
        <v>14.514248847961399</v>
      </c>
      <c r="Q233" s="2" t="s">
        <v>294</v>
      </c>
      <c r="R233" s="13" t="s">
        <v>306</v>
      </c>
      <c r="S233" s="14" t="s">
        <v>406</v>
      </c>
    </row>
    <row r="234" spans="1:19" s="15" customFormat="1" x14ac:dyDescent="0.25">
      <c r="A234" s="50">
        <v>232</v>
      </c>
      <c r="B234" s="11">
        <v>25.4</v>
      </c>
      <c r="C234" s="11">
        <v>71.099999999999994</v>
      </c>
      <c r="D234" s="12">
        <v>20</v>
      </c>
      <c r="E234" s="11" t="s">
        <v>320</v>
      </c>
      <c r="F234" s="13">
        <v>240</v>
      </c>
      <c r="G234" s="13">
        <v>14</v>
      </c>
      <c r="H234" s="13">
        <v>26.802488664987401</v>
      </c>
      <c r="I234" s="13">
        <v>1836</v>
      </c>
      <c r="J234" s="13">
        <v>0.51496499999999801</v>
      </c>
      <c r="K234" s="13">
        <v>109.332000732422</v>
      </c>
      <c r="L234" s="13">
        <v>31.3600063323975</v>
      </c>
      <c r="M234" s="13">
        <v>0.13071895424836599</v>
      </c>
      <c r="N234" s="13">
        <v>15.366323529411799</v>
      </c>
      <c r="O234" s="13">
        <v>1.5683519840240501</v>
      </c>
      <c r="P234" s="13">
        <v>8.6122083663940394</v>
      </c>
      <c r="Q234" s="2" t="s">
        <v>294</v>
      </c>
      <c r="R234" s="13" t="s">
        <v>306</v>
      </c>
      <c r="S234" s="14" t="s">
        <v>406</v>
      </c>
    </row>
    <row r="235" spans="1:19" s="15" customFormat="1" x14ac:dyDescent="0.25">
      <c r="A235" s="50">
        <v>233</v>
      </c>
      <c r="B235" s="11">
        <v>35.799999999999997</v>
      </c>
      <c r="C235" s="11">
        <v>-106.3</v>
      </c>
      <c r="D235" s="12">
        <v>1</v>
      </c>
      <c r="E235" s="11" t="s">
        <v>320</v>
      </c>
      <c r="F235" s="13">
        <v>470</v>
      </c>
      <c r="G235" s="13">
        <v>68</v>
      </c>
      <c r="H235" s="13">
        <v>9.4280377833753306</v>
      </c>
      <c r="I235" s="13">
        <v>1444</v>
      </c>
      <c r="J235" s="13">
        <v>2.5286159999999902</v>
      </c>
      <c r="K235" s="13">
        <v>41.626499176025398</v>
      </c>
      <c r="L235" s="13">
        <v>542.79998779296898</v>
      </c>
      <c r="M235" s="13">
        <v>0.32548476454293601</v>
      </c>
      <c r="N235" s="13">
        <v>12.339235294117501</v>
      </c>
      <c r="O235" s="13">
        <v>1.5274600982666</v>
      </c>
      <c r="P235" s="13">
        <v>22.900886535644499</v>
      </c>
      <c r="Q235" s="2" t="s">
        <v>294</v>
      </c>
      <c r="R235" s="13" t="s">
        <v>293</v>
      </c>
      <c r="S235" s="14" t="s">
        <v>407</v>
      </c>
    </row>
    <row r="236" spans="1:19" s="15" customFormat="1" x14ac:dyDescent="0.25">
      <c r="A236" s="50">
        <v>234</v>
      </c>
      <c r="B236" s="11">
        <v>35.799999999999997</v>
      </c>
      <c r="C236" s="11">
        <v>-106.3</v>
      </c>
      <c r="D236" s="12">
        <v>0.45</v>
      </c>
      <c r="E236" s="11" t="s">
        <v>320</v>
      </c>
      <c r="F236" s="13">
        <v>510</v>
      </c>
      <c r="G236" s="13">
        <v>68</v>
      </c>
      <c r="H236" s="13">
        <v>9.4280377833753306</v>
      </c>
      <c r="I236" s="13">
        <v>1444</v>
      </c>
      <c r="J236" s="13">
        <v>2.5286159999999902</v>
      </c>
      <c r="K236" s="13">
        <v>41.626499176025398</v>
      </c>
      <c r="L236" s="13">
        <v>542.79998779296898</v>
      </c>
      <c r="M236" s="13">
        <v>0.35318559556786699</v>
      </c>
      <c r="N236" s="13">
        <v>12.339235294117501</v>
      </c>
      <c r="O236" s="13">
        <v>1.5274600982666</v>
      </c>
      <c r="P236" s="13">
        <v>22.900886535644499</v>
      </c>
      <c r="Q236" s="2" t="s">
        <v>294</v>
      </c>
      <c r="R236" s="13" t="s">
        <v>293</v>
      </c>
      <c r="S236" s="14" t="s">
        <v>407</v>
      </c>
    </row>
    <row r="237" spans="1:19" s="15" customFormat="1" x14ac:dyDescent="0.25">
      <c r="A237" s="50">
        <v>235</v>
      </c>
      <c r="B237" s="11">
        <v>35.799999999999997</v>
      </c>
      <c r="C237" s="11">
        <v>-106.3</v>
      </c>
      <c r="D237" s="12">
        <v>0.8</v>
      </c>
      <c r="E237" s="11" t="s">
        <v>320</v>
      </c>
      <c r="F237" s="13">
        <v>470</v>
      </c>
      <c r="G237" s="13">
        <v>68</v>
      </c>
      <c r="H237" s="13">
        <v>9.4280377833753306</v>
      </c>
      <c r="I237" s="13">
        <v>1444</v>
      </c>
      <c r="J237" s="13">
        <v>2.5286159999999902</v>
      </c>
      <c r="K237" s="13">
        <v>41.626499176025398</v>
      </c>
      <c r="L237" s="13">
        <v>542.79998779296898</v>
      </c>
      <c r="M237" s="13">
        <v>0.32548476454293601</v>
      </c>
      <c r="N237" s="13">
        <v>12.339235294117501</v>
      </c>
      <c r="O237" s="13">
        <v>1.5274600982666</v>
      </c>
      <c r="P237" s="13">
        <v>22.900886535644499</v>
      </c>
      <c r="Q237" s="2" t="s">
        <v>294</v>
      </c>
      <c r="R237" s="13" t="s">
        <v>293</v>
      </c>
      <c r="S237" s="14" t="s">
        <v>407</v>
      </c>
    </row>
    <row r="238" spans="1:19" s="15" customFormat="1" x14ac:dyDescent="0.25">
      <c r="A238" s="50">
        <v>236</v>
      </c>
      <c r="B238" s="11">
        <v>28.4</v>
      </c>
      <c r="C238" s="11">
        <v>-110.8</v>
      </c>
      <c r="D238" s="12">
        <v>0.11</v>
      </c>
      <c r="E238" s="11" t="s">
        <v>320</v>
      </c>
      <c r="F238" s="13">
        <v>320</v>
      </c>
      <c r="G238" s="13">
        <v>31</v>
      </c>
      <c r="H238" s="13">
        <v>25.492750629722899</v>
      </c>
      <c r="I238" s="13">
        <v>1737</v>
      </c>
      <c r="J238" s="13">
        <v>1.3018479999999999</v>
      </c>
      <c r="K238" s="13">
        <v>21.495700836181602</v>
      </c>
      <c r="L238" s="13">
        <v>74.910011291503906</v>
      </c>
      <c r="M238" s="13">
        <v>0.18422567645365601</v>
      </c>
      <c r="N238" s="13">
        <v>3.3697058823529802</v>
      </c>
      <c r="O238" s="13">
        <v>1.3319280147552499</v>
      </c>
      <c r="P238" s="13">
        <v>20.2113342285156</v>
      </c>
      <c r="Q238" s="2" t="s">
        <v>294</v>
      </c>
      <c r="R238" s="13" t="s">
        <v>291</v>
      </c>
      <c r="S238" s="14" t="s">
        <v>408</v>
      </c>
    </row>
    <row r="239" spans="1:19" s="15" customFormat="1" x14ac:dyDescent="0.25">
      <c r="A239" s="50">
        <v>237</v>
      </c>
      <c r="B239" s="11">
        <v>28.4</v>
      </c>
      <c r="C239" s="11">
        <v>-110.8</v>
      </c>
      <c r="D239" s="12">
        <v>0.16</v>
      </c>
      <c r="E239" s="11" t="s">
        <v>320</v>
      </c>
      <c r="F239" s="13">
        <v>320</v>
      </c>
      <c r="G239" s="13">
        <v>31</v>
      </c>
      <c r="H239" s="13">
        <v>25.492750629722899</v>
      </c>
      <c r="I239" s="13">
        <v>1737</v>
      </c>
      <c r="J239" s="13">
        <v>1.3018479999999999</v>
      </c>
      <c r="K239" s="13">
        <v>21.495700836181602</v>
      </c>
      <c r="L239" s="13">
        <v>74.910011291503906</v>
      </c>
      <c r="M239" s="13">
        <v>0.18422567645365601</v>
      </c>
      <c r="N239" s="13">
        <v>3.3697058823529802</v>
      </c>
      <c r="O239" s="13">
        <v>1.3319280147552499</v>
      </c>
      <c r="P239" s="13">
        <v>20.2113342285156</v>
      </c>
      <c r="Q239" s="2" t="s">
        <v>294</v>
      </c>
      <c r="R239" s="13" t="s">
        <v>291</v>
      </c>
      <c r="S239" s="14" t="s">
        <v>408</v>
      </c>
    </row>
    <row r="240" spans="1:19" s="15" customFormat="1" x14ac:dyDescent="0.25">
      <c r="A240" s="50">
        <v>238</v>
      </c>
      <c r="B240" s="11">
        <v>31.6</v>
      </c>
      <c r="C240" s="11">
        <v>-106.9</v>
      </c>
      <c r="D240" s="12">
        <v>0.24</v>
      </c>
      <c r="E240" s="11" t="s">
        <v>320</v>
      </c>
      <c r="F240" s="13">
        <v>230</v>
      </c>
      <c r="G240" s="13">
        <v>42</v>
      </c>
      <c r="H240" s="13">
        <v>18.549753148614599</v>
      </c>
      <c r="I240" s="13">
        <v>1780</v>
      </c>
      <c r="J240" s="13">
        <v>0.56731900000000102</v>
      </c>
      <c r="K240" s="13">
        <v>103.31500244140599</v>
      </c>
      <c r="L240" s="13">
        <v>146.419998168945</v>
      </c>
      <c r="M240" s="13">
        <v>0.12921348314606701</v>
      </c>
      <c r="N240" s="13">
        <v>0.627235294117649</v>
      </c>
      <c r="O240" s="13">
        <v>1.5210520029068</v>
      </c>
      <c r="P240" s="13">
        <v>16.8948879241943</v>
      </c>
      <c r="Q240" s="2" t="s">
        <v>294</v>
      </c>
      <c r="R240" s="13" t="s">
        <v>291</v>
      </c>
      <c r="S240" s="14" t="s">
        <v>408</v>
      </c>
    </row>
    <row r="241" spans="1:19" s="15" customFormat="1" x14ac:dyDescent="0.25">
      <c r="A241" s="50">
        <v>239</v>
      </c>
      <c r="B241" s="11">
        <v>-31.6</v>
      </c>
      <c r="C241" s="11">
        <v>116.3</v>
      </c>
      <c r="D241" s="12">
        <v>13.4</v>
      </c>
      <c r="E241" s="11" t="s">
        <v>320</v>
      </c>
      <c r="F241" s="13">
        <v>660</v>
      </c>
      <c r="G241" s="13">
        <v>98</v>
      </c>
      <c r="H241" s="13">
        <v>18.1579974811083</v>
      </c>
      <c r="I241" s="13">
        <v>1620</v>
      </c>
      <c r="J241" s="13">
        <v>0.49349300000000201</v>
      </c>
      <c r="K241" s="13">
        <v>85.818496704101605</v>
      </c>
      <c r="L241" s="13">
        <v>484.04000854492199</v>
      </c>
      <c r="M241" s="13">
        <v>0.407407407407407</v>
      </c>
      <c r="N241" s="13">
        <v>132.490617647059</v>
      </c>
      <c r="O241" s="13">
        <v>1.51868200302124</v>
      </c>
      <c r="P241" s="13">
        <v>22.3570671081543</v>
      </c>
      <c r="Q241" s="2" t="s">
        <v>289</v>
      </c>
      <c r="R241" s="13" t="s">
        <v>291</v>
      </c>
      <c r="S241" s="14" t="s">
        <v>409</v>
      </c>
    </row>
    <row r="242" spans="1:19" s="15" customFormat="1" x14ac:dyDescent="0.25">
      <c r="A242" s="50">
        <v>240</v>
      </c>
      <c r="B242" s="11">
        <v>-32.9</v>
      </c>
      <c r="C242" s="11">
        <v>116.3</v>
      </c>
      <c r="D242" s="12">
        <v>24.2</v>
      </c>
      <c r="E242" s="11" t="s">
        <v>320</v>
      </c>
      <c r="F242" s="13">
        <v>1100</v>
      </c>
      <c r="G242" s="13">
        <v>123</v>
      </c>
      <c r="H242" s="13">
        <v>16.335040302267</v>
      </c>
      <c r="I242" s="13">
        <v>1470</v>
      </c>
      <c r="J242" s="13">
        <v>0.42989900000000197</v>
      </c>
      <c r="K242" s="13">
        <v>141.93600463867199</v>
      </c>
      <c r="L242" s="13">
        <v>491.83999633789102</v>
      </c>
      <c r="M242" s="13">
        <v>0.74829931972789099</v>
      </c>
      <c r="N242" s="13">
        <v>307.122088235295</v>
      </c>
      <c r="O242" s="13">
        <v>1.3652720451355</v>
      </c>
      <c r="P242" s="13">
        <v>18.685504913330099</v>
      </c>
      <c r="Q242" s="2" t="s">
        <v>297</v>
      </c>
      <c r="R242" s="13" t="s">
        <v>291</v>
      </c>
      <c r="S242" s="14" t="s">
        <v>409</v>
      </c>
    </row>
    <row r="243" spans="1:19" s="15" customFormat="1" x14ac:dyDescent="0.25">
      <c r="A243" s="50">
        <v>241</v>
      </c>
      <c r="B243" s="11">
        <v>-33.299999999999997</v>
      </c>
      <c r="C243" s="11">
        <v>116.3</v>
      </c>
      <c r="D243" s="12">
        <v>33.4</v>
      </c>
      <c r="E243" s="11" t="s">
        <v>320</v>
      </c>
      <c r="F243" s="13">
        <v>870</v>
      </c>
      <c r="G243" s="13">
        <v>128</v>
      </c>
      <c r="H243" s="13">
        <v>16.345093198992402</v>
      </c>
      <c r="I243" s="13">
        <v>1456</v>
      </c>
      <c r="J243" s="13">
        <v>0.37365000000000098</v>
      </c>
      <c r="K243" s="13">
        <v>146.51300048828099</v>
      </c>
      <c r="L243" s="13">
        <v>582.08001708984398</v>
      </c>
      <c r="M243" s="13">
        <v>0.59752747252747296</v>
      </c>
      <c r="N243" s="13">
        <v>273.97573529411801</v>
      </c>
      <c r="O243" s="13">
        <v>1.4910240173339799</v>
      </c>
      <c r="P243" s="13">
        <v>20.559490203857401</v>
      </c>
      <c r="Q243" s="2" t="s">
        <v>289</v>
      </c>
      <c r="R243" s="13" t="s">
        <v>291</v>
      </c>
      <c r="S243" s="14" t="s">
        <v>409</v>
      </c>
    </row>
    <row r="244" spans="1:19" s="15" customFormat="1" x14ac:dyDescent="0.25">
      <c r="A244" s="50">
        <v>242</v>
      </c>
      <c r="B244" s="11">
        <v>-32.799999999999997</v>
      </c>
      <c r="C244" s="11">
        <v>116.1</v>
      </c>
      <c r="D244" s="12">
        <v>106</v>
      </c>
      <c r="E244" s="11" t="s">
        <v>320</v>
      </c>
      <c r="F244" s="13">
        <v>1350</v>
      </c>
      <c r="G244" s="13">
        <v>123</v>
      </c>
      <c r="H244" s="13">
        <v>16.872362720403</v>
      </c>
      <c r="I244" s="13">
        <v>1517</v>
      </c>
      <c r="J244" s="13">
        <v>0.459532</v>
      </c>
      <c r="K244" s="13">
        <v>141.93600463867199</v>
      </c>
      <c r="L244" s="13">
        <v>421.56002807617199</v>
      </c>
      <c r="M244" s="13">
        <v>0.889914304548451</v>
      </c>
      <c r="N244" s="13">
        <v>318.29358823529401</v>
      </c>
      <c r="O244" s="13">
        <v>1.11334800720215</v>
      </c>
      <c r="P244" s="13">
        <v>15.2871360778809</v>
      </c>
      <c r="Q244" s="2" t="s">
        <v>297</v>
      </c>
      <c r="R244" s="13" t="s">
        <v>291</v>
      </c>
      <c r="S244" s="14" t="s">
        <v>409</v>
      </c>
    </row>
    <row r="245" spans="1:19" s="15" customFormat="1" x14ac:dyDescent="0.25">
      <c r="A245" s="50">
        <v>243</v>
      </c>
      <c r="B245" s="11">
        <v>-32.299999999999997</v>
      </c>
      <c r="C245" s="11">
        <v>116.1</v>
      </c>
      <c r="D245" s="12">
        <v>134</v>
      </c>
      <c r="E245" s="11" t="s">
        <v>320</v>
      </c>
      <c r="F245" s="13">
        <v>1147</v>
      </c>
      <c r="G245" s="13">
        <v>114</v>
      </c>
      <c r="H245" s="13">
        <v>17.400423173803599</v>
      </c>
      <c r="I245" s="13">
        <v>1546</v>
      </c>
      <c r="J245" s="13">
        <v>0.410940999999997</v>
      </c>
      <c r="K245" s="13">
        <v>141.93600463867199</v>
      </c>
      <c r="L245" s="13">
        <v>327.84002685546898</v>
      </c>
      <c r="M245" s="13">
        <v>0.74191461836998696</v>
      </c>
      <c r="N245" s="13">
        <v>255.546764705881</v>
      </c>
      <c r="O245" s="13">
        <v>1.04933202266693</v>
      </c>
      <c r="P245" s="13">
        <v>14.0869092941284</v>
      </c>
      <c r="Q245" s="2" t="s">
        <v>297</v>
      </c>
      <c r="R245" s="13" t="s">
        <v>291</v>
      </c>
      <c r="S245" s="14" t="s">
        <v>409</v>
      </c>
    </row>
    <row r="246" spans="1:19" s="15" customFormat="1" x14ac:dyDescent="0.25">
      <c r="A246" s="50">
        <v>244</v>
      </c>
      <c r="B246" s="11">
        <v>-32.299999999999997</v>
      </c>
      <c r="C246" s="11">
        <v>116.1</v>
      </c>
      <c r="D246" s="12">
        <v>157</v>
      </c>
      <c r="E246" s="11" t="s">
        <v>320</v>
      </c>
      <c r="F246" s="13">
        <v>1100</v>
      </c>
      <c r="G246" s="13">
        <v>114</v>
      </c>
      <c r="H246" s="13">
        <v>17.400423173803599</v>
      </c>
      <c r="I246" s="13">
        <v>1559</v>
      </c>
      <c r="J246" s="13">
        <v>0.410940999999997</v>
      </c>
      <c r="K246" s="13">
        <v>141.93600463867199</v>
      </c>
      <c r="L246" s="13">
        <v>327.84002685546898</v>
      </c>
      <c r="M246" s="13">
        <v>0.70558050032071795</v>
      </c>
      <c r="N246" s="13">
        <v>255.546764705881</v>
      </c>
      <c r="O246" s="13">
        <v>1.04933202266693</v>
      </c>
      <c r="P246" s="13">
        <v>14.0869092941284</v>
      </c>
      <c r="Q246" s="2" t="s">
        <v>297</v>
      </c>
      <c r="R246" s="13" t="s">
        <v>291</v>
      </c>
      <c r="S246" s="14" t="s">
        <v>409</v>
      </c>
    </row>
    <row r="247" spans="1:19" s="15" customFormat="1" x14ac:dyDescent="0.25">
      <c r="A247" s="50">
        <v>245</v>
      </c>
      <c r="B247" s="12">
        <v>34.26</v>
      </c>
      <c r="C247" s="12">
        <v>-106.9</v>
      </c>
      <c r="D247" s="12">
        <v>2.6</v>
      </c>
      <c r="E247" s="11" t="s">
        <v>320</v>
      </c>
      <c r="F247" s="13">
        <v>345.4</v>
      </c>
      <c r="G247" s="13">
        <v>61</v>
      </c>
      <c r="H247" s="13">
        <v>11.9049899244333</v>
      </c>
      <c r="I247" s="13">
        <v>1482.8553529411799</v>
      </c>
      <c r="J247" s="13">
        <v>1.78747740000001</v>
      </c>
      <c r="K247" s="13">
        <v>54.014701843261697</v>
      </c>
      <c r="L247" s="13">
        <v>529.85601806640602</v>
      </c>
      <c r="M247" s="13">
        <v>0.227399277094219</v>
      </c>
      <c r="N247" s="13">
        <v>5.0706764705881602</v>
      </c>
      <c r="O247" s="13">
        <v>1.54501187801361</v>
      </c>
      <c r="P247" s="13">
        <v>19.3707065582275</v>
      </c>
      <c r="Q247" s="2" t="s">
        <v>289</v>
      </c>
      <c r="R247" s="13"/>
      <c r="S247" s="16" t="s">
        <v>410</v>
      </c>
    </row>
    <row r="248" spans="1:19" s="15" customFormat="1" x14ac:dyDescent="0.25">
      <c r="A248" s="50">
        <v>246</v>
      </c>
      <c r="B248" s="12">
        <v>32.31</v>
      </c>
      <c r="C248" s="12">
        <v>-106.75</v>
      </c>
      <c r="D248" s="12">
        <v>1.5</v>
      </c>
      <c r="E248" s="11" t="s">
        <v>320</v>
      </c>
      <c r="F248" s="13">
        <v>279.89999999999998</v>
      </c>
      <c r="G248" s="13">
        <v>48</v>
      </c>
      <c r="H248" s="13">
        <v>16.215627204030199</v>
      </c>
      <c r="I248" s="13">
        <v>1638.4870588235301</v>
      </c>
      <c r="J248" s="13">
        <v>1.711028</v>
      </c>
      <c r="K248" s="13">
        <v>69.671600341796903</v>
      </c>
      <c r="L248" s="13">
        <v>462</v>
      </c>
      <c r="M248" s="13">
        <v>0.16488640165891899</v>
      </c>
      <c r="N248" s="13">
        <v>2.24835294117648</v>
      </c>
      <c r="O248" s="13">
        <v>1.53162121772766</v>
      </c>
      <c r="P248" s="13">
        <v>15.9945669174194</v>
      </c>
      <c r="Q248" s="2" t="s">
        <v>311</v>
      </c>
      <c r="R248" s="13"/>
      <c r="S248" s="16" t="s">
        <v>410</v>
      </c>
    </row>
    <row r="249" spans="1:19" s="15" customFormat="1" x14ac:dyDescent="0.25">
      <c r="A249" s="50">
        <v>247</v>
      </c>
      <c r="B249" s="12">
        <v>34.833300000000001</v>
      </c>
      <c r="C249" s="12">
        <v>-114.9833</v>
      </c>
      <c r="D249" s="12">
        <f>AVERAGE(0.03,0.05)</f>
        <v>0.04</v>
      </c>
      <c r="E249" s="11" t="s">
        <v>320</v>
      </c>
      <c r="F249" s="13">
        <v>132.9</v>
      </c>
      <c r="G249" s="13">
        <v>29</v>
      </c>
      <c r="H249" s="13">
        <v>20.698539936282099</v>
      </c>
      <c r="I249" s="13">
        <v>2095.74969624</v>
      </c>
      <c r="J249" s="13">
        <v>2.0825769844440001</v>
      </c>
      <c r="K249" s="13">
        <v>33.960800170898402</v>
      </c>
      <c r="L249" s="13">
        <v>373.86193847656301</v>
      </c>
      <c r="M249" s="13">
        <v>7.2803633193455605E-2</v>
      </c>
      <c r="N249" s="13">
        <v>3.0699201517647099</v>
      </c>
      <c r="O249" s="13">
        <v>1.559415102005</v>
      </c>
      <c r="P249" s="13">
        <v>21.138097763061499</v>
      </c>
      <c r="Q249" s="2" t="s">
        <v>294</v>
      </c>
      <c r="R249" s="13"/>
      <c r="S249" s="16" t="s">
        <v>411</v>
      </c>
    </row>
    <row r="250" spans="1:19" s="15" customFormat="1" x14ac:dyDescent="0.25">
      <c r="A250" s="50">
        <v>248</v>
      </c>
      <c r="B250" s="11">
        <v>46.6</v>
      </c>
      <c r="C250" s="11">
        <v>-119.4</v>
      </c>
      <c r="D250" s="12">
        <v>1.2</v>
      </c>
      <c r="E250" s="11" t="s">
        <v>320</v>
      </c>
      <c r="F250" s="13">
        <v>160</v>
      </c>
      <c r="G250" s="13">
        <v>86</v>
      </c>
      <c r="H250" s="13">
        <v>11.5743450881612</v>
      </c>
      <c r="I250" s="13">
        <v>1083</v>
      </c>
      <c r="J250" s="13">
        <v>1.4085910000000099</v>
      </c>
      <c r="K250" s="13">
        <v>43.473201751708999</v>
      </c>
      <c r="L250" s="13">
        <v>729.739990234375</v>
      </c>
      <c r="M250" s="13">
        <v>0.14773776546629699</v>
      </c>
      <c r="N250" s="13">
        <v>19.347735294117498</v>
      </c>
      <c r="O250" s="13">
        <v>1.45376205444336</v>
      </c>
      <c r="P250" s="13">
        <v>22.963794708251999</v>
      </c>
      <c r="Q250" s="2" t="s">
        <v>294</v>
      </c>
      <c r="R250" s="13" t="s">
        <v>293</v>
      </c>
      <c r="S250" s="14" t="s">
        <v>412</v>
      </c>
    </row>
    <row r="251" spans="1:19" s="15" customFormat="1" x14ac:dyDescent="0.25">
      <c r="A251" s="50">
        <v>249</v>
      </c>
      <c r="B251" s="11">
        <v>46.6</v>
      </c>
      <c r="C251" s="11">
        <v>-119.4</v>
      </c>
      <c r="D251" s="12">
        <v>5.0999999999999996</v>
      </c>
      <c r="E251" s="11" t="s">
        <v>320</v>
      </c>
      <c r="F251" s="13">
        <v>160</v>
      </c>
      <c r="G251" s="13">
        <v>86</v>
      </c>
      <c r="H251" s="13">
        <v>11.5743450881612</v>
      </c>
      <c r="I251" s="13">
        <v>1083</v>
      </c>
      <c r="J251" s="13">
        <v>1.4085910000000099</v>
      </c>
      <c r="K251" s="13">
        <v>43.473201751708999</v>
      </c>
      <c r="L251" s="13">
        <v>729.739990234375</v>
      </c>
      <c r="M251" s="13">
        <v>0.14773776546629699</v>
      </c>
      <c r="N251" s="13">
        <v>19.347735294117498</v>
      </c>
      <c r="O251" s="13">
        <v>1.45376205444336</v>
      </c>
      <c r="P251" s="13">
        <v>22.963794708251999</v>
      </c>
      <c r="Q251" s="2" t="s">
        <v>294</v>
      </c>
      <c r="R251" s="13" t="s">
        <v>293</v>
      </c>
      <c r="S251" s="14" t="s">
        <v>412</v>
      </c>
    </row>
    <row r="252" spans="1:19" s="15" customFormat="1" x14ac:dyDescent="0.25">
      <c r="A252" s="50">
        <v>250</v>
      </c>
      <c r="B252" s="11">
        <v>46.6</v>
      </c>
      <c r="C252" s="11">
        <v>-119.4</v>
      </c>
      <c r="D252" s="12">
        <v>0.06</v>
      </c>
      <c r="E252" s="11" t="s">
        <v>320</v>
      </c>
      <c r="F252" s="13">
        <v>160</v>
      </c>
      <c r="G252" s="13">
        <v>86</v>
      </c>
      <c r="H252" s="13">
        <v>11.5743450881612</v>
      </c>
      <c r="I252" s="13">
        <v>1083</v>
      </c>
      <c r="J252" s="13">
        <v>1.4085910000000099</v>
      </c>
      <c r="K252" s="13">
        <v>43.473201751708999</v>
      </c>
      <c r="L252" s="13">
        <v>729.739990234375</v>
      </c>
      <c r="M252" s="13">
        <v>0.14773776546629699</v>
      </c>
      <c r="N252" s="13">
        <v>19.347735294117498</v>
      </c>
      <c r="O252" s="13">
        <v>1.45376205444336</v>
      </c>
      <c r="P252" s="13">
        <v>22.963794708251999</v>
      </c>
      <c r="Q252" s="2" t="s">
        <v>294</v>
      </c>
      <c r="R252" s="13" t="s">
        <v>304</v>
      </c>
      <c r="S252" s="14" t="s">
        <v>412</v>
      </c>
    </row>
    <row r="253" spans="1:19" s="15" customFormat="1" x14ac:dyDescent="0.25">
      <c r="A253" s="50">
        <v>251</v>
      </c>
      <c r="B253" s="11">
        <v>46.6</v>
      </c>
      <c r="C253" s="11">
        <v>-119.4</v>
      </c>
      <c r="D253" s="12">
        <v>0.15</v>
      </c>
      <c r="E253" s="11" t="s">
        <v>320</v>
      </c>
      <c r="F253" s="13">
        <v>160</v>
      </c>
      <c r="G253" s="13">
        <v>86</v>
      </c>
      <c r="H253" s="13">
        <v>11.5743450881612</v>
      </c>
      <c r="I253" s="13">
        <v>1083</v>
      </c>
      <c r="J253" s="13">
        <v>1.4085910000000099</v>
      </c>
      <c r="K253" s="13">
        <v>43.473201751708999</v>
      </c>
      <c r="L253" s="13">
        <v>729.739990234375</v>
      </c>
      <c r="M253" s="13">
        <v>0.14773776546629699</v>
      </c>
      <c r="N253" s="13">
        <v>19.347735294117498</v>
      </c>
      <c r="O253" s="13">
        <v>1.45376205444336</v>
      </c>
      <c r="P253" s="13">
        <v>22.963794708251999</v>
      </c>
      <c r="Q253" s="2" t="s">
        <v>294</v>
      </c>
      <c r="R253" s="13" t="s">
        <v>293</v>
      </c>
      <c r="S253" s="14" t="s">
        <v>412</v>
      </c>
    </row>
    <row r="254" spans="1:19" s="15" customFormat="1" x14ac:dyDescent="0.25">
      <c r="A254" s="50">
        <v>252</v>
      </c>
      <c r="B254" s="11">
        <v>46.6</v>
      </c>
      <c r="C254" s="11">
        <v>-119.4</v>
      </c>
      <c r="D254" s="12">
        <v>2.6</v>
      </c>
      <c r="E254" s="11" t="s">
        <v>320</v>
      </c>
      <c r="F254" s="13">
        <v>160</v>
      </c>
      <c r="G254" s="13">
        <v>86</v>
      </c>
      <c r="H254" s="13">
        <v>11.5743450881612</v>
      </c>
      <c r="I254" s="13">
        <v>1083</v>
      </c>
      <c r="J254" s="13">
        <v>1.4085910000000099</v>
      </c>
      <c r="K254" s="13">
        <v>43.473201751708999</v>
      </c>
      <c r="L254" s="13">
        <v>729.739990234375</v>
      </c>
      <c r="M254" s="13">
        <v>0.14773776546629699</v>
      </c>
      <c r="N254" s="13">
        <v>19.347735294117498</v>
      </c>
      <c r="O254" s="13">
        <v>1.45376205444336</v>
      </c>
      <c r="P254" s="13">
        <v>22.963794708251999</v>
      </c>
      <c r="Q254" s="2" t="s">
        <v>294</v>
      </c>
      <c r="R254" s="13" t="s">
        <v>293</v>
      </c>
      <c r="S254" s="14" t="s">
        <v>412</v>
      </c>
    </row>
    <row r="255" spans="1:19" s="15" customFormat="1" x14ac:dyDescent="0.25">
      <c r="A255" s="50">
        <v>253</v>
      </c>
      <c r="B255" s="17">
        <v>-24.8</v>
      </c>
      <c r="C255" s="17">
        <v>150.1</v>
      </c>
      <c r="D255" s="12">
        <v>1.6</v>
      </c>
      <c r="E255" s="11" t="s">
        <v>320</v>
      </c>
      <c r="F255" s="13">
        <v>700</v>
      </c>
      <c r="G255" s="13">
        <v>70</v>
      </c>
      <c r="H255" s="13">
        <v>21.712312342569302</v>
      </c>
      <c r="I255" s="13">
        <v>1502</v>
      </c>
      <c r="J255" s="13">
        <v>0.396788999999998</v>
      </c>
      <c r="K255" s="13">
        <v>45.9739990234375</v>
      </c>
      <c r="L255" s="13">
        <v>334.96002197265602</v>
      </c>
      <c r="M255" s="13">
        <v>0.46604527296937398</v>
      </c>
      <c r="N255" s="13">
        <v>29.107499999999899</v>
      </c>
      <c r="O255" s="13">
        <v>1.6105940341949501</v>
      </c>
      <c r="P255" s="13">
        <v>33.663825988769503</v>
      </c>
      <c r="Q255" s="2" t="s">
        <v>294</v>
      </c>
      <c r="R255" s="13" t="s">
        <v>276</v>
      </c>
      <c r="S255" s="18" t="s">
        <v>413</v>
      </c>
    </row>
    <row r="256" spans="1:19" s="15" customFormat="1" x14ac:dyDescent="0.25">
      <c r="A256" s="50">
        <v>254</v>
      </c>
      <c r="B256" s="17">
        <v>-23.9</v>
      </c>
      <c r="C256" s="17">
        <v>150.30000000000001</v>
      </c>
      <c r="D256" s="12">
        <v>2</v>
      </c>
      <c r="E256" s="11" t="s">
        <v>320</v>
      </c>
      <c r="F256" s="13">
        <v>659</v>
      </c>
      <c r="G256" s="13">
        <v>84</v>
      </c>
      <c r="H256" s="13">
        <v>22.112345088161199</v>
      </c>
      <c r="I256" s="13">
        <v>1600</v>
      </c>
      <c r="J256" s="13">
        <v>0.46130700000000602</v>
      </c>
      <c r="K256" s="13">
        <v>51.798099517822301</v>
      </c>
      <c r="L256" s="13">
        <v>350.83999633789102</v>
      </c>
      <c r="M256" s="13">
        <v>0.41187499999999999</v>
      </c>
      <c r="N256" s="13">
        <v>75.676588235294901</v>
      </c>
      <c r="O256" s="13">
        <v>1.6001439094543499</v>
      </c>
      <c r="P256" s="13">
        <v>32.125907897949197</v>
      </c>
      <c r="Q256" s="2" t="s">
        <v>294</v>
      </c>
      <c r="R256" s="13" t="s">
        <v>276</v>
      </c>
      <c r="S256" s="18" t="s">
        <v>413</v>
      </c>
    </row>
    <row r="257" spans="1:19" s="15" customFormat="1" x14ac:dyDescent="0.25">
      <c r="A257" s="50">
        <v>255</v>
      </c>
      <c r="B257" s="17">
        <v>-23.1</v>
      </c>
      <c r="C257" s="17">
        <v>148.1</v>
      </c>
      <c r="D257" s="12">
        <v>7.4</v>
      </c>
      <c r="E257" s="11" t="s">
        <v>320</v>
      </c>
      <c r="F257" s="13">
        <v>597</v>
      </c>
      <c r="G257" s="13">
        <v>64</v>
      </c>
      <c r="H257" s="13">
        <v>23.235206549118399</v>
      </c>
      <c r="I257" s="13">
        <v>1638</v>
      </c>
      <c r="J257" s="13">
        <v>0.27271899999999899</v>
      </c>
      <c r="K257" s="13">
        <v>18.360099792480501</v>
      </c>
      <c r="L257" s="13">
        <v>608.239990234375</v>
      </c>
      <c r="M257" s="13">
        <v>0.36446886446886401</v>
      </c>
      <c r="N257" s="13">
        <v>61.227617647058501</v>
      </c>
      <c r="O257" s="13">
        <v>1.6264081001281701</v>
      </c>
      <c r="P257" s="13">
        <v>35.983966827392599</v>
      </c>
      <c r="Q257" s="2" t="s">
        <v>294</v>
      </c>
      <c r="R257" s="13" t="s">
        <v>276</v>
      </c>
      <c r="S257" s="18" t="s">
        <v>413</v>
      </c>
    </row>
    <row r="258" spans="1:19" s="15" customFormat="1" x14ac:dyDescent="0.25">
      <c r="A258" s="50">
        <v>256</v>
      </c>
      <c r="B258" s="17">
        <v>-24.3</v>
      </c>
      <c r="C258" s="17">
        <v>149.80000000000001</v>
      </c>
      <c r="D258" s="12">
        <v>8.9</v>
      </c>
      <c r="E258" s="11" t="s">
        <v>320</v>
      </c>
      <c r="F258" s="13">
        <v>632</v>
      </c>
      <c r="G258" s="13">
        <v>73</v>
      </c>
      <c r="H258" s="13">
        <v>21.863753148614599</v>
      </c>
      <c r="I258" s="13">
        <v>1548</v>
      </c>
      <c r="J258" s="13">
        <v>0.32450099999999998</v>
      </c>
      <c r="K258" s="13">
        <v>42.092201232910199</v>
      </c>
      <c r="L258" s="13">
        <v>219.88000488281301</v>
      </c>
      <c r="M258" s="13">
        <v>0.40826873385012902</v>
      </c>
      <c r="N258" s="13">
        <v>37.592852941176702</v>
      </c>
      <c r="O258" s="13">
        <v>1.6236979961395299</v>
      </c>
      <c r="P258" s="13">
        <v>33.873210906982401</v>
      </c>
      <c r="Q258" s="2" t="s">
        <v>294</v>
      </c>
      <c r="R258" s="13" t="s">
        <v>276</v>
      </c>
      <c r="S258" s="18" t="s">
        <v>413</v>
      </c>
    </row>
    <row r="259" spans="1:19" s="15" customFormat="1" x14ac:dyDescent="0.25">
      <c r="A259" s="50">
        <v>257</v>
      </c>
      <c r="B259" s="17">
        <v>-23.9</v>
      </c>
      <c r="C259" s="17">
        <v>148.4</v>
      </c>
      <c r="D259" s="12">
        <v>16.100000000000001</v>
      </c>
      <c r="E259" s="11" t="s">
        <v>320</v>
      </c>
      <c r="F259" s="13">
        <v>600</v>
      </c>
      <c r="G259" s="13">
        <v>64</v>
      </c>
      <c r="H259" s="13">
        <v>22.4230025188917</v>
      </c>
      <c r="I259" s="13">
        <v>1596</v>
      </c>
      <c r="J259" s="13">
        <v>0.31025600000000197</v>
      </c>
      <c r="K259" s="13">
        <v>18.360099792480501</v>
      </c>
      <c r="L259" s="13">
        <v>560.92004394531295</v>
      </c>
      <c r="M259" s="13">
        <v>0.37593984962406002</v>
      </c>
      <c r="N259" s="13">
        <v>34.295000000000101</v>
      </c>
      <c r="O259" s="13">
        <v>1.6160800457000699</v>
      </c>
      <c r="P259" s="13">
        <v>34.9733695983887</v>
      </c>
      <c r="Q259" s="2" t="s">
        <v>294</v>
      </c>
      <c r="R259" s="13" t="s">
        <v>276</v>
      </c>
      <c r="S259" s="18" t="s">
        <v>413</v>
      </c>
    </row>
    <row r="260" spans="1:19" s="15" customFormat="1" x14ac:dyDescent="0.25">
      <c r="A260" s="50">
        <v>258</v>
      </c>
      <c r="B260" s="17">
        <v>-22.9</v>
      </c>
      <c r="C260" s="17">
        <v>148.9</v>
      </c>
      <c r="D260" s="12">
        <v>18</v>
      </c>
      <c r="E260" s="11" t="s">
        <v>320</v>
      </c>
      <c r="F260" s="13">
        <v>580</v>
      </c>
      <c r="G260" s="13">
        <v>79</v>
      </c>
      <c r="H260" s="13">
        <v>23.042652392947101</v>
      </c>
      <c r="I260" s="13">
        <v>1621</v>
      </c>
      <c r="J260" s="13">
        <v>0.15818000000000201</v>
      </c>
      <c r="K260" s="13">
        <v>42.191898345947301</v>
      </c>
      <c r="L260" s="13">
        <v>492.0400390625</v>
      </c>
      <c r="M260" s="13">
        <v>0.35780382479950601</v>
      </c>
      <c r="N260" s="13">
        <v>118.863441176471</v>
      </c>
      <c r="O260" s="13">
        <v>1.6320440769195601</v>
      </c>
      <c r="P260" s="13">
        <v>34.617416381835902</v>
      </c>
      <c r="Q260" s="2" t="s">
        <v>294</v>
      </c>
      <c r="R260" s="13" t="s">
        <v>276</v>
      </c>
      <c r="S260" s="18" t="s">
        <v>413</v>
      </c>
    </row>
    <row r="261" spans="1:19" s="15" customFormat="1" x14ac:dyDescent="0.25">
      <c r="A261" s="50">
        <v>259</v>
      </c>
      <c r="B261" s="17">
        <v>-21.3</v>
      </c>
      <c r="C261" s="17">
        <v>150.4</v>
      </c>
      <c r="D261" s="12">
        <v>27.5</v>
      </c>
      <c r="E261" s="11" t="s">
        <v>320</v>
      </c>
      <c r="F261" s="13">
        <v>639</v>
      </c>
      <c r="G261" s="13">
        <v>7</v>
      </c>
      <c r="H261" s="13">
        <v>1.5986272040302201</v>
      </c>
      <c r="I261" s="13">
        <v>1579</v>
      </c>
      <c r="J261" s="13">
        <v>1.242E-3</v>
      </c>
      <c r="K261" s="13">
        <v>0</v>
      </c>
      <c r="L261" s="13">
        <v>0</v>
      </c>
      <c r="M261" s="13">
        <v>0.40468651044965198</v>
      </c>
      <c r="N261" s="13">
        <v>0</v>
      </c>
      <c r="O261" s="13">
        <v>0</v>
      </c>
      <c r="P261" s="13">
        <v>0</v>
      </c>
      <c r="Q261" s="2" t="s">
        <v>294</v>
      </c>
      <c r="R261" s="13" t="s">
        <v>276</v>
      </c>
      <c r="S261" s="18" t="s">
        <v>413</v>
      </c>
    </row>
    <row r="262" spans="1:19" s="15" customFormat="1" x14ac:dyDescent="0.25">
      <c r="A262" s="50">
        <v>260</v>
      </c>
      <c r="B262" s="17">
        <v>-22.9</v>
      </c>
      <c r="C262" s="17">
        <v>148.9</v>
      </c>
      <c r="D262" s="12">
        <v>0.2</v>
      </c>
      <c r="E262" s="11" t="s">
        <v>320</v>
      </c>
      <c r="F262" s="13">
        <v>580</v>
      </c>
      <c r="G262" s="13">
        <v>79</v>
      </c>
      <c r="H262" s="13">
        <v>23.042652392947101</v>
      </c>
      <c r="I262" s="13">
        <v>1621</v>
      </c>
      <c r="J262" s="13">
        <v>0.15818000000000201</v>
      </c>
      <c r="K262" s="13">
        <v>42.191898345947301</v>
      </c>
      <c r="L262" s="13">
        <v>492.0400390625</v>
      </c>
      <c r="M262" s="13">
        <v>0.35780382479950601</v>
      </c>
      <c r="N262" s="13">
        <v>118.863441176471</v>
      </c>
      <c r="O262" s="13">
        <v>1.6320440769195601</v>
      </c>
      <c r="P262" s="13">
        <v>34.617416381835902</v>
      </c>
      <c r="Q262" s="2" t="s">
        <v>294</v>
      </c>
      <c r="R262" s="13" t="s">
        <v>276</v>
      </c>
      <c r="S262" s="18" t="s">
        <v>413</v>
      </c>
    </row>
    <row r="263" spans="1:19" s="15" customFormat="1" x14ac:dyDescent="0.25">
      <c r="A263" s="50">
        <v>261</v>
      </c>
      <c r="B263" s="17">
        <v>-23.9</v>
      </c>
      <c r="C263" s="17">
        <v>148.4</v>
      </c>
      <c r="D263" s="12">
        <v>0.2</v>
      </c>
      <c r="E263" s="11" t="s">
        <v>320</v>
      </c>
      <c r="F263" s="13">
        <v>600</v>
      </c>
      <c r="G263" s="13">
        <v>64</v>
      </c>
      <c r="H263" s="13">
        <v>22.4230025188917</v>
      </c>
      <c r="I263" s="13">
        <v>1596</v>
      </c>
      <c r="J263" s="13">
        <v>0.31025600000000197</v>
      </c>
      <c r="K263" s="13">
        <v>18.360099792480501</v>
      </c>
      <c r="L263" s="13">
        <v>560.92004394531295</v>
      </c>
      <c r="M263" s="13">
        <v>0.37593984962406002</v>
      </c>
      <c r="N263" s="13">
        <v>34.295000000000101</v>
      </c>
      <c r="O263" s="13">
        <v>1.6160800457000699</v>
      </c>
      <c r="P263" s="13">
        <v>34.9733695983887</v>
      </c>
      <c r="Q263" s="2" t="s">
        <v>294</v>
      </c>
      <c r="R263" s="13" t="s">
        <v>276</v>
      </c>
      <c r="S263" s="18" t="s">
        <v>413</v>
      </c>
    </row>
    <row r="264" spans="1:19" s="15" customFormat="1" x14ac:dyDescent="0.25">
      <c r="A264" s="50">
        <v>262</v>
      </c>
      <c r="B264" s="17">
        <v>-23.9</v>
      </c>
      <c r="C264" s="17">
        <v>150.30000000000001</v>
      </c>
      <c r="D264" s="12">
        <v>0.2</v>
      </c>
      <c r="E264" s="11" t="s">
        <v>320</v>
      </c>
      <c r="F264" s="13">
        <v>659</v>
      </c>
      <c r="G264" s="13">
        <v>84</v>
      </c>
      <c r="H264" s="13">
        <v>22.112345088161199</v>
      </c>
      <c r="I264" s="13">
        <v>1600</v>
      </c>
      <c r="J264" s="13">
        <v>0.46130700000000602</v>
      </c>
      <c r="K264" s="13">
        <v>51.798099517822301</v>
      </c>
      <c r="L264" s="13">
        <v>350.83999633789102</v>
      </c>
      <c r="M264" s="13">
        <v>0.41187499999999999</v>
      </c>
      <c r="N264" s="13">
        <v>75.676588235294901</v>
      </c>
      <c r="O264" s="13">
        <v>1.6001439094543499</v>
      </c>
      <c r="P264" s="13">
        <v>32.125907897949197</v>
      </c>
      <c r="Q264" s="2" t="s">
        <v>294</v>
      </c>
      <c r="R264" s="13" t="s">
        <v>276</v>
      </c>
      <c r="S264" s="18" t="s">
        <v>413</v>
      </c>
    </row>
    <row r="265" spans="1:19" s="15" customFormat="1" x14ac:dyDescent="0.25">
      <c r="A265" s="50">
        <v>263</v>
      </c>
      <c r="B265" s="17">
        <v>-24.3</v>
      </c>
      <c r="C265" s="17">
        <v>149.80000000000001</v>
      </c>
      <c r="D265" s="12">
        <v>0.3</v>
      </c>
      <c r="E265" s="11" t="s">
        <v>320</v>
      </c>
      <c r="F265" s="13">
        <v>632</v>
      </c>
      <c r="G265" s="13">
        <v>73</v>
      </c>
      <c r="H265" s="13">
        <v>21.863753148614599</v>
      </c>
      <c r="I265" s="13">
        <v>1548</v>
      </c>
      <c r="J265" s="13">
        <v>0.32450099999999998</v>
      </c>
      <c r="K265" s="13">
        <v>42.092201232910199</v>
      </c>
      <c r="L265" s="13">
        <v>219.88000488281301</v>
      </c>
      <c r="M265" s="13">
        <v>0.40826873385012902</v>
      </c>
      <c r="N265" s="13">
        <v>37.592852941176702</v>
      </c>
      <c r="O265" s="13">
        <v>1.6236979961395299</v>
      </c>
      <c r="P265" s="13">
        <v>33.873210906982401</v>
      </c>
      <c r="Q265" s="2" t="s">
        <v>294</v>
      </c>
      <c r="R265" s="13" t="s">
        <v>276</v>
      </c>
      <c r="S265" s="18" t="s">
        <v>413</v>
      </c>
    </row>
    <row r="266" spans="1:19" s="15" customFormat="1" x14ac:dyDescent="0.25">
      <c r="A266" s="50">
        <v>264</v>
      </c>
      <c r="B266" s="17">
        <v>-24.3</v>
      </c>
      <c r="C266" s="17">
        <v>149.80000000000001</v>
      </c>
      <c r="D266" s="12">
        <v>0.3</v>
      </c>
      <c r="E266" s="11" t="s">
        <v>320</v>
      </c>
      <c r="F266" s="13">
        <v>638</v>
      </c>
      <c r="G266" s="13">
        <v>73</v>
      </c>
      <c r="H266" s="13">
        <v>21.863753148614599</v>
      </c>
      <c r="I266" s="13">
        <v>1548</v>
      </c>
      <c r="J266" s="13">
        <v>0.32450099999999998</v>
      </c>
      <c r="K266" s="13">
        <v>42.092201232910199</v>
      </c>
      <c r="L266" s="13">
        <v>219.88000488281301</v>
      </c>
      <c r="M266" s="13">
        <v>0.41214470284237698</v>
      </c>
      <c r="N266" s="13">
        <v>37.592852941176702</v>
      </c>
      <c r="O266" s="13">
        <v>1.6236979961395299</v>
      </c>
      <c r="P266" s="13">
        <v>33.873210906982401</v>
      </c>
      <c r="Q266" s="2" t="s">
        <v>294</v>
      </c>
      <c r="R266" s="13" t="s">
        <v>276</v>
      </c>
      <c r="S266" s="18" t="s">
        <v>413</v>
      </c>
    </row>
    <row r="267" spans="1:19" s="15" customFormat="1" x14ac:dyDescent="0.25">
      <c r="A267" s="50">
        <v>265</v>
      </c>
      <c r="B267" s="17">
        <v>-24.8</v>
      </c>
      <c r="C267" s="17">
        <v>150.1</v>
      </c>
      <c r="D267" s="12">
        <v>0.3</v>
      </c>
      <c r="E267" s="11" t="s">
        <v>320</v>
      </c>
      <c r="F267" s="13">
        <v>700</v>
      </c>
      <c r="G267" s="13">
        <v>70</v>
      </c>
      <c r="H267" s="13">
        <v>21.712312342569302</v>
      </c>
      <c r="I267" s="13">
        <v>1502</v>
      </c>
      <c r="J267" s="13">
        <v>0.396788999999998</v>
      </c>
      <c r="K267" s="13">
        <v>45.9739990234375</v>
      </c>
      <c r="L267" s="13">
        <v>334.96002197265602</v>
      </c>
      <c r="M267" s="13">
        <v>0.46604527296937398</v>
      </c>
      <c r="N267" s="13">
        <v>29.107499999999899</v>
      </c>
      <c r="O267" s="13">
        <v>1.6105940341949501</v>
      </c>
      <c r="P267" s="13">
        <v>33.663825988769503</v>
      </c>
      <c r="Q267" s="2" t="s">
        <v>294</v>
      </c>
      <c r="R267" s="13" t="s">
        <v>276</v>
      </c>
      <c r="S267" s="18" t="s">
        <v>413</v>
      </c>
    </row>
    <row r="268" spans="1:19" s="15" customFormat="1" x14ac:dyDescent="0.25">
      <c r="A268" s="50">
        <v>266</v>
      </c>
      <c r="B268" s="17">
        <v>-24.3</v>
      </c>
      <c r="C268" s="17">
        <v>150.4</v>
      </c>
      <c r="D268" s="12">
        <v>0.3</v>
      </c>
      <c r="E268" s="11" t="s">
        <v>320</v>
      </c>
      <c r="F268" s="13">
        <v>639</v>
      </c>
      <c r="G268" s="13">
        <v>79</v>
      </c>
      <c r="H268" s="13">
        <v>21.920231738035302</v>
      </c>
      <c r="I268" s="13">
        <v>1579</v>
      </c>
      <c r="J268" s="13">
        <v>0.50698800000000599</v>
      </c>
      <c r="K268" s="13">
        <v>45.9739990234375</v>
      </c>
      <c r="L268" s="13">
        <v>388.83999633789102</v>
      </c>
      <c r="M268" s="13">
        <v>0.40468651044965198</v>
      </c>
      <c r="N268" s="13">
        <v>57.754117647059097</v>
      </c>
      <c r="O268" s="13">
        <v>1.6026140451431301</v>
      </c>
      <c r="P268" s="13">
        <v>33.414901733398402</v>
      </c>
      <c r="Q268" s="2" t="s">
        <v>294</v>
      </c>
      <c r="R268" s="13" t="s">
        <v>276</v>
      </c>
      <c r="S268" s="18" t="s">
        <v>413</v>
      </c>
    </row>
    <row r="269" spans="1:19" s="15" customFormat="1" x14ac:dyDescent="0.25">
      <c r="A269" s="50">
        <v>267</v>
      </c>
      <c r="B269" s="17">
        <v>-23.1</v>
      </c>
      <c r="C269" s="17">
        <v>148.1</v>
      </c>
      <c r="D269" s="12">
        <v>1.7</v>
      </c>
      <c r="E269" s="11" t="s">
        <v>320</v>
      </c>
      <c r="F269" s="13">
        <v>597</v>
      </c>
      <c r="G269" s="13">
        <v>64</v>
      </c>
      <c r="H269" s="13">
        <v>23.235206549118399</v>
      </c>
      <c r="I269" s="13">
        <v>1638</v>
      </c>
      <c r="J269" s="13">
        <v>0.27271899999999899</v>
      </c>
      <c r="K269" s="13">
        <v>18.360099792480501</v>
      </c>
      <c r="L269" s="13">
        <v>608.239990234375</v>
      </c>
      <c r="M269" s="13">
        <v>0.36446886446886401</v>
      </c>
      <c r="N269" s="13">
        <v>61.227617647058501</v>
      </c>
      <c r="O269" s="13">
        <v>1.6264081001281701</v>
      </c>
      <c r="P269" s="13">
        <v>35.983966827392599</v>
      </c>
      <c r="Q269" s="2" t="s">
        <v>294</v>
      </c>
      <c r="R269" s="13" t="s">
        <v>276</v>
      </c>
      <c r="S269" s="18" t="s">
        <v>413</v>
      </c>
    </row>
    <row r="270" spans="1:19" s="15" customFormat="1" x14ac:dyDescent="0.25">
      <c r="A270" s="50">
        <v>268</v>
      </c>
      <c r="B270" s="12">
        <v>30.5</v>
      </c>
      <c r="C270" s="12">
        <v>74.5</v>
      </c>
      <c r="D270" s="12">
        <f>AVERAGE(46,161)</f>
        <v>103.5</v>
      </c>
      <c r="E270" s="11" t="s">
        <v>320</v>
      </c>
      <c r="F270" s="13">
        <v>463.5</v>
      </c>
      <c r="G270" s="13">
        <v>31</v>
      </c>
      <c r="H270" s="13">
        <v>26.088098236775799</v>
      </c>
      <c r="I270" s="13">
        <v>1541.5367647058799</v>
      </c>
      <c r="J270" s="13">
        <v>0.14224999999999999</v>
      </c>
      <c r="K270" s="13">
        <v>26.7075004577637</v>
      </c>
      <c r="L270" s="13">
        <v>585</v>
      </c>
      <c r="M270" s="13">
        <v>0.29730454235412601</v>
      </c>
      <c r="N270" s="13">
        <v>35.397794117647102</v>
      </c>
      <c r="O270" s="13">
        <v>1.49549996852875</v>
      </c>
      <c r="P270" s="13">
        <v>17.2560005187988</v>
      </c>
      <c r="Q270" s="2" t="s">
        <v>289</v>
      </c>
      <c r="R270" s="13"/>
      <c r="S270" s="16" t="s">
        <v>414</v>
      </c>
    </row>
    <row r="271" spans="1:19" s="15" customFormat="1" x14ac:dyDescent="0.25">
      <c r="A271" s="50">
        <v>269</v>
      </c>
      <c r="B271" s="17">
        <v>8.8000000000000007</v>
      </c>
      <c r="C271" s="17">
        <v>78.099999999999994</v>
      </c>
      <c r="D271" s="12">
        <v>16.3</v>
      </c>
      <c r="E271" s="11" t="s">
        <v>320</v>
      </c>
      <c r="F271" s="13">
        <v>582</v>
      </c>
      <c r="G271" s="13">
        <v>67</v>
      </c>
      <c r="H271" s="13">
        <v>28.798856423173799</v>
      </c>
      <c r="I271" s="13">
        <v>1514</v>
      </c>
      <c r="J271" s="13">
        <v>0.180787000000005</v>
      </c>
      <c r="K271" s="13">
        <v>0</v>
      </c>
      <c r="L271" s="13">
        <v>354.35998535156301</v>
      </c>
      <c r="M271" s="13">
        <v>0.38441215323646</v>
      </c>
      <c r="N271" s="13">
        <v>0</v>
      </c>
      <c r="O271" s="13">
        <v>0.88782399892806996</v>
      </c>
      <c r="P271" s="13">
        <v>21.158969879150401</v>
      </c>
      <c r="Q271" s="2" t="s">
        <v>289</v>
      </c>
      <c r="R271" s="13" t="s">
        <v>276</v>
      </c>
      <c r="S271" s="18" t="s">
        <v>415</v>
      </c>
    </row>
    <row r="272" spans="1:19" s="15" customFormat="1" x14ac:dyDescent="0.25">
      <c r="A272" s="50">
        <v>270</v>
      </c>
      <c r="B272" s="17">
        <v>8.8000000000000007</v>
      </c>
      <c r="C272" s="17">
        <v>78.099999999999994</v>
      </c>
      <c r="D272" s="12">
        <v>47.6</v>
      </c>
      <c r="E272" s="11" t="s">
        <v>320</v>
      </c>
      <c r="F272" s="13">
        <v>582</v>
      </c>
      <c r="G272" s="13">
        <v>67</v>
      </c>
      <c r="H272" s="13">
        <v>28.798856423173799</v>
      </c>
      <c r="I272" s="13">
        <v>1514</v>
      </c>
      <c r="J272" s="13">
        <v>0.180787000000005</v>
      </c>
      <c r="K272" s="13">
        <v>0</v>
      </c>
      <c r="L272" s="13">
        <v>354.35998535156301</v>
      </c>
      <c r="M272" s="13">
        <v>0.38441215323646</v>
      </c>
      <c r="N272" s="13">
        <v>0</v>
      </c>
      <c r="O272" s="13">
        <v>0.88782399892806996</v>
      </c>
      <c r="P272" s="13">
        <v>21.158969879150401</v>
      </c>
      <c r="Q272" s="2" t="s">
        <v>289</v>
      </c>
      <c r="R272" s="13" t="s">
        <v>291</v>
      </c>
      <c r="S272" s="18" t="s">
        <v>415</v>
      </c>
    </row>
    <row r="273" spans="1:19" s="15" customFormat="1" x14ac:dyDescent="0.25">
      <c r="A273" s="50">
        <v>271</v>
      </c>
      <c r="B273" s="17">
        <v>8.8000000000000007</v>
      </c>
      <c r="C273" s="17">
        <v>78.099999999999994</v>
      </c>
      <c r="D273" s="12">
        <v>60</v>
      </c>
      <c r="E273" s="11" t="s">
        <v>320</v>
      </c>
      <c r="F273" s="13">
        <v>582</v>
      </c>
      <c r="G273" s="13">
        <v>67</v>
      </c>
      <c r="H273" s="13">
        <v>28.798856423173799</v>
      </c>
      <c r="I273" s="13">
        <v>1514</v>
      </c>
      <c r="J273" s="13">
        <v>0.180787000000005</v>
      </c>
      <c r="K273" s="13">
        <v>0</v>
      </c>
      <c r="L273" s="13">
        <v>354.35998535156301</v>
      </c>
      <c r="M273" s="13">
        <v>0.38441215323646</v>
      </c>
      <c r="N273" s="13">
        <v>0</v>
      </c>
      <c r="O273" s="13">
        <v>0.88782399892806996</v>
      </c>
      <c r="P273" s="13">
        <v>21.158969879150401</v>
      </c>
      <c r="Q273" s="2" t="s">
        <v>289</v>
      </c>
      <c r="R273" s="13" t="s">
        <v>276</v>
      </c>
      <c r="S273" s="18" t="s">
        <v>415</v>
      </c>
    </row>
    <row r="274" spans="1:19" s="15" customFormat="1" x14ac:dyDescent="0.25">
      <c r="A274" s="50">
        <v>272</v>
      </c>
      <c r="B274" s="17">
        <v>8.8000000000000007</v>
      </c>
      <c r="C274" s="17">
        <v>78.099999999999994</v>
      </c>
      <c r="D274" s="12">
        <v>70.2</v>
      </c>
      <c r="E274" s="11" t="s">
        <v>320</v>
      </c>
      <c r="F274" s="13">
        <v>582</v>
      </c>
      <c r="G274" s="13">
        <v>67</v>
      </c>
      <c r="H274" s="13">
        <v>28.798856423173799</v>
      </c>
      <c r="I274" s="13">
        <v>1514</v>
      </c>
      <c r="J274" s="13">
        <v>0.180787000000005</v>
      </c>
      <c r="K274" s="13">
        <v>0</v>
      </c>
      <c r="L274" s="13">
        <v>354.35998535156301</v>
      </c>
      <c r="M274" s="13">
        <v>0.38441215323646</v>
      </c>
      <c r="N274" s="13">
        <v>0</v>
      </c>
      <c r="O274" s="13">
        <v>0.88782399892806996</v>
      </c>
      <c r="P274" s="13">
        <v>21.158969879150401</v>
      </c>
      <c r="Q274" s="2" t="s">
        <v>289</v>
      </c>
      <c r="R274" s="13" t="s">
        <v>276</v>
      </c>
      <c r="S274" s="18" t="s">
        <v>415</v>
      </c>
    </row>
    <row r="275" spans="1:19" s="15" customFormat="1" x14ac:dyDescent="0.25">
      <c r="A275" s="50">
        <v>273</v>
      </c>
      <c r="B275" s="17">
        <v>8.8000000000000007</v>
      </c>
      <c r="C275" s="17">
        <v>78.099999999999994</v>
      </c>
      <c r="D275" s="12">
        <v>82.3</v>
      </c>
      <c r="E275" s="11" t="s">
        <v>320</v>
      </c>
      <c r="F275" s="13">
        <v>582</v>
      </c>
      <c r="G275" s="13">
        <v>67</v>
      </c>
      <c r="H275" s="13">
        <v>28.798856423173799</v>
      </c>
      <c r="I275" s="13">
        <v>1514</v>
      </c>
      <c r="J275" s="13">
        <v>0.180787000000005</v>
      </c>
      <c r="K275" s="13">
        <v>0</v>
      </c>
      <c r="L275" s="13">
        <v>354.35998535156301</v>
      </c>
      <c r="M275" s="13">
        <v>0.38441215323646</v>
      </c>
      <c r="N275" s="13">
        <v>0</v>
      </c>
      <c r="O275" s="13">
        <v>0.88782399892806996</v>
      </c>
      <c r="P275" s="13">
        <v>21.158969879150401</v>
      </c>
      <c r="Q275" s="2" t="s">
        <v>289</v>
      </c>
      <c r="R275" s="13" t="s">
        <v>291</v>
      </c>
      <c r="S275" s="18" t="s">
        <v>415</v>
      </c>
    </row>
    <row r="276" spans="1:19" s="15" customFormat="1" x14ac:dyDescent="0.25">
      <c r="A276" s="50">
        <v>274</v>
      </c>
      <c r="B276" s="11">
        <v>49.9</v>
      </c>
      <c r="C276" s="11">
        <v>-112.8</v>
      </c>
      <c r="D276" s="12">
        <v>11.6</v>
      </c>
      <c r="E276" s="11" t="s">
        <v>320</v>
      </c>
      <c r="F276" s="13">
        <v>400</v>
      </c>
      <c r="G276" s="13">
        <v>82</v>
      </c>
      <c r="H276" s="13">
        <v>5.6749722921914403</v>
      </c>
      <c r="I276" s="13">
        <v>851</v>
      </c>
      <c r="J276" s="13">
        <v>0.46145900000000001</v>
      </c>
      <c r="K276" s="13">
        <v>25.5195007324219</v>
      </c>
      <c r="L276" s="13">
        <v>885.719970703125</v>
      </c>
      <c r="M276" s="13">
        <v>0.47003525264394802</v>
      </c>
      <c r="N276" s="13">
        <v>28.727323529411802</v>
      </c>
      <c r="O276" s="13">
        <v>1.26593005657196</v>
      </c>
      <c r="P276" s="13">
        <v>24.2779731750488</v>
      </c>
      <c r="Q276" s="2" t="s">
        <v>289</v>
      </c>
      <c r="R276" s="13" t="s">
        <v>293</v>
      </c>
      <c r="S276" s="14" t="s">
        <v>313</v>
      </c>
    </row>
    <row r="277" spans="1:19" s="15" customFormat="1" x14ac:dyDescent="0.25">
      <c r="A277" s="50">
        <v>275</v>
      </c>
      <c r="B277" s="11">
        <v>49.9</v>
      </c>
      <c r="C277" s="11">
        <v>-112.8</v>
      </c>
      <c r="D277" s="12">
        <v>29.7</v>
      </c>
      <c r="E277" s="11" t="s">
        <v>320</v>
      </c>
      <c r="F277" s="13">
        <v>400</v>
      </c>
      <c r="G277" s="13">
        <v>82</v>
      </c>
      <c r="H277" s="13">
        <v>5.6749722921914403</v>
      </c>
      <c r="I277" s="13">
        <v>851</v>
      </c>
      <c r="J277" s="13">
        <v>0.46145900000000001</v>
      </c>
      <c r="K277" s="13">
        <v>25.5195007324219</v>
      </c>
      <c r="L277" s="13">
        <v>885.719970703125</v>
      </c>
      <c r="M277" s="13">
        <v>0.47003525264394802</v>
      </c>
      <c r="N277" s="13">
        <v>28.727323529411802</v>
      </c>
      <c r="O277" s="13">
        <v>1.26593005657196</v>
      </c>
      <c r="P277" s="13">
        <v>24.2779731750488</v>
      </c>
      <c r="Q277" s="2" t="s">
        <v>289</v>
      </c>
      <c r="R277" s="13" t="s">
        <v>291</v>
      </c>
      <c r="S277" s="14" t="s">
        <v>313</v>
      </c>
    </row>
    <row r="278" spans="1:19" s="15" customFormat="1" x14ac:dyDescent="0.25">
      <c r="A278" s="50">
        <v>276</v>
      </c>
      <c r="B278" s="11">
        <v>49.9</v>
      </c>
      <c r="C278" s="11">
        <v>-112.8</v>
      </c>
      <c r="D278" s="12">
        <v>117</v>
      </c>
      <c r="E278" s="11" t="s">
        <v>320</v>
      </c>
      <c r="F278" s="13">
        <v>400</v>
      </c>
      <c r="G278" s="13">
        <v>82</v>
      </c>
      <c r="H278" s="13">
        <v>5.6749722921914403</v>
      </c>
      <c r="I278" s="13">
        <v>851</v>
      </c>
      <c r="J278" s="13">
        <v>0.46145900000000001</v>
      </c>
      <c r="K278" s="13">
        <v>25.5195007324219</v>
      </c>
      <c r="L278" s="13">
        <v>885.719970703125</v>
      </c>
      <c r="M278" s="13">
        <v>0.47003525264394802</v>
      </c>
      <c r="N278" s="13">
        <v>28.727323529411802</v>
      </c>
      <c r="O278" s="13">
        <v>1.26593005657196</v>
      </c>
      <c r="P278" s="13">
        <v>24.2779731750488</v>
      </c>
      <c r="Q278" s="2" t="s">
        <v>289</v>
      </c>
      <c r="R278" s="13" t="s">
        <v>291</v>
      </c>
      <c r="S278" s="14" t="s">
        <v>313</v>
      </c>
    </row>
    <row r="279" spans="1:19" s="15" customFormat="1" x14ac:dyDescent="0.25">
      <c r="A279" s="50">
        <v>277</v>
      </c>
      <c r="B279" s="11">
        <v>49.9</v>
      </c>
      <c r="C279" s="11">
        <v>-112.8</v>
      </c>
      <c r="D279" s="12">
        <v>170</v>
      </c>
      <c r="E279" s="11" t="s">
        <v>320</v>
      </c>
      <c r="F279" s="13">
        <v>400</v>
      </c>
      <c r="G279" s="13">
        <v>82</v>
      </c>
      <c r="H279" s="13">
        <v>5.6749722921914403</v>
      </c>
      <c r="I279" s="13">
        <v>851</v>
      </c>
      <c r="J279" s="13">
        <v>0.46145900000000001</v>
      </c>
      <c r="K279" s="13">
        <v>25.5195007324219</v>
      </c>
      <c r="L279" s="13">
        <v>885.719970703125</v>
      </c>
      <c r="M279" s="13">
        <v>0.47003525264394802</v>
      </c>
      <c r="N279" s="13">
        <v>28.727323529411802</v>
      </c>
      <c r="O279" s="13">
        <v>1.26593005657196</v>
      </c>
      <c r="P279" s="13">
        <v>24.2779731750488</v>
      </c>
      <c r="Q279" s="2" t="s">
        <v>289</v>
      </c>
      <c r="R279" s="13" t="s">
        <v>291</v>
      </c>
      <c r="S279" s="14" t="s">
        <v>313</v>
      </c>
    </row>
    <row r="280" spans="1:19" s="15" customFormat="1" x14ac:dyDescent="0.25">
      <c r="A280" s="50">
        <v>278</v>
      </c>
      <c r="B280" s="11">
        <v>49.9</v>
      </c>
      <c r="C280" s="11">
        <v>-112.8</v>
      </c>
      <c r="D280" s="12">
        <v>42</v>
      </c>
      <c r="E280" s="11" t="s">
        <v>320</v>
      </c>
      <c r="F280" s="13">
        <v>400</v>
      </c>
      <c r="G280" s="13">
        <v>82</v>
      </c>
      <c r="H280" s="13">
        <v>5.6749722921914403</v>
      </c>
      <c r="I280" s="13">
        <v>851</v>
      </c>
      <c r="J280" s="13">
        <v>0.46145900000000001</v>
      </c>
      <c r="K280" s="13">
        <v>25.5195007324219</v>
      </c>
      <c r="L280" s="13">
        <v>885.719970703125</v>
      </c>
      <c r="M280" s="13">
        <v>0.47003525264394802</v>
      </c>
      <c r="N280" s="13">
        <v>28.727323529411802</v>
      </c>
      <c r="O280" s="13">
        <v>1.26593005657196</v>
      </c>
      <c r="P280" s="13">
        <v>24.2779731750488</v>
      </c>
      <c r="Q280" s="2" t="s">
        <v>289</v>
      </c>
      <c r="R280" s="13" t="s">
        <v>291</v>
      </c>
      <c r="S280" s="14" t="s">
        <v>313</v>
      </c>
    </row>
    <row r="281" spans="1:19" s="15" customFormat="1" x14ac:dyDescent="0.25">
      <c r="A281" s="50">
        <v>279</v>
      </c>
      <c r="B281" s="12">
        <v>13.22</v>
      </c>
      <c r="C281" s="12">
        <v>2.89</v>
      </c>
      <c r="D281" s="12">
        <v>175</v>
      </c>
      <c r="E281" s="11" t="s">
        <v>320</v>
      </c>
      <c r="F281" s="13">
        <v>523.20000000000005</v>
      </c>
      <c r="G281" s="13">
        <v>53</v>
      </c>
      <c r="H281" s="13">
        <v>30.4298792947103</v>
      </c>
      <c r="I281" s="13">
        <v>2277.11188235294</v>
      </c>
      <c r="J281" s="13">
        <v>0.28185136</v>
      </c>
      <c r="K281" s="13">
        <v>204.64399719238301</v>
      </c>
      <c r="L281" s="13">
        <v>621.55920410156295</v>
      </c>
      <c r="M281" s="13">
        <v>0.248977259171073</v>
      </c>
      <c r="N281" s="13">
        <v>72.283463529411705</v>
      </c>
      <c r="O281" s="13">
        <v>1.57082188129425</v>
      </c>
      <c r="P281" s="13">
        <v>10.469209671020501</v>
      </c>
      <c r="Q281" s="2" t="s">
        <v>294</v>
      </c>
      <c r="R281" s="13"/>
      <c r="S281" s="16" t="s">
        <v>416</v>
      </c>
    </row>
    <row r="282" spans="1:19" s="15" customFormat="1" x14ac:dyDescent="0.25">
      <c r="A282" s="50">
        <v>280</v>
      </c>
      <c r="B282" s="12">
        <v>37.683300000000003</v>
      </c>
      <c r="C282" s="12">
        <v>113.6833</v>
      </c>
      <c r="D282" s="12">
        <v>113</v>
      </c>
      <c r="E282" s="11" t="s">
        <v>320</v>
      </c>
      <c r="F282" s="13">
        <v>436.1</v>
      </c>
      <c r="G282" s="13">
        <v>93</v>
      </c>
      <c r="H282" s="13">
        <v>9.8281137656020299</v>
      </c>
      <c r="I282" s="13">
        <v>1019.27501024471</v>
      </c>
      <c r="J282" s="13">
        <v>3.0553188115280001</v>
      </c>
      <c r="K282" s="13">
        <v>20.1485996246338</v>
      </c>
      <c r="L282" s="13">
        <v>178.22801208496099</v>
      </c>
      <c r="M282" s="13">
        <v>0.50573333730540604</v>
      </c>
      <c r="N282" s="13">
        <v>77.977666087882298</v>
      </c>
      <c r="O282" s="13">
        <v>1.4208246469497701</v>
      </c>
      <c r="P282" s="13">
        <v>31.342899322509801</v>
      </c>
      <c r="Q282" s="2" t="s">
        <v>289</v>
      </c>
      <c r="R282" s="13"/>
      <c r="S282" s="16" t="s">
        <v>417</v>
      </c>
    </row>
    <row r="283" spans="1:19" s="15" customFormat="1" x14ac:dyDescent="0.25">
      <c r="A283" s="50">
        <v>281</v>
      </c>
      <c r="B283" s="12">
        <v>42.866700000000002</v>
      </c>
      <c r="C283" s="12">
        <v>118.9333</v>
      </c>
      <c r="D283" s="12">
        <v>87</v>
      </c>
      <c r="E283" s="11" t="s">
        <v>320</v>
      </c>
      <c r="F283" s="13">
        <v>306</v>
      </c>
      <c r="G283" s="13">
        <v>73</v>
      </c>
      <c r="H283" s="13">
        <v>6.9564835741461</v>
      </c>
      <c r="I283" s="13">
        <v>1032.0924601023501</v>
      </c>
      <c r="J283" s="13">
        <v>1.4629794814999999</v>
      </c>
      <c r="K283" s="13">
        <v>20.255199432373001</v>
      </c>
      <c r="L283" s="13">
        <v>481.36618041992199</v>
      </c>
      <c r="M283" s="13">
        <v>0.37118692296858802</v>
      </c>
      <c r="N283" s="13">
        <v>30.504433586823499</v>
      </c>
      <c r="O283" s="13">
        <v>1.3196321725845299</v>
      </c>
      <c r="P283" s="13">
        <v>24.499376296997099</v>
      </c>
      <c r="Q283" s="2" t="s">
        <v>294</v>
      </c>
      <c r="R283" s="13"/>
      <c r="S283" s="16" t="s">
        <v>417</v>
      </c>
    </row>
    <row r="284" spans="1:19" s="15" customFormat="1" x14ac:dyDescent="0.25">
      <c r="A284" s="50">
        <v>282</v>
      </c>
      <c r="B284" s="12">
        <v>-32.833300000000001</v>
      </c>
      <c r="C284" s="12">
        <v>117.1833</v>
      </c>
      <c r="D284" s="12">
        <f>AVERAGE(0.4,1)</f>
        <v>0.7</v>
      </c>
      <c r="E284" s="11" t="s">
        <v>320</v>
      </c>
      <c r="F284" s="13">
        <v>471.5</v>
      </c>
      <c r="G284" s="13">
        <v>106</v>
      </c>
      <c r="H284" s="13">
        <v>16.674336588473601</v>
      </c>
      <c r="I284" s="13">
        <v>1338.1645099447101</v>
      </c>
      <c r="J284" s="13">
        <v>0.17874211491600001</v>
      </c>
      <c r="K284" s="13">
        <v>20.722700119018601</v>
      </c>
      <c r="L284" s="13">
        <v>541.44287109375</v>
      </c>
      <c r="M284" s="13">
        <v>0.34146896473258298</v>
      </c>
      <c r="N284" s="13">
        <v>92.781824576352605</v>
      </c>
      <c r="O284" s="13">
        <v>1.6009445190429701</v>
      </c>
      <c r="P284" s="13">
        <v>26.9713325500488</v>
      </c>
      <c r="Q284" s="2" t="s">
        <v>289</v>
      </c>
      <c r="R284" s="13"/>
      <c r="S284" s="16" t="s">
        <v>418</v>
      </c>
    </row>
    <row r="285" spans="1:19" s="15" customFormat="1" x14ac:dyDescent="0.25">
      <c r="A285" s="50">
        <v>283</v>
      </c>
      <c r="B285" s="11">
        <v>-32.799999999999997</v>
      </c>
      <c r="C285" s="11">
        <v>26.1</v>
      </c>
      <c r="D285" s="12">
        <v>5.2</v>
      </c>
      <c r="E285" s="11" t="s">
        <v>320</v>
      </c>
      <c r="F285" s="13">
        <v>460</v>
      </c>
      <c r="G285" s="13">
        <v>86</v>
      </c>
      <c r="H285" s="13">
        <v>17.694022670025198</v>
      </c>
      <c r="I285" s="13">
        <v>1342</v>
      </c>
      <c r="J285" s="13">
        <v>3.5308980000000099</v>
      </c>
      <c r="K285" s="13">
        <v>35.230098724365199</v>
      </c>
      <c r="L285" s="13">
        <v>469.19998168945301</v>
      </c>
      <c r="M285" s="13">
        <v>0.34277198211624399</v>
      </c>
      <c r="N285" s="13">
        <v>18.478970588235299</v>
      </c>
      <c r="O285" s="13">
        <v>1.5058619976043699</v>
      </c>
      <c r="P285" s="13">
        <v>22.103536605835</v>
      </c>
      <c r="Q285" s="2" t="s">
        <v>294</v>
      </c>
      <c r="R285" s="13" t="s">
        <v>293</v>
      </c>
      <c r="S285" s="14" t="s">
        <v>419</v>
      </c>
    </row>
    <row r="286" spans="1:19" s="15" customFormat="1" x14ac:dyDescent="0.25">
      <c r="A286" s="50">
        <v>284</v>
      </c>
      <c r="B286" s="11">
        <v>-33.6</v>
      </c>
      <c r="C286" s="11">
        <v>-65.8</v>
      </c>
      <c r="D286" s="12">
        <v>5.3</v>
      </c>
      <c r="E286" s="11" t="s">
        <v>320</v>
      </c>
      <c r="F286" s="13">
        <v>518</v>
      </c>
      <c r="G286" s="13">
        <v>76</v>
      </c>
      <c r="H286" s="13">
        <v>16.8478942065491</v>
      </c>
      <c r="I286" s="13">
        <v>1317</v>
      </c>
      <c r="J286" s="13">
        <v>0.51908999999999605</v>
      </c>
      <c r="K286" s="13">
        <v>48.032199859619098</v>
      </c>
      <c r="L286" s="13">
        <v>141.89001464843801</v>
      </c>
      <c r="M286" s="13">
        <v>0.39331814730448</v>
      </c>
      <c r="N286" s="13">
        <v>13.0333529411766</v>
      </c>
      <c r="O286" s="13">
        <v>1.4743459224700901</v>
      </c>
      <c r="P286" s="13">
        <v>19.144233703613299</v>
      </c>
      <c r="Q286" s="2" t="s">
        <v>294</v>
      </c>
      <c r="R286" s="13" t="s">
        <v>276</v>
      </c>
      <c r="S286" s="14" t="s">
        <v>420</v>
      </c>
    </row>
    <row r="287" spans="1:19" s="15" customFormat="1" x14ac:dyDescent="0.25">
      <c r="A287" s="50">
        <v>285</v>
      </c>
      <c r="B287" s="11">
        <v>-33.6</v>
      </c>
      <c r="C287" s="11">
        <v>-65.8</v>
      </c>
      <c r="D287" s="12">
        <v>6.9</v>
      </c>
      <c r="E287" s="11" t="s">
        <v>320</v>
      </c>
      <c r="F287" s="13">
        <v>502</v>
      </c>
      <c r="G287" s="13">
        <v>76</v>
      </c>
      <c r="H287" s="13">
        <v>16.8478942065491</v>
      </c>
      <c r="I287" s="13">
        <v>1317</v>
      </c>
      <c r="J287" s="13">
        <v>0.51908999999999605</v>
      </c>
      <c r="K287" s="13">
        <v>48.032199859619098</v>
      </c>
      <c r="L287" s="13">
        <v>141.89001464843801</v>
      </c>
      <c r="M287" s="13">
        <v>0.38116932422171601</v>
      </c>
      <c r="N287" s="13">
        <v>13.0333529411766</v>
      </c>
      <c r="O287" s="13">
        <v>1.4743459224700901</v>
      </c>
      <c r="P287" s="13">
        <v>19.144233703613299</v>
      </c>
      <c r="Q287" s="2" t="s">
        <v>294</v>
      </c>
      <c r="R287" s="13" t="s">
        <v>276</v>
      </c>
      <c r="S287" s="14" t="s">
        <v>420</v>
      </c>
    </row>
    <row r="288" spans="1:19" s="15" customFormat="1" x14ac:dyDescent="0.25">
      <c r="A288" s="50">
        <v>286</v>
      </c>
      <c r="B288" s="11">
        <v>-33.6</v>
      </c>
      <c r="C288" s="11">
        <v>-65.8</v>
      </c>
      <c r="D288" s="12">
        <v>7.9</v>
      </c>
      <c r="E288" s="11" t="s">
        <v>320</v>
      </c>
      <c r="F288" s="13">
        <v>502</v>
      </c>
      <c r="G288" s="13">
        <v>76</v>
      </c>
      <c r="H288" s="13">
        <v>16.8478942065491</v>
      </c>
      <c r="I288" s="13">
        <v>1317</v>
      </c>
      <c r="J288" s="13">
        <v>0.51908999999999605</v>
      </c>
      <c r="K288" s="13">
        <v>48.032199859619098</v>
      </c>
      <c r="L288" s="13">
        <v>141.89001464843801</v>
      </c>
      <c r="M288" s="13">
        <v>0.38116932422171601</v>
      </c>
      <c r="N288" s="13">
        <v>13.0333529411766</v>
      </c>
      <c r="O288" s="13">
        <v>1.4743459224700901</v>
      </c>
      <c r="P288" s="13">
        <v>19.144233703613299</v>
      </c>
      <c r="Q288" s="2" t="s">
        <v>294</v>
      </c>
      <c r="R288" s="13" t="s">
        <v>276</v>
      </c>
      <c r="S288" s="14" t="s">
        <v>420</v>
      </c>
    </row>
    <row r="289" spans="1:19" s="15" customFormat="1" x14ac:dyDescent="0.25">
      <c r="A289" s="50">
        <v>287</v>
      </c>
      <c r="B289" s="11">
        <v>-33.799999999999997</v>
      </c>
      <c r="C289" s="11">
        <v>-65.8</v>
      </c>
      <c r="D289" s="12">
        <v>9.6</v>
      </c>
      <c r="E289" s="11" t="s">
        <v>320</v>
      </c>
      <c r="F289" s="13">
        <v>542</v>
      </c>
      <c r="G289" s="13">
        <v>76</v>
      </c>
      <c r="H289" s="13">
        <v>16.880035264483599</v>
      </c>
      <c r="I289" s="13">
        <v>1294</v>
      </c>
      <c r="J289" s="13">
        <v>0.33726499999999998</v>
      </c>
      <c r="K289" s="13">
        <v>48.032199859619098</v>
      </c>
      <c r="L289" s="13">
        <v>139.47000122070301</v>
      </c>
      <c r="M289" s="13">
        <v>0.41885625965996898</v>
      </c>
      <c r="N289" s="13">
        <v>15.927441176470699</v>
      </c>
      <c r="O289" s="13">
        <v>1.4894979000091599</v>
      </c>
      <c r="P289" s="13">
        <v>16.931684494018601</v>
      </c>
      <c r="Q289" s="2" t="s">
        <v>294</v>
      </c>
      <c r="R289" s="13" t="s">
        <v>276</v>
      </c>
      <c r="S289" s="14" t="s">
        <v>420</v>
      </c>
    </row>
    <row r="290" spans="1:19" s="15" customFormat="1" x14ac:dyDescent="0.25">
      <c r="A290" s="50">
        <v>288</v>
      </c>
      <c r="B290" s="11">
        <v>-33.4</v>
      </c>
      <c r="C290" s="11">
        <v>-65.900000000000006</v>
      </c>
      <c r="D290" s="12">
        <v>10.4</v>
      </c>
      <c r="E290" s="11" t="s">
        <v>320</v>
      </c>
      <c r="F290" s="13">
        <v>538</v>
      </c>
      <c r="G290" s="13">
        <v>75</v>
      </c>
      <c r="H290" s="13">
        <v>16.930775818639798</v>
      </c>
      <c r="I290" s="13">
        <v>1383</v>
      </c>
      <c r="J290" s="13">
        <v>0.90503000000001099</v>
      </c>
      <c r="K290" s="13">
        <v>48.032199859619098</v>
      </c>
      <c r="L290" s="13">
        <v>131.10000610351599</v>
      </c>
      <c r="M290" s="13">
        <v>0.38900939985538702</v>
      </c>
      <c r="N290" s="13">
        <v>9.4624117647058092</v>
      </c>
      <c r="O290" s="13">
        <v>1.47646796703339</v>
      </c>
      <c r="P290" s="13">
        <v>21.038688659668001</v>
      </c>
      <c r="Q290" s="2" t="s">
        <v>289</v>
      </c>
      <c r="R290" s="13" t="s">
        <v>276</v>
      </c>
      <c r="S290" s="14" t="s">
        <v>420</v>
      </c>
    </row>
    <row r="291" spans="1:19" s="15" customFormat="1" x14ac:dyDescent="0.25">
      <c r="A291" s="50">
        <v>289</v>
      </c>
      <c r="B291" s="11">
        <v>-33.6</v>
      </c>
      <c r="C291" s="11">
        <v>-65.8</v>
      </c>
      <c r="D291" s="12">
        <v>10.8</v>
      </c>
      <c r="E291" s="11" t="s">
        <v>320</v>
      </c>
      <c r="F291" s="13">
        <v>518</v>
      </c>
      <c r="G291" s="13">
        <v>76</v>
      </c>
      <c r="H291" s="13">
        <v>16.8478942065491</v>
      </c>
      <c r="I291" s="13">
        <v>1317</v>
      </c>
      <c r="J291" s="13">
        <v>0.51908999999999605</v>
      </c>
      <c r="K291" s="13">
        <v>48.032199859619098</v>
      </c>
      <c r="L291" s="13">
        <v>141.89001464843801</v>
      </c>
      <c r="M291" s="13">
        <v>0.39331814730448</v>
      </c>
      <c r="N291" s="13">
        <v>13.0333529411766</v>
      </c>
      <c r="O291" s="13">
        <v>1.4743459224700901</v>
      </c>
      <c r="P291" s="13">
        <v>19.144233703613299</v>
      </c>
      <c r="Q291" s="2" t="s">
        <v>294</v>
      </c>
      <c r="R291" s="13" t="s">
        <v>276</v>
      </c>
      <c r="S291" s="14" t="s">
        <v>420</v>
      </c>
    </row>
    <row r="292" spans="1:19" s="15" customFormat="1" x14ac:dyDescent="0.25">
      <c r="A292" s="50">
        <v>290</v>
      </c>
      <c r="B292" s="11">
        <v>-33.4</v>
      </c>
      <c r="C292" s="11">
        <v>-65.900000000000006</v>
      </c>
      <c r="D292" s="12">
        <v>13.2</v>
      </c>
      <c r="E292" s="11" t="s">
        <v>320</v>
      </c>
      <c r="F292" s="13">
        <v>538</v>
      </c>
      <c r="G292" s="13">
        <v>75</v>
      </c>
      <c r="H292" s="13">
        <v>16.930775818639798</v>
      </c>
      <c r="I292" s="13">
        <v>1383</v>
      </c>
      <c r="J292" s="13">
        <v>0.90503000000001099</v>
      </c>
      <c r="K292" s="13">
        <v>48.032199859619098</v>
      </c>
      <c r="L292" s="13">
        <v>131.10000610351599</v>
      </c>
      <c r="M292" s="13">
        <v>0.38900939985538702</v>
      </c>
      <c r="N292" s="13">
        <v>9.4624117647058092</v>
      </c>
      <c r="O292" s="13">
        <v>1.47646796703339</v>
      </c>
      <c r="P292" s="13">
        <v>21.038688659668001</v>
      </c>
      <c r="Q292" s="2" t="s">
        <v>289</v>
      </c>
      <c r="R292" s="13" t="s">
        <v>276</v>
      </c>
      <c r="S292" s="14" t="s">
        <v>420</v>
      </c>
    </row>
    <row r="293" spans="1:19" s="15" customFormat="1" x14ac:dyDescent="0.25">
      <c r="A293" s="50">
        <v>291</v>
      </c>
      <c r="B293" s="11">
        <v>-33.799999999999997</v>
      </c>
      <c r="C293" s="11">
        <v>-65.8</v>
      </c>
      <c r="D293" s="12">
        <v>128</v>
      </c>
      <c r="E293" s="11" t="s">
        <v>320</v>
      </c>
      <c r="F293" s="13">
        <v>542</v>
      </c>
      <c r="G293" s="13">
        <v>76</v>
      </c>
      <c r="H293" s="13">
        <v>16.880035264483599</v>
      </c>
      <c r="I293" s="13">
        <v>1294</v>
      </c>
      <c r="J293" s="13">
        <v>0.33726499999999998</v>
      </c>
      <c r="K293" s="13">
        <v>48.032199859619098</v>
      </c>
      <c r="L293" s="13">
        <v>139.47000122070301</v>
      </c>
      <c r="M293" s="13">
        <v>0.41885625965996898</v>
      </c>
      <c r="N293" s="13">
        <v>15.927441176470699</v>
      </c>
      <c r="O293" s="13">
        <v>1.4894979000091599</v>
      </c>
      <c r="P293" s="13">
        <v>16.931684494018601</v>
      </c>
      <c r="Q293" s="2" t="s">
        <v>294</v>
      </c>
      <c r="R293" s="13" t="s">
        <v>276</v>
      </c>
      <c r="S293" s="14" t="s">
        <v>420</v>
      </c>
    </row>
    <row r="294" spans="1:19" s="15" customFormat="1" x14ac:dyDescent="0.25">
      <c r="A294" s="50">
        <v>292</v>
      </c>
      <c r="B294" s="11">
        <v>-33.4</v>
      </c>
      <c r="C294" s="11">
        <v>-66.599999999999994</v>
      </c>
      <c r="D294" s="12">
        <v>0.02</v>
      </c>
      <c r="E294" s="11" t="s">
        <v>320</v>
      </c>
      <c r="F294" s="13">
        <v>447</v>
      </c>
      <c r="G294" s="13">
        <v>68</v>
      </c>
      <c r="H294" s="13">
        <v>18.161506297229199</v>
      </c>
      <c r="I294" s="13">
        <v>1476</v>
      </c>
      <c r="J294" s="13">
        <v>0.81461100000001196</v>
      </c>
      <c r="K294" s="13">
        <v>18.7593994140625</v>
      </c>
      <c r="L294" s="13">
        <v>111.300003051758</v>
      </c>
      <c r="M294" s="13">
        <v>0.30284552845528501</v>
      </c>
      <c r="N294" s="13">
        <v>4.6570294117647499</v>
      </c>
      <c r="O294" s="13">
        <v>1.5329219102859499</v>
      </c>
      <c r="P294" s="13">
        <v>22.915851593017599</v>
      </c>
      <c r="Q294" s="2" t="s">
        <v>294</v>
      </c>
      <c r="R294" s="13" t="s">
        <v>276</v>
      </c>
      <c r="S294" s="14" t="s">
        <v>420</v>
      </c>
    </row>
    <row r="295" spans="1:19" s="15" customFormat="1" x14ac:dyDescent="0.25">
      <c r="A295" s="50">
        <v>293</v>
      </c>
      <c r="B295" s="11">
        <v>-33.4</v>
      </c>
      <c r="C295" s="11">
        <v>-65.900000000000006</v>
      </c>
      <c r="D295" s="12">
        <v>0.04</v>
      </c>
      <c r="E295" s="11" t="s">
        <v>320</v>
      </c>
      <c r="F295" s="13">
        <v>538</v>
      </c>
      <c r="G295" s="13">
        <v>75</v>
      </c>
      <c r="H295" s="13">
        <v>16.930775818639798</v>
      </c>
      <c r="I295" s="13">
        <v>1383</v>
      </c>
      <c r="J295" s="13">
        <v>0.90503000000001099</v>
      </c>
      <c r="K295" s="13">
        <v>48.032199859619098</v>
      </c>
      <c r="L295" s="13">
        <v>131.10000610351599</v>
      </c>
      <c r="M295" s="13">
        <v>0.38900939985538702</v>
      </c>
      <c r="N295" s="13">
        <v>9.4624117647058092</v>
      </c>
      <c r="O295" s="13">
        <v>1.47646796703339</v>
      </c>
      <c r="P295" s="13">
        <v>21.038688659668001</v>
      </c>
      <c r="Q295" s="2" t="s">
        <v>289</v>
      </c>
      <c r="R295" s="13" t="s">
        <v>276</v>
      </c>
      <c r="S295" s="14" t="s">
        <v>420</v>
      </c>
    </row>
    <row r="296" spans="1:19" s="15" customFormat="1" x14ac:dyDescent="0.25">
      <c r="A296" s="50">
        <v>294</v>
      </c>
      <c r="B296" s="11">
        <v>-33.6</v>
      </c>
      <c r="C296" s="11">
        <v>-65.8</v>
      </c>
      <c r="D296" s="12">
        <v>0.05</v>
      </c>
      <c r="E296" s="11" t="s">
        <v>320</v>
      </c>
      <c r="F296" s="13">
        <v>502</v>
      </c>
      <c r="G296" s="13">
        <v>76</v>
      </c>
      <c r="H296" s="13">
        <v>16.8478942065491</v>
      </c>
      <c r="I296" s="13">
        <v>1317</v>
      </c>
      <c r="J296" s="13">
        <v>0.51908999999999605</v>
      </c>
      <c r="K296" s="13">
        <v>48.032199859619098</v>
      </c>
      <c r="L296" s="13">
        <v>141.89001464843801</v>
      </c>
      <c r="M296" s="13">
        <v>0.38116932422171601</v>
      </c>
      <c r="N296" s="13">
        <v>13.0333529411766</v>
      </c>
      <c r="O296" s="13">
        <v>1.4743459224700901</v>
      </c>
      <c r="P296" s="13">
        <v>19.144233703613299</v>
      </c>
      <c r="Q296" s="2" t="s">
        <v>294</v>
      </c>
      <c r="R296" s="13" t="s">
        <v>276</v>
      </c>
      <c r="S296" s="14" t="s">
        <v>420</v>
      </c>
    </row>
    <row r="297" spans="1:19" s="15" customFormat="1" x14ac:dyDescent="0.25">
      <c r="A297" s="50">
        <v>295</v>
      </c>
      <c r="B297" s="11">
        <v>-33.6</v>
      </c>
      <c r="C297" s="11">
        <v>-65.8</v>
      </c>
      <c r="D297" s="12">
        <v>0.14000000000000001</v>
      </c>
      <c r="E297" s="11" t="s">
        <v>320</v>
      </c>
      <c r="F297" s="13">
        <v>518</v>
      </c>
      <c r="G297" s="13">
        <v>76</v>
      </c>
      <c r="H297" s="13">
        <v>16.8478942065491</v>
      </c>
      <c r="I297" s="13">
        <v>1317</v>
      </c>
      <c r="J297" s="13">
        <v>0.51908999999999605</v>
      </c>
      <c r="K297" s="13">
        <v>48.032199859619098</v>
      </c>
      <c r="L297" s="13">
        <v>141.89001464843801</v>
      </c>
      <c r="M297" s="13">
        <v>0.39331814730448</v>
      </c>
      <c r="N297" s="13">
        <v>13.0333529411766</v>
      </c>
      <c r="O297" s="13">
        <v>1.4743459224700901</v>
      </c>
      <c r="P297" s="13">
        <v>19.144233703613299</v>
      </c>
      <c r="Q297" s="2" t="s">
        <v>294</v>
      </c>
      <c r="R297" s="13" t="s">
        <v>276</v>
      </c>
      <c r="S297" s="14" t="s">
        <v>420</v>
      </c>
    </row>
    <row r="298" spans="1:19" s="15" customFormat="1" x14ac:dyDescent="0.25">
      <c r="A298" s="50">
        <v>296</v>
      </c>
      <c r="B298" s="11">
        <v>-33.799999999999997</v>
      </c>
      <c r="C298" s="11">
        <v>-65.8</v>
      </c>
      <c r="D298" s="12">
        <v>0.33</v>
      </c>
      <c r="E298" s="11" t="s">
        <v>320</v>
      </c>
      <c r="F298" s="13">
        <v>542</v>
      </c>
      <c r="G298" s="13">
        <v>76</v>
      </c>
      <c r="H298" s="13">
        <v>16.880035264483599</v>
      </c>
      <c r="I298" s="13">
        <v>1294</v>
      </c>
      <c r="J298" s="13">
        <v>0.33726499999999998</v>
      </c>
      <c r="K298" s="13">
        <v>48.032199859619098</v>
      </c>
      <c r="L298" s="13">
        <v>139.47000122070301</v>
      </c>
      <c r="M298" s="13">
        <v>0.41885625965996898</v>
      </c>
      <c r="N298" s="13">
        <v>15.927441176470699</v>
      </c>
      <c r="O298" s="13">
        <v>1.4894979000091599</v>
      </c>
      <c r="P298" s="13">
        <v>16.931684494018601</v>
      </c>
      <c r="Q298" s="2" t="s">
        <v>294</v>
      </c>
      <c r="R298" s="13" t="s">
        <v>276</v>
      </c>
      <c r="S298" s="14" t="s">
        <v>420</v>
      </c>
    </row>
    <row r="299" spans="1:19" s="15" customFormat="1" x14ac:dyDescent="0.25">
      <c r="A299" s="50">
        <v>297</v>
      </c>
      <c r="B299" s="11">
        <v>31.4</v>
      </c>
      <c r="C299" s="11">
        <v>-105.8</v>
      </c>
      <c r="D299" s="12">
        <v>7.0000000000000007E-2</v>
      </c>
      <c r="E299" s="11" t="s">
        <v>320</v>
      </c>
      <c r="F299" s="13">
        <v>280</v>
      </c>
      <c r="G299" s="13">
        <v>42</v>
      </c>
      <c r="H299" s="13">
        <v>18.472327455919402</v>
      </c>
      <c r="I299" s="13">
        <v>1766</v>
      </c>
      <c r="J299" s="13">
        <v>1.3306199999999999</v>
      </c>
      <c r="K299" s="13">
        <v>36.805099487304702</v>
      </c>
      <c r="L299" s="13">
        <v>361.760009765625</v>
      </c>
      <c r="M299" s="13">
        <v>0.158550396375991</v>
      </c>
      <c r="N299" s="13">
        <v>0.62349999999999905</v>
      </c>
      <c r="O299" s="13">
        <v>1.48151206970215</v>
      </c>
      <c r="P299" s="13">
        <v>20.7810573577881</v>
      </c>
      <c r="Q299" s="2" t="s">
        <v>294</v>
      </c>
      <c r="R299" s="13" t="s">
        <v>304</v>
      </c>
      <c r="S299" s="14" t="s">
        <v>421</v>
      </c>
    </row>
    <row r="300" spans="1:19" s="15" customFormat="1" x14ac:dyDescent="0.25">
      <c r="A300" s="50">
        <v>298</v>
      </c>
      <c r="B300" s="17">
        <v>35.299999999999997</v>
      </c>
      <c r="C300" s="11">
        <v>-105.8</v>
      </c>
      <c r="D300" s="12">
        <v>0.62</v>
      </c>
      <c r="E300" s="11" t="s">
        <v>320</v>
      </c>
      <c r="F300" s="13">
        <v>500</v>
      </c>
      <c r="G300" s="13">
        <v>67</v>
      </c>
      <c r="H300" s="13">
        <v>10.3606574307305</v>
      </c>
      <c r="I300" s="13">
        <v>1571</v>
      </c>
      <c r="J300" s="13">
        <v>1.76674299999998</v>
      </c>
      <c r="K300" s="13">
        <v>31.059900283813501</v>
      </c>
      <c r="L300" s="13">
        <v>555.82000732421898</v>
      </c>
      <c r="M300" s="13">
        <v>0.31826861871419498</v>
      </c>
      <c r="N300" s="13">
        <v>11.388617647058799</v>
      </c>
      <c r="O300" s="13">
        <v>1.5181140899658201</v>
      </c>
      <c r="P300" s="13">
        <v>22.5069904327393</v>
      </c>
      <c r="Q300" s="2" t="s">
        <v>294</v>
      </c>
      <c r="R300" s="13" t="s">
        <v>329</v>
      </c>
      <c r="S300" s="18" t="s">
        <v>422</v>
      </c>
    </row>
    <row r="301" spans="1:19" s="15" customFormat="1" x14ac:dyDescent="0.25">
      <c r="A301" s="50">
        <v>299</v>
      </c>
      <c r="B301" s="11">
        <v>32.799999999999997</v>
      </c>
      <c r="C301" s="11">
        <v>-101.9</v>
      </c>
      <c r="D301" s="12">
        <v>19</v>
      </c>
      <c r="E301" s="11" t="s">
        <v>320</v>
      </c>
      <c r="F301" s="13">
        <v>452</v>
      </c>
      <c r="G301" s="13">
        <v>58</v>
      </c>
      <c r="H301" s="13">
        <v>18.000312342569298</v>
      </c>
      <c r="I301" s="13">
        <v>1677</v>
      </c>
      <c r="J301" s="13">
        <v>0.29688599999999898</v>
      </c>
      <c r="K301" s="13">
        <v>20.246900558471701</v>
      </c>
      <c r="L301" s="13">
        <v>709.239990234375</v>
      </c>
      <c r="M301" s="13">
        <v>0.26952892069171103</v>
      </c>
      <c r="N301" s="13">
        <v>7.79129411764705</v>
      </c>
      <c r="O301" s="13">
        <v>1.4891099929809599</v>
      </c>
      <c r="P301" s="13">
        <v>18.089471817016602</v>
      </c>
      <c r="Q301" s="2" t="s">
        <v>289</v>
      </c>
      <c r="R301" s="13" t="s">
        <v>306</v>
      </c>
      <c r="S301" s="14" t="s">
        <v>423</v>
      </c>
    </row>
    <row r="302" spans="1:19" s="15" customFormat="1" x14ac:dyDescent="0.25">
      <c r="A302" s="50">
        <v>300</v>
      </c>
      <c r="B302" s="11">
        <v>32.799999999999997</v>
      </c>
      <c r="C302" s="11">
        <v>-101.9</v>
      </c>
      <c r="D302" s="12">
        <v>31</v>
      </c>
      <c r="E302" s="11" t="s">
        <v>320</v>
      </c>
      <c r="F302" s="13">
        <v>449</v>
      </c>
      <c r="G302" s="13">
        <v>58</v>
      </c>
      <c r="H302" s="13">
        <v>18.000312342569298</v>
      </c>
      <c r="I302" s="13">
        <v>1677</v>
      </c>
      <c r="J302" s="13">
        <v>0.29688599999999898</v>
      </c>
      <c r="K302" s="13">
        <v>20.246900558471701</v>
      </c>
      <c r="L302" s="13">
        <v>709.239990234375</v>
      </c>
      <c r="M302" s="13">
        <v>0.26774001192605801</v>
      </c>
      <c r="N302" s="13">
        <v>7.79129411764705</v>
      </c>
      <c r="O302" s="13">
        <v>1.4891099929809599</v>
      </c>
      <c r="P302" s="13">
        <v>18.089471817016602</v>
      </c>
      <c r="Q302" s="2" t="s">
        <v>289</v>
      </c>
      <c r="R302" s="13" t="s">
        <v>306</v>
      </c>
      <c r="S302" s="14" t="s">
        <v>423</v>
      </c>
    </row>
    <row r="303" spans="1:19" s="15" customFormat="1" x14ac:dyDescent="0.25">
      <c r="A303" s="50">
        <v>301</v>
      </c>
      <c r="B303" s="11">
        <v>32.799999999999997</v>
      </c>
      <c r="C303" s="11">
        <v>-101.9</v>
      </c>
      <c r="D303" s="12">
        <v>39</v>
      </c>
      <c r="E303" s="11" t="s">
        <v>320</v>
      </c>
      <c r="F303" s="13">
        <v>446</v>
      </c>
      <c r="G303" s="13">
        <v>58</v>
      </c>
      <c r="H303" s="13">
        <v>18.000312342569298</v>
      </c>
      <c r="I303" s="13">
        <v>1677</v>
      </c>
      <c r="J303" s="13">
        <v>0.29688599999999898</v>
      </c>
      <c r="K303" s="13">
        <v>20.246900558471701</v>
      </c>
      <c r="L303" s="13">
        <v>709.239990234375</v>
      </c>
      <c r="M303" s="13">
        <v>0.26595110316040599</v>
      </c>
      <c r="N303" s="13">
        <v>7.79129411764705</v>
      </c>
      <c r="O303" s="13">
        <v>1.4891099929809599</v>
      </c>
      <c r="P303" s="13">
        <v>18.089471817016602</v>
      </c>
      <c r="Q303" s="2" t="s">
        <v>289</v>
      </c>
      <c r="R303" s="13" t="s">
        <v>306</v>
      </c>
      <c r="S303" s="14" t="s">
        <v>423</v>
      </c>
    </row>
    <row r="304" spans="1:19" s="15" customFormat="1" x14ac:dyDescent="0.25">
      <c r="A304" s="50">
        <v>302</v>
      </c>
      <c r="B304" s="11">
        <v>32.799999999999997</v>
      </c>
      <c r="C304" s="11">
        <v>-101.9</v>
      </c>
      <c r="D304" s="12">
        <v>0</v>
      </c>
      <c r="E304" s="11" t="s">
        <v>320</v>
      </c>
      <c r="F304" s="13">
        <v>426</v>
      </c>
      <c r="G304" s="13">
        <v>58</v>
      </c>
      <c r="H304" s="13">
        <v>18.000312342569298</v>
      </c>
      <c r="I304" s="13">
        <v>1677</v>
      </c>
      <c r="J304" s="13">
        <v>0.29688599999999898</v>
      </c>
      <c r="K304" s="13">
        <v>20.246900558471701</v>
      </c>
      <c r="L304" s="13">
        <v>709.239990234375</v>
      </c>
      <c r="M304" s="13">
        <v>0.25402504472271897</v>
      </c>
      <c r="N304" s="13">
        <v>7.79129411764705</v>
      </c>
      <c r="O304" s="13">
        <v>1.4891099929809599</v>
      </c>
      <c r="P304" s="13">
        <v>18.089471817016602</v>
      </c>
      <c r="Q304" s="2" t="s">
        <v>289</v>
      </c>
      <c r="R304" s="13" t="s">
        <v>306</v>
      </c>
      <c r="S304" s="14" t="s">
        <v>423</v>
      </c>
    </row>
    <row r="305" spans="1:19" s="15" customFormat="1" x14ac:dyDescent="0.25">
      <c r="A305" s="50">
        <v>303</v>
      </c>
      <c r="B305" s="11">
        <v>31.1</v>
      </c>
      <c r="C305" s="11">
        <v>-105.3</v>
      </c>
      <c r="D305" s="12">
        <v>0.02</v>
      </c>
      <c r="E305" s="11" t="s">
        <v>320</v>
      </c>
      <c r="F305" s="13">
        <v>320</v>
      </c>
      <c r="G305" s="13">
        <v>42</v>
      </c>
      <c r="H305" s="13">
        <v>18.3838337531486</v>
      </c>
      <c r="I305" s="13">
        <v>1737</v>
      </c>
      <c r="J305" s="13">
        <v>1.517387</v>
      </c>
      <c r="K305" s="13">
        <v>36.805099487304702</v>
      </c>
      <c r="L305" s="13">
        <v>377.72000122070301</v>
      </c>
      <c r="M305" s="13">
        <v>0.18422567645365601</v>
      </c>
      <c r="N305" s="13">
        <v>0.442411764705894</v>
      </c>
      <c r="O305" s="13">
        <v>1.4700280427932699</v>
      </c>
      <c r="P305" s="13">
        <v>22.931764602661101</v>
      </c>
      <c r="Q305" s="2" t="s">
        <v>294</v>
      </c>
      <c r="R305" s="13" t="s">
        <v>276</v>
      </c>
      <c r="S305" s="14" t="s">
        <v>424</v>
      </c>
    </row>
    <row r="306" spans="1:19" s="15" customFormat="1" x14ac:dyDescent="0.25">
      <c r="A306" s="50">
        <v>304</v>
      </c>
      <c r="B306" s="11">
        <v>31.1</v>
      </c>
      <c r="C306" s="11">
        <v>-105.3</v>
      </c>
      <c r="D306" s="12">
        <v>0.05</v>
      </c>
      <c r="E306" s="11" t="s">
        <v>320</v>
      </c>
      <c r="F306" s="13">
        <v>320</v>
      </c>
      <c r="G306" s="13">
        <v>42</v>
      </c>
      <c r="H306" s="13">
        <v>18.3838337531486</v>
      </c>
      <c r="I306" s="13">
        <v>1737</v>
      </c>
      <c r="J306" s="13">
        <v>1.517387</v>
      </c>
      <c r="K306" s="13">
        <v>36.805099487304702</v>
      </c>
      <c r="L306" s="13">
        <v>377.72000122070301</v>
      </c>
      <c r="M306" s="13">
        <v>0.18422567645365601</v>
      </c>
      <c r="N306" s="13">
        <v>0.442411764705894</v>
      </c>
      <c r="O306" s="13">
        <v>1.4700280427932699</v>
      </c>
      <c r="P306" s="13">
        <v>22.931764602661101</v>
      </c>
      <c r="Q306" s="2" t="s">
        <v>294</v>
      </c>
      <c r="R306" s="13" t="s">
        <v>293</v>
      </c>
      <c r="S306" s="14" t="s">
        <v>424</v>
      </c>
    </row>
    <row r="307" spans="1:19" s="15" customFormat="1" x14ac:dyDescent="0.25">
      <c r="A307" s="50">
        <v>305</v>
      </c>
      <c r="B307" s="11">
        <v>32.9</v>
      </c>
      <c r="C307" s="11">
        <v>-102.1</v>
      </c>
      <c r="D307" s="12">
        <v>19.5</v>
      </c>
      <c r="E307" s="11" t="s">
        <v>320</v>
      </c>
      <c r="F307" s="13">
        <v>457</v>
      </c>
      <c r="G307" s="13">
        <v>57</v>
      </c>
      <c r="H307" s="13">
        <v>17.744705289672599</v>
      </c>
      <c r="I307" s="13">
        <v>1670</v>
      </c>
      <c r="J307" s="13">
        <v>0.21244200000000199</v>
      </c>
      <c r="K307" s="13">
        <v>42.429698944091797</v>
      </c>
      <c r="L307" s="13">
        <v>633.280029296875</v>
      </c>
      <c r="M307" s="13">
        <v>0.27365269461077801</v>
      </c>
      <c r="N307" s="13">
        <v>7.2312352941176599</v>
      </c>
      <c r="O307" s="13">
        <v>1.5059800148010301</v>
      </c>
      <c r="P307" s="13">
        <v>17.4289646148682</v>
      </c>
      <c r="Q307" s="2" t="s">
        <v>294</v>
      </c>
      <c r="R307" s="13" t="s">
        <v>276</v>
      </c>
      <c r="S307" s="14" t="s">
        <v>425</v>
      </c>
    </row>
    <row r="308" spans="1:19" s="15" customFormat="1" x14ac:dyDescent="0.25">
      <c r="A308" s="50">
        <v>306</v>
      </c>
      <c r="B308" s="11">
        <v>32.9</v>
      </c>
      <c r="C308" s="11">
        <v>-102.1</v>
      </c>
      <c r="D308" s="12">
        <v>24</v>
      </c>
      <c r="E308" s="11" t="s">
        <v>320</v>
      </c>
      <c r="F308" s="13">
        <v>457</v>
      </c>
      <c r="G308" s="13">
        <v>57</v>
      </c>
      <c r="H308" s="13">
        <v>17.744705289672599</v>
      </c>
      <c r="I308" s="13">
        <v>1670</v>
      </c>
      <c r="J308" s="13">
        <v>0.21244200000000199</v>
      </c>
      <c r="K308" s="13">
        <v>42.429698944091797</v>
      </c>
      <c r="L308" s="13">
        <v>633.280029296875</v>
      </c>
      <c r="M308" s="13">
        <v>0.27365269461077801</v>
      </c>
      <c r="N308" s="13">
        <v>7.2312352941176599</v>
      </c>
      <c r="O308" s="13">
        <v>1.5059800148010301</v>
      </c>
      <c r="P308" s="13">
        <v>17.4289646148682</v>
      </c>
      <c r="Q308" s="2" t="s">
        <v>294</v>
      </c>
      <c r="R308" s="13" t="s">
        <v>291</v>
      </c>
      <c r="S308" s="14" t="s">
        <v>425</v>
      </c>
    </row>
    <row r="309" spans="1:19" s="15" customFormat="1" x14ac:dyDescent="0.25">
      <c r="A309" s="50">
        <v>307</v>
      </c>
      <c r="B309" s="11">
        <v>32.9</v>
      </c>
      <c r="C309" s="11">
        <v>-102.1</v>
      </c>
      <c r="D309" s="12">
        <v>2</v>
      </c>
      <c r="E309" s="11" t="s">
        <v>320</v>
      </c>
      <c r="F309" s="13">
        <v>457</v>
      </c>
      <c r="G309" s="13">
        <v>57</v>
      </c>
      <c r="H309" s="13">
        <v>17.744705289672599</v>
      </c>
      <c r="I309" s="13">
        <v>1670</v>
      </c>
      <c r="J309" s="13">
        <v>0.21244200000000199</v>
      </c>
      <c r="K309" s="13">
        <v>42.429698944091797</v>
      </c>
      <c r="L309" s="13">
        <v>633.280029296875</v>
      </c>
      <c r="M309" s="13">
        <v>0.27365269461077801</v>
      </c>
      <c r="N309" s="13">
        <v>7.2312352941176599</v>
      </c>
      <c r="O309" s="13">
        <v>1.5059800148010301</v>
      </c>
      <c r="P309" s="13">
        <v>17.4289646148682</v>
      </c>
      <c r="Q309" s="2" t="s">
        <v>294</v>
      </c>
      <c r="R309" s="13" t="s">
        <v>291</v>
      </c>
      <c r="S309" s="14" t="s">
        <v>425</v>
      </c>
    </row>
    <row r="310" spans="1:19" s="15" customFormat="1" x14ac:dyDescent="0.25">
      <c r="A310" s="50">
        <v>308</v>
      </c>
      <c r="B310" s="11">
        <v>36.799999999999997</v>
      </c>
      <c r="C310" s="11">
        <v>-116.8</v>
      </c>
      <c r="D310" s="12">
        <v>0.5</v>
      </c>
      <c r="E310" s="11" t="s">
        <v>320</v>
      </c>
      <c r="F310" s="13">
        <v>113</v>
      </c>
      <c r="G310" s="13">
        <v>36</v>
      </c>
      <c r="H310" s="13">
        <v>17.873816120906799</v>
      </c>
      <c r="I310" s="13">
        <v>1870</v>
      </c>
      <c r="J310" s="13">
        <v>3.5343739999999899</v>
      </c>
      <c r="K310" s="13">
        <v>33.9258003234863</v>
      </c>
      <c r="L310" s="13">
        <v>391.70001220703102</v>
      </c>
      <c r="M310" s="13">
        <v>6.0427807486630999E-2</v>
      </c>
      <c r="N310" s="13">
        <v>4.4894705882352497</v>
      </c>
      <c r="O310" s="13">
        <v>1.5506939888000499</v>
      </c>
      <c r="P310" s="13">
        <v>20.7269096374512</v>
      </c>
      <c r="Q310" s="2" t="s">
        <v>294</v>
      </c>
      <c r="R310" s="13" t="s">
        <v>291</v>
      </c>
      <c r="S310" s="14" t="s">
        <v>425</v>
      </c>
    </row>
    <row r="311" spans="1:19" s="15" customFormat="1" x14ac:dyDescent="0.25">
      <c r="A311" s="50">
        <v>309</v>
      </c>
      <c r="B311" s="12">
        <v>34.64</v>
      </c>
      <c r="C311" s="12">
        <v>-101.28</v>
      </c>
      <c r="D311" s="12">
        <f>AVERAGE(0.5,2)</f>
        <v>1.25</v>
      </c>
      <c r="E311" s="11" t="s">
        <v>320</v>
      </c>
      <c r="F311" s="13">
        <v>528.1</v>
      </c>
      <c r="G311" s="13">
        <v>66</v>
      </c>
      <c r="H311" s="13">
        <v>15.9555372292191</v>
      </c>
      <c r="I311" s="13">
        <v>1640.2172117647101</v>
      </c>
      <c r="J311" s="13">
        <v>1.00031856</v>
      </c>
      <c r="K311" s="13">
        <v>37.451000213623097</v>
      </c>
      <c r="L311" s="13">
        <v>669.15875244140602</v>
      </c>
      <c r="M311" s="13">
        <v>0.31633424907287799</v>
      </c>
      <c r="N311" s="13">
        <v>5.6134799999999903</v>
      </c>
      <c r="O311" s="13">
        <v>1.2918224334716799</v>
      </c>
      <c r="P311" s="13">
        <v>21.863090515136701</v>
      </c>
      <c r="Q311" s="2" t="s">
        <v>294</v>
      </c>
      <c r="R311" s="13"/>
      <c r="S311" s="16" t="s">
        <v>314</v>
      </c>
    </row>
    <row r="312" spans="1:19" s="15" customFormat="1" x14ac:dyDescent="0.25">
      <c r="A312" s="50">
        <v>310</v>
      </c>
      <c r="B312" s="12">
        <v>27.47</v>
      </c>
      <c r="C312" s="12">
        <v>70.62</v>
      </c>
      <c r="D312" s="12">
        <v>75.5</v>
      </c>
      <c r="E312" s="11" t="s">
        <v>320</v>
      </c>
      <c r="F312" s="13">
        <v>165</v>
      </c>
      <c r="G312" s="13">
        <v>13</v>
      </c>
      <c r="H312" s="13">
        <v>26.650130780856401</v>
      </c>
      <c r="I312" s="13">
        <v>1790.36590588235</v>
      </c>
      <c r="J312" s="13">
        <v>0.21695919999999999</v>
      </c>
      <c r="K312" s="13">
        <v>95.213996887207003</v>
      </c>
      <c r="L312" s="13">
        <v>2</v>
      </c>
      <c r="M312" s="13">
        <v>9.2159931921113505E-2</v>
      </c>
      <c r="N312" s="13">
        <v>0</v>
      </c>
      <c r="O312" s="13">
        <v>1.55180299282074</v>
      </c>
      <c r="P312" s="13">
        <v>11.3129720687866</v>
      </c>
      <c r="Q312" s="2" t="s">
        <v>326</v>
      </c>
      <c r="R312" s="13"/>
      <c r="S312" s="16" t="s">
        <v>426</v>
      </c>
    </row>
    <row r="313" spans="1:19" s="15" customFormat="1" x14ac:dyDescent="0.25">
      <c r="A313" s="50">
        <v>311</v>
      </c>
      <c r="B313" s="11">
        <v>-24.1</v>
      </c>
      <c r="C313" s="11">
        <v>25.3</v>
      </c>
      <c r="D313" s="12">
        <v>8</v>
      </c>
      <c r="E313" s="11" t="s">
        <v>320</v>
      </c>
      <c r="F313" s="13">
        <v>400</v>
      </c>
      <c r="G313" s="13">
        <v>53</v>
      </c>
      <c r="H313" s="13">
        <v>21.919133501259399</v>
      </c>
      <c r="I313" s="13">
        <v>1372</v>
      </c>
      <c r="J313" s="13">
        <v>0.34616400000000103</v>
      </c>
      <c r="K313" s="13">
        <v>130.02799987793</v>
      </c>
      <c r="L313" s="13">
        <v>604.11999511718795</v>
      </c>
      <c r="M313" s="13">
        <v>0.29154518950437303</v>
      </c>
      <c r="N313" s="13">
        <v>8.3752058823529492</v>
      </c>
      <c r="O313" s="13">
        <v>1.5773640871048</v>
      </c>
      <c r="P313" s="13">
        <v>18.6919250488281</v>
      </c>
      <c r="Q313" s="2" t="s">
        <v>294</v>
      </c>
      <c r="R313" s="13" t="s">
        <v>291</v>
      </c>
      <c r="S313" s="14" t="s">
        <v>427</v>
      </c>
    </row>
    <row r="314" spans="1:19" s="15" customFormat="1" x14ac:dyDescent="0.25">
      <c r="A314" s="50">
        <v>312</v>
      </c>
      <c r="B314" s="12">
        <v>-19.079999999999998</v>
      </c>
      <c r="C314" s="12">
        <v>14.58</v>
      </c>
      <c r="D314" s="12">
        <v>176</v>
      </c>
      <c r="E314" s="11" t="s">
        <v>320</v>
      </c>
      <c r="F314" s="13">
        <v>902</v>
      </c>
      <c r="G314" s="13">
        <v>46</v>
      </c>
      <c r="H314" s="13">
        <v>19.4551303778338</v>
      </c>
      <c r="I314" s="13">
        <v>2300</v>
      </c>
      <c r="J314" s="13">
        <v>1.0032658400000001</v>
      </c>
      <c r="K314" s="13">
        <v>31.4965000152588</v>
      </c>
      <c r="L314" s="13">
        <v>216.82479858398401</v>
      </c>
      <c r="M314" s="13">
        <v>0.39217391304347798</v>
      </c>
      <c r="N314" s="13">
        <v>6.86486588235294</v>
      </c>
      <c r="O314" s="13">
        <v>1.65783739089966</v>
      </c>
      <c r="P314" s="13">
        <v>22.8106288909912</v>
      </c>
      <c r="Q314" s="2" t="s">
        <v>294</v>
      </c>
      <c r="R314" s="13"/>
      <c r="S314" s="16" t="s">
        <v>315</v>
      </c>
    </row>
    <row r="315" spans="1:19" s="15" customFormat="1" x14ac:dyDescent="0.25">
      <c r="A315" s="50">
        <v>313</v>
      </c>
      <c r="B315" s="12">
        <v>-19.079999999999998</v>
      </c>
      <c r="C315" s="12">
        <v>14.58</v>
      </c>
      <c r="D315" s="12">
        <v>1375</v>
      </c>
      <c r="E315" s="11" t="s">
        <v>320</v>
      </c>
      <c r="F315" s="13">
        <v>400</v>
      </c>
      <c r="G315" s="13">
        <v>46</v>
      </c>
      <c r="H315" s="13">
        <v>19.4551303778338</v>
      </c>
      <c r="I315" s="13">
        <v>1327.6794</v>
      </c>
      <c r="J315" s="13">
        <v>1.0032658400000001</v>
      </c>
      <c r="K315" s="13">
        <v>31.4965000152588</v>
      </c>
      <c r="L315" s="13">
        <v>216.82479858398401</v>
      </c>
      <c r="M315" s="13">
        <v>0.301277552397062</v>
      </c>
      <c r="N315" s="13">
        <v>6.86486588235294</v>
      </c>
      <c r="O315" s="13">
        <v>1.65783739089966</v>
      </c>
      <c r="P315" s="13">
        <v>22.8106288909912</v>
      </c>
      <c r="Q315" s="2" t="s">
        <v>294</v>
      </c>
      <c r="R315" s="13"/>
      <c r="S315" s="16" t="s">
        <v>315</v>
      </c>
    </row>
    <row r="316" spans="1:19" s="15" customFormat="1" x14ac:dyDescent="0.25">
      <c r="A316" s="50">
        <v>314</v>
      </c>
      <c r="B316" s="11">
        <v>-23.6</v>
      </c>
      <c r="C316" s="11">
        <v>24.3</v>
      </c>
      <c r="D316" s="12">
        <v>0.5</v>
      </c>
      <c r="E316" s="11" t="s">
        <v>320</v>
      </c>
      <c r="F316" s="13">
        <v>400</v>
      </c>
      <c r="G316" s="13">
        <v>49</v>
      </c>
      <c r="H316" s="13">
        <v>22.663287153652401</v>
      </c>
      <c r="I316" s="13">
        <v>1433</v>
      </c>
      <c r="J316" s="13">
        <v>0.11392099999999999</v>
      </c>
      <c r="K316" s="13">
        <v>254.57400512695301</v>
      </c>
      <c r="L316" s="13">
        <v>488.760009765625</v>
      </c>
      <c r="M316" s="13">
        <v>0.27913468248429901</v>
      </c>
      <c r="N316" s="13">
        <v>3.4105294117647098</v>
      </c>
      <c r="O316" s="13">
        <v>1.6329880952835101</v>
      </c>
      <c r="P316" s="13">
        <v>13.281990051269499</v>
      </c>
      <c r="Q316" s="2" t="s">
        <v>294</v>
      </c>
      <c r="R316" s="13" t="s">
        <v>291</v>
      </c>
      <c r="S316" s="14" t="s">
        <v>428</v>
      </c>
    </row>
    <row r="317" spans="1:19" s="15" customFormat="1" x14ac:dyDescent="0.25">
      <c r="A317" s="50">
        <v>315</v>
      </c>
      <c r="B317" s="11">
        <v>-23.6</v>
      </c>
      <c r="C317" s="11">
        <v>24.3</v>
      </c>
      <c r="D317" s="12">
        <v>1.1000000000000001</v>
      </c>
      <c r="E317" s="11" t="s">
        <v>320</v>
      </c>
      <c r="F317" s="13">
        <v>400</v>
      </c>
      <c r="G317" s="13">
        <v>49</v>
      </c>
      <c r="H317" s="13">
        <v>22.663287153652401</v>
      </c>
      <c r="I317" s="13">
        <v>1433</v>
      </c>
      <c r="J317" s="13">
        <v>0.11392099999999999</v>
      </c>
      <c r="K317" s="13">
        <v>254.57400512695301</v>
      </c>
      <c r="L317" s="13">
        <v>488.760009765625</v>
      </c>
      <c r="M317" s="13">
        <v>0.27913468248429901</v>
      </c>
      <c r="N317" s="13">
        <v>3.4105294117647098</v>
      </c>
      <c r="O317" s="13">
        <v>1.6329880952835101</v>
      </c>
      <c r="P317" s="13">
        <v>13.281990051269499</v>
      </c>
      <c r="Q317" s="2" t="s">
        <v>294</v>
      </c>
      <c r="R317" s="13" t="s">
        <v>291</v>
      </c>
      <c r="S317" s="14" t="s">
        <v>428</v>
      </c>
    </row>
    <row r="318" spans="1:19" s="15" customFormat="1" x14ac:dyDescent="0.25">
      <c r="A318" s="50">
        <v>316</v>
      </c>
      <c r="B318" s="11">
        <v>-23.6</v>
      </c>
      <c r="C318" s="11">
        <v>24.3</v>
      </c>
      <c r="D318" s="12">
        <v>3.8</v>
      </c>
      <c r="E318" s="11" t="s">
        <v>320</v>
      </c>
      <c r="F318" s="13">
        <v>400</v>
      </c>
      <c r="G318" s="13">
        <v>49</v>
      </c>
      <c r="H318" s="13">
        <v>22.663287153652401</v>
      </c>
      <c r="I318" s="13">
        <v>1433</v>
      </c>
      <c r="J318" s="13">
        <v>0.11392099999999999</v>
      </c>
      <c r="K318" s="13">
        <v>254.57400512695301</v>
      </c>
      <c r="L318" s="13">
        <v>488.760009765625</v>
      </c>
      <c r="M318" s="13">
        <v>0.27913468248429901</v>
      </c>
      <c r="N318" s="13">
        <v>3.4105294117647098</v>
      </c>
      <c r="O318" s="13">
        <v>1.6329880952835101</v>
      </c>
      <c r="P318" s="13">
        <v>13.281990051269499</v>
      </c>
      <c r="Q318" s="2" t="s">
        <v>294</v>
      </c>
      <c r="R318" s="13" t="s">
        <v>291</v>
      </c>
      <c r="S318" s="14" t="s">
        <v>428</v>
      </c>
    </row>
    <row r="319" spans="1:19" s="15" customFormat="1" x14ac:dyDescent="0.25">
      <c r="A319" s="50">
        <v>317</v>
      </c>
      <c r="B319" s="11">
        <v>-24.1</v>
      </c>
      <c r="C319" s="11">
        <v>25.1</v>
      </c>
      <c r="D319" s="12">
        <v>4</v>
      </c>
      <c r="E319" s="11" t="s">
        <v>320</v>
      </c>
      <c r="F319" s="13">
        <v>420</v>
      </c>
      <c r="G319" s="13">
        <v>53</v>
      </c>
      <c r="H319" s="13">
        <v>21.938209068010099</v>
      </c>
      <c r="I319" s="13">
        <v>1384</v>
      </c>
      <c r="J319" s="13">
        <v>0.27884300000000101</v>
      </c>
      <c r="K319" s="13">
        <v>130.02799987793</v>
      </c>
      <c r="L319" s="13">
        <v>588.64001464843795</v>
      </c>
      <c r="M319" s="13">
        <v>0.30346820809248598</v>
      </c>
      <c r="N319" s="13">
        <v>7.3211764705882496</v>
      </c>
      <c r="O319" s="13">
        <v>1.5903279781341599</v>
      </c>
      <c r="P319" s="13">
        <v>17.415088653564499</v>
      </c>
      <c r="Q319" s="2" t="s">
        <v>294</v>
      </c>
      <c r="R319" s="13" t="s">
        <v>291</v>
      </c>
      <c r="S319" s="14" t="s">
        <v>428</v>
      </c>
    </row>
    <row r="320" spans="1:19" s="15" customFormat="1" x14ac:dyDescent="0.25">
      <c r="A320" s="50">
        <v>318</v>
      </c>
      <c r="B320" s="11">
        <v>-24.1</v>
      </c>
      <c r="C320" s="11">
        <v>25.1</v>
      </c>
      <c r="D320" s="12">
        <v>9.8000000000000007</v>
      </c>
      <c r="E320" s="11" t="s">
        <v>320</v>
      </c>
      <c r="F320" s="13">
        <v>420</v>
      </c>
      <c r="G320" s="13">
        <v>53</v>
      </c>
      <c r="H320" s="13">
        <v>21.938209068010099</v>
      </c>
      <c r="I320" s="13">
        <v>1384</v>
      </c>
      <c r="J320" s="13">
        <v>0.27884300000000101</v>
      </c>
      <c r="K320" s="13">
        <v>130.02799987793</v>
      </c>
      <c r="L320" s="13">
        <v>588.64001464843795</v>
      </c>
      <c r="M320" s="13">
        <v>0.30346820809248598</v>
      </c>
      <c r="N320" s="13">
        <v>7.3211764705882496</v>
      </c>
      <c r="O320" s="13">
        <v>1.5903279781341599</v>
      </c>
      <c r="P320" s="13">
        <v>17.415088653564499</v>
      </c>
      <c r="Q320" s="2" t="s">
        <v>294</v>
      </c>
      <c r="R320" s="13" t="s">
        <v>291</v>
      </c>
      <c r="S320" s="14" t="s">
        <v>428</v>
      </c>
    </row>
    <row r="321" spans="1:19" s="15" customFormat="1" x14ac:dyDescent="0.25">
      <c r="A321" s="50">
        <v>319</v>
      </c>
      <c r="B321" s="11">
        <v>-25.3</v>
      </c>
      <c r="C321" s="11">
        <v>25.6</v>
      </c>
      <c r="D321" s="12">
        <v>11</v>
      </c>
      <c r="E321" s="11" t="s">
        <v>320</v>
      </c>
      <c r="F321" s="13">
        <v>500</v>
      </c>
      <c r="G321" s="13">
        <v>58</v>
      </c>
      <c r="H321" s="13">
        <v>20.847551637279601</v>
      </c>
      <c r="I321" s="13">
        <v>1394</v>
      </c>
      <c r="J321" s="13">
        <v>1.194634</v>
      </c>
      <c r="K321" s="13">
        <v>113.69699859619099</v>
      </c>
      <c r="L321" s="13">
        <v>696.320068359375</v>
      </c>
      <c r="M321" s="13">
        <v>0.35868005738880898</v>
      </c>
      <c r="N321" s="13">
        <v>20.8401764705883</v>
      </c>
      <c r="O321" s="13">
        <v>1.5581459999084499</v>
      </c>
      <c r="P321" s="13">
        <v>24.4393310546875</v>
      </c>
      <c r="Q321" s="2" t="s">
        <v>294</v>
      </c>
      <c r="R321" s="13" t="s">
        <v>291</v>
      </c>
      <c r="S321" s="14" t="s">
        <v>428</v>
      </c>
    </row>
    <row r="322" spans="1:19" s="15" customFormat="1" x14ac:dyDescent="0.25">
      <c r="A322" s="50">
        <v>320</v>
      </c>
      <c r="B322" s="11">
        <v>-25.3</v>
      </c>
      <c r="C322" s="11">
        <v>25.6</v>
      </c>
      <c r="D322" s="12">
        <v>16</v>
      </c>
      <c r="E322" s="11" t="s">
        <v>320</v>
      </c>
      <c r="F322" s="13">
        <v>500</v>
      </c>
      <c r="G322" s="13">
        <v>58</v>
      </c>
      <c r="H322" s="13">
        <v>20.847551637279601</v>
      </c>
      <c r="I322" s="13">
        <v>1394</v>
      </c>
      <c r="J322" s="13">
        <v>1.194634</v>
      </c>
      <c r="K322" s="13">
        <v>113.69699859619099</v>
      </c>
      <c r="L322" s="13">
        <v>696.320068359375</v>
      </c>
      <c r="M322" s="13">
        <v>0.35868005738880898</v>
      </c>
      <c r="N322" s="13">
        <v>20.8401764705883</v>
      </c>
      <c r="O322" s="13">
        <v>1.5581459999084499</v>
      </c>
      <c r="P322" s="13">
        <v>24.4393310546875</v>
      </c>
      <c r="Q322" s="2" t="s">
        <v>294</v>
      </c>
      <c r="R322" s="13" t="s">
        <v>291</v>
      </c>
      <c r="S322" s="14" t="s">
        <v>428</v>
      </c>
    </row>
    <row r="323" spans="1:19" s="15" customFormat="1" x14ac:dyDescent="0.25">
      <c r="A323" s="50">
        <v>321</v>
      </c>
      <c r="B323" s="11">
        <v>23.1</v>
      </c>
      <c r="C323" s="11">
        <v>73.3</v>
      </c>
      <c r="D323" s="12">
        <v>62.7</v>
      </c>
      <c r="E323" s="11" t="s">
        <v>320</v>
      </c>
      <c r="F323" s="13">
        <v>835</v>
      </c>
      <c r="G323" s="13">
        <v>33</v>
      </c>
      <c r="H323" s="13">
        <v>28.038012594458401</v>
      </c>
      <c r="I323" s="13">
        <v>1734</v>
      </c>
      <c r="J323" s="13">
        <v>0.251640999999999</v>
      </c>
      <c r="K323" s="13">
        <v>13.809399604797401</v>
      </c>
      <c r="L323" s="13">
        <v>742.83996582031295</v>
      </c>
      <c r="M323" s="13">
        <v>0.48154555940023103</v>
      </c>
      <c r="N323" s="13">
        <v>410.25864705882401</v>
      </c>
      <c r="O323" s="13">
        <v>1.5872039794921899</v>
      </c>
      <c r="P323" s="13">
        <v>39.341728210449197</v>
      </c>
      <c r="Q323" s="2" t="s">
        <v>289</v>
      </c>
      <c r="R323" s="13" t="s">
        <v>276</v>
      </c>
      <c r="S323" s="14" t="s">
        <v>316</v>
      </c>
    </row>
    <row r="324" spans="1:19" s="15" customFormat="1" x14ac:dyDescent="0.25">
      <c r="A324" s="50">
        <v>322</v>
      </c>
      <c r="B324" s="11">
        <v>26.3</v>
      </c>
      <c r="C324" s="11">
        <v>73.099999999999994</v>
      </c>
      <c r="D324" s="12">
        <v>16.600000000000001</v>
      </c>
      <c r="E324" s="11" t="s">
        <v>320</v>
      </c>
      <c r="F324" s="13">
        <v>219</v>
      </c>
      <c r="G324" s="13">
        <v>19</v>
      </c>
      <c r="H324" s="13">
        <v>27.6795793450882</v>
      </c>
      <c r="I324" s="13">
        <v>1963</v>
      </c>
      <c r="J324" s="13">
        <v>0.51639599999999897</v>
      </c>
      <c r="K324" s="13">
        <v>24.1686000823975</v>
      </c>
      <c r="L324" s="13">
        <v>123</v>
      </c>
      <c r="M324" s="13">
        <v>0.111563932755986</v>
      </c>
      <c r="N324" s="13">
        <v>31.657882352941002</v>
      </c>
      <c r="O324" s="13">
        <v>1.5626360177993801</v>
      </c>
      <c r="P324" s="13">
        <v>18.469230651855501</v>
      </c>
      <c r="Q324" s="2" t="s">
        <v>294</v>
      </c>
      <c r="R324" s="13" t="s">
        <v>291</v>
      </c>
      <c r="S324" s="14" t="s">
        <v>429</v>
      </c>
    </row>
    <row r="325" spans="1:19" s="15" customFormat="1" x14ac:dyDescent="0.25">
      <c r="A325" s="50">
        <v>323</v>
      </c>
      <c r="B325" s="11">
        <v>26.3</v>
      </c>
      <c r="C325" s="11">
        <v>73.099999999999994</v>
      </c>
      <c r="D325" s="12">
        <v>17.399999999999999</v>
      </c>
      <c r="E325" s="11" t="s">
        <v>320</v>
      </c>
      <c r="F325" s="13">
        <v>219</v>
      </c>
      <c r="G325" s="13">
        <v>19</v>
      </c>
      <c r="H325" s="13">
        <v>27.6795793450882</v>
      </c>
      <c r="I325" s="13">
        <v>1963</v>
      </c>
      <c r="J325" s="13">
        <v>0.51639599999999897</v>
      </c>
      <c r="K325" s="13">
        <v>24.1686000823975</v>
      </c>
      <c r="L325" s="13">
        <v>123</v>
      </c>
      <c r="M325" s="13">
        <v>0.111563932755986</v>
      </c>
      <c r="N325" s="13">
        <v>31.657882352941002</v>
      </c>
      <c r="O325" s="13">
        <v>1.5626360177993801</v>
      </c>
      <c r="P325" s="13">
        <v>18.469230651855501</v>
      </c>
      <c r="Q325" s="2" t="s">
        <v>294</v>
      </c>
      <c r="R325" s="13" t="s">
        <v>291</v>
      </c>
      <c r="S325" s="14" t="s">
        <v>429</v>
      </c>
    </row>
    <row r="326" spans="1:19" s="15" customFormat="1" x14ac:dyDescent="0.25">
      <c r="A326" s="50">
        <v>324</v>
      </c>
      <c r="B326" s="11">
        <v>26.6</v>
      </c>
      <c r="C326" s="11">
        <v>72.8</v>
      </c>
      <c r="D326" s="12">
        <v>21.8</v>
      </c>
      <c r="E326" s="11" t="s">
        <v>320</v>
      </c>
      <c r="F326" s="13">
        <v>389</v>
      </c>
      <c r="G326" s="13">
        <v>17</v>
      </c>
      <c r="H326" s="13">
        <v>27.352375314861501</v>
      </c>
      <c r="I326" s="13">
        <v>1907</v>
      </c>
      <c r="J326" s="13">
        <v>0.35355599999999898</v>
      </c>
      <c r="K326" s="13">
        <v>88.189201354980497</v>
      </c>
      <c r="L326" s="13">
        <v>37.430000305175803</v>
      </c>
      <c r="M326" s="13">
        <v>0.20398531725222899</v>
      </c>
      <c r="N326" s="13">
        <v>13.0951176470587</v>
      </c>
      <c r="O326" s="13">
        <v>1.56861007213593</v>
      </c>
      <c r="P326" s="13">
        <v>13.4870042800903</v>
      </c>
      <c r="Q326" s="2" t="s">
        <v>289</v>
      </c>
      <c r="R326" s="13" t="s">
        <v>291</v>
      </c>
      <c r="S326" s="14" t="s">
        <v>429</v>
      </c>
    </row>
    <row r="327" spans="1:19" s="15" customFormat="1" x14ac:dyDescent="0.25">
      <c r="A327" s="50">
        <v>325</v>
      </c>
      <c r="B327" s="11">
        <v>26.3</v>
      </c>
      <c r="C327" s="11">
        <v>73.099999999999994</v>
      </c>
      <c r="D327" s="12">
        <v>22.1</v>
      </c>
      <c r="E327" s="11" t="s">
        <v>320</v>
      </c>
      <c r="F327" s="13">
        <v>219</v>
      </c>
      <c r="G327" s="13">
        <v>19</v>
      </c>
      <c r="H327" s="13">
        <v>27.6795793450882</v>
      </c>
      <c r="I327" s="13">
        <v>1963</v>
      </c>
      <c r="J327" s="13">
        <v>0.51639599999999897</v>
      </c>
      <c r="K327" s="13">
        <v>24.1686000823975</v>
      </c>
      <c r="L327" s="13">
        <v>123</v>
      </c>
      <c r="M327" s="13">
        <v>0.111563932755986</v>
      </c>
      <c r="N327" s="13">
        <v>31.657882352941002</v>
      </c>
      <c r="O327" s="13">
        <v>1.5626360177993801</v>
      </c>
      <c r="P327" s="13">
        <v>18.469230651855501</v>
      </c>
      <c r="Q327" s="2" t="s">
        <v>294</v>
      </c>
      <c r="R327" s="13" t="s">
        <v>291</v>
      </c>
      <c r="S327" s="14" t="s">
        <v>429</v>
      </c>
    </row>
    <row r="328" spans="1:19" s="15" customFormat="1" x14ac:dyDescent="0.25">
      <c r="A328" s="50">
        <v>326</v>
      </c>
      <c r="B328" s="11">
        <v>26.8</v>
      </c>
      <c r="C328" s="11">
        <v>71.3</v>
      </c>
      <c r="D328" s="12">
        <v>22.3</v>
      </c>
      <c r="E328" s="11" t="s">
        <v>320</v>
      </c>
      <c r="F328" s="13">
        <v>165</v>
      </c>
      <c r="G328" s="13">
        <v>15</v>
      </c>
      <c r="H328" s="13">
        <v>26.451725440806101</v>
      </c>
      <c r="I328" s="13">
        <v>1770</v>
      </c>
      <c r="J328" s="13">
        <v>0.21781500000000001</v>
      </c>
      <c r="K328" s="13">
        <v>85.827697753906307</v>
      </c>
      <c r="L328" s="13">
        <v>2</v>
      </c>
      <c r="M328" s="13">
        <v>9.3220338983050904E-2</v>
      </c>
      <c r="N328" s="13">
        <v>1.14161764705882</v>
      </c>
      <c r="O328" s="13">
        <v>1.5438799858093299</v>
      </c>
      <c r="P328" s="13">
        <v>12.065254211425801</v>
      </c>
      <c r="Q328" s="2" t="s">
        <v>326</v>
      </c>
      <c r="R328" s="13" t="s">
        <v>291</v>
      </c>
      <c r="S328" s="14" t="s">
        <v>429</v>
      </c>
    </row>
    <row r="329" spans="1:19" s="15" customFormat="1" x14ac:dyDescent="0.25">
      <c r="A329" s="50">
        <v>327</v>
      </c>
      <c r="B329" s="11">
        <v>26.3</v>
      </c>
      <c r="C329" s="11">
        <v>73.099999999999994</v>
      </c>
      <c r="D329" s="12">
        <v>25.7</v>
      </c>
      <c r="E329" s="11" t="s">
        <v>320</v>
      </c>
      <c r="F329" s="13">
        <v>219</v>
      </c>
      <c r="G329" s="13">
        <v>19</v>
      </c>
      <c r="H329" s="13">
        <v>27.6795793450882</v>
      </c>
      <c r="I329" s="13">
        <v>1963</v>
      </c>
      <c r="J329" s="13">
        <v>0.51639599999999897</v>
      </c>
      <c r="K329" s="13">
        <v>24.1686000823975</v>
      </c>
      <c r="L329" s="13">
        <v>123</v>
      </c>
      <c r="M329" s="13">
        <v>0.111563932755986</v>
      </c>
      <c r="N329" s="13">
        <v>31.657882352941002</v>
      </c>
      <c r="O329" s="13">
        <v>1.5626360177993801</v>
      </c>
      <c r="P329" s="13">
        <v>18.469230651855501</v>
      </c>
      <c r="Q329" s="2" t="s">
        <v>294</v>
      </c>
      <c r="R329" s="13" t="s">
        <v>291</v>
      </c>
      <c r="S329" s="14" t="s">
        <v>429</v>
      </c>
    </row>
    <row r="330" spans="1:19" s="15" customFormat="1" x14ac:dyDescent="0.25">
      <c r="A330" s="50">
        <v>328</v>
      </c>
      <c r="B330" s="11">
        <v>26.6</v>
      </c>
      <c r="C330" s="11">
        <v>72.8</v>
      </c>
      <c r="D330" s="12">
        <v>46.8</v>
      </c>
      <c r="E330" s="11" t="s">
        <v>320</v>
      </c>
      <c r="F330" s="13">
        <v>389</v>
      </c>
      <c r="G330" s="13">
        <v>17</v>
      </c>
      <c r="H330" s="13">
        <v>27.352375314861501</v>
      </c>
      <c r="I330" s="13">
        <v>1907</v>
      </c>
      <c r="J330" s="13">
        <v>0.35355599999999898</v>
      </c>
      <c r="K330" s="13">
        <v>88.189201354980497</v>
      </c>
      <c r="L330" s="13">
        <v>37.430000305175803</v>
      </c>
      <c r="M330" s="13">
        <v>0.20398531725222899</v>
      </c>
      <c r="N330" s="13">
        <v>13.0951176470587</v>
      </c>
      <c r="O330" s="13">
        <v>1.56861007213593</v>
      </c>
      <c r="P330" s="13">
        <v>13.4870042800903</v>
      </c>
      <c r="Q330" s="2" t="s">
        <v>289</v>
      </c>
      <c r="R330" s="13" t="s">
        <v>291</v>
      </c>
      <c r="S330" s="14" t="s">
        <v>429</v>
      </c>
    </row>
    <row r="331" spans="1:19" s="15" customFormat="1" x14ac:dyDescent="0.25">
      <c r="A331" s="50">
        <v>329</v>
      </c>
      <c r="B331" s="12">
        <v>-31.952999999999999</v>
      </c>
      <c r="C331" s="12">
        <v>115.858</v>
      </c>
      <c r="D331" s="12">
        <v>775</v>
      </c>
      <c r="E331" s="11" t="s">
        <v>320</v>
      </c>
      <c r="F331" s="13">
        <v>687.5</v>
      </c>
      <c r="G331" s="13">
        <v>110</v>
      </c>
      <c r="H331" s="13">
        <v>18.6429391677582</v>
      </c>
      <c r="I331" s="13">
        <v>1521.1332381176501</v>
      </c>
      <c r="J331" s="13">
        <v>0.28050935520000297</v>
      </c>
      <c r="K331" s="13">
        <v>265.74700927734398</v>
      </c>
      <c r="L331" s="13">
        <v>280.11019897460898</v>
      </c>
      <c r="M331" s="13">
        <v>0.438089588910267</v>
      </c>
      <c r="N331" s="13">
        <v>188.98679778823501</v>
      </c>
      <c r="O331" s="13">
        <v>1.0728466510772701</v>
      </c>
      <c r="P331" s="13">
        <v>12.3800668716431</v>
      </c>
      <c r="Q331" s="2" t="s">
        <v>311</v>
      </c>
      <c r="R331" s="13"/>
      <c r="S331" s="16" t="s">
        <v>430</v>
      </c>
    </row>
    <row r="332" spans="1:19" s="15" customFormat="1" x14ac:dyDescent="0.25">
      <c r="A332" s="50">
        <v>330</v>
      </c>
      <c r="B332" s="12">
        <v>-18.53</v>
      </c>
      <c r="C332" s="12">
        <v>27.55</v>
      </c>
      <c r="D332" s="12">
        <v>40.5</v>
      </c>
      <c r="E332" s="11" t="s">
        <v>320</v>
      </c>
      <c r="F332" s="13">
        <v>555</v>
      </c>
      <c r="G332" s="13">
        <v>69</v>
      </c>
      <c r="H332" s="13">
        <v>23.177485138539001</v>
      </c>
      <c r="I332" s="13">
        <v>1464.95364705882</v>
      </c>
      <c r="J332" s="13">
        <v>0.51715359999999899</v>
      </c>
      <c r="K332" s="13">
        <v>107.949996948242</v>
      </c>
      <c r="L332" s="13">
        <v>808.968505859375</v>
      </c>
      <c r="M332" s="13">
        <v>0.37885157739582498</v>
      </c>
      <c r="N332" s="13">
        <v>133.42244705882399</v>
      </c>
      <c r="O332" s="13">
        <v>1.5662317276001001</v>
      </c>
      <c r="P332" s="13">
        <v>24.8411865234375</v>
      </c>
      <c r="Q332" s="2" t="s">
        <v>294</v>
      </c>
      <c r="R332" s="13"/>
      <c r="S332" s="16" t="s">
        <v>317</v>
      </c>
    </row>
    <row r="333" spans="1:19" s="15" customFormat="1" x14ac:dyDescent="0.25">
      <c r="A333" s="50">
        <v>331</v>
      </c>
      <c r="B333" s="11">
        <v>-24.8</v>
      </c>
      <c r="C333" s="11">
        <v>149.80000000000001</v>
      </c>
      <c r="D333" s="12">
        <v>19.8</v>
      </c>
      <c r="E333" s="11" t="s">
        <v>320</v>
      </c>
      <c r="F333" s="13">
        <v>720</v>
      </c>
      <c r="G333" s="13">
        <v>67</v>
      </c>
      <c r="H333" s="13">
        <v>21.676735516372801</v>
      </c>
      <c r="I333" s="13">
        <v>1510</v>
      </c>
      <c r="J333" s="13">
        <v>0.26846700000000501</v>
      </c>
      <c r="K333" s="13">
        <v>42.092201232910199</v>
      </c>
      <c r="L333" s="13">
        <v>241.48001098632801</v>
      </c>
      <c r="M333" s="13">
        <v>0.47682119205298001</v>
      </c>
      <c r="N333" s="13">
        <v>25.366588235294198</v>
      </c>
      <c r="O333" s="13">
        <v>1.6211569309234599</v>
      </c>
      <c r="P333" s="13">
        <v>34.231876373291001</v>
      </c>
      <c r="Q333" s="2" t="s">
        <v>294</v>
      </c>
      <c r="R333" s="13" t="s">
        <v>276</v>
      </c>
      <c r="S333" s="14" t="s">
        <v>431</v>
      </c>
    </row>
    <row r="334" spans="1:19" s="15" customFormat="1" x14ac:dyDescent="0.25">
      <c r="A334" s="50">
        <v>332</v>
      </c>
      <c r="B334" s="11">
        <v>-24.8</v>
      </c>
      <c r="C334" s="11">
        <v>149.80000000000001</v>
      </c>
      <c r="D334" s="12">
        <v>0.16</v>
      </c>
      <c r="E334" s="11" t="s">
        <v>320</v>
      </c>
      <c r="F334" s="13">
        <v>720</v>
      </c>
      <c r="G334" s="13">
        <v>67</v>
      </c>
      <c r="H334" s="13">
        <v>21.676735516372801</v>
      </c>
      <c r="I334" s="13">
        <v>1510</v>
      </c>
      <c r="J334" s="13">
        <v>0.26846700000000501</v>
      </c>
      <c r="K334" s="13">
        <v>42.092201232910199</v>
      </c>
      <c r="L334" s="13">
        <v>241.48001098632801</v>
      </c>
      <c r="M334" s="13">
        <v>0.47682119205298001</v>
      </c>
      <c r="N334" s="13">
        <v>25.366588235294198</v>
      </c>
      <c r="O334" s="13">
        <v>1.6211569309234599</v>
      </c>
      <c r="P334" s="13">
        <v>34.231876373291001</v>
      </c>
      <c r="Q334" s="2" t="s">
        <v>294</v>
      </c>
      <c r="R334" s="13" t="s">
        <v>276</v>
      </c>
      <c r="S334" s="14" t="s">
        <v>431</v>
      </c>
    </row>
    <row r="335" spans="1:19" s="15" customFormat="1" x14ac:dyDescent="0.25">
      <c r="A335" s="50">
        <v>333</v>
      </c>
      <c r="B335" s="11">
        <v>-24.8</v>
      </c>
      <c r="C335" s="11">
        <v>149.80000000000001</v>
      </c>
      <c r="D335" s="12">
        <v>32.4</v>
      </c>
      <c r="E335" s="11" t="s">
        <v>320</v>
      </c>
      <c r="F335" s="13">
        <v>720</v>
      </c>
      <c r="G335" s="13">
        <v>67</v>
      </c>
      <c r="H335" s="13">
        <v>21.676735516372801</v>
      </c>
      <c r="I335" s="13">
        <v>1510</v>
      </c>
      <c r="J335" s="13">
        <v>0.26846700000000501</v>
      </c>
      <c r="K335" s="13">
        <v>42.092201232910199</v>
      </c>
      <c r="L335" s="13">
        <v>241.48001098632801</v>
      </c>
      <c r="M335" s="13">
        <v>0.47682119205298001</v>
      </c>
      <c r="N335" s="13">
        <v>25.366588235294198</v>
      </c>
      <c r="O335" s="13">
        <v>1.6211569309234599</v>
      </c>
      <c r="P335" s="13">
        <v>34.231876373291001</v>
      </c>
      <c r="Q335" s="2" t="s">
        <v>294</v>
      </c>
      <c r="R335" s="13" t="s">
        <v>276</v>
      </c>
      <c r="S335" s="14" t="s">
        <v>431</v>
      </c>
    </row>
    <row r="336" spans="1:19" s="15" customFormat="1" x14ac:dyDescent="0.25">
      <c r="A336" s="50">
        <v>334</v>
      </c>
      <c r="B336" s="11">
        <v>-24.8</v>
      </c>
      <c r="C336" s="11">
        <v>149.80000000000001</v>
      </c>
      <c r="D336" s="12">
        <v>0.17</v>
      </c>
      <c r="E336" s="11" t="s">
        <v>320</v>
      </c>
      <c r="F336" s="13">
        <v>720</v>
      </c>
      <c r="G336" s="13">
        <v>67</v>
      </c>
      <c r="H336" s="13">
        <v>21.676735516372801</v>
      </c>
      <c r="I336" s="13">
        <v>1510</v>
      </c>
      <c r="J336" s="13">
        <v>0.26846700000000501</v>
      </c>
      <c r="K336" s="13">
        <v>42.092201232910199</v>
      </c>
      <c r="L336" s="13">
        <v>241.48001098632801</v>
      </c>
      <c r="M336" s="13">
        <v>0.47682119205298001</v>
      </c>
      <c r="N336" s="13">
        <v>25.366588235294198</v>
      </c>
      <c r="O336" s="13">
        <v>1.6211569309234599</v>
      </c>
      <c r="P336" s="13">
        <v>34.231876373291001</v>
      </c>
      <c r="Q336" s="2" t="s">
        <v>294</v>
      </c>
      <c r="R336" s="13" t="s">
        <v>276</v>
      </c>
      <c r="S336" s="14" t="s">
        <v>431</v>
      </c>
    </row>
    <row r="337" spans="1:19" s="15" customFormat="1" x14ac:dyDescent="0.25">
      <c r="A337" s="50">
        <v>335</v>
      </c>
      <c r="B337" s="11">
        <v>-24.8</v>
      </c>
      <c r="C337" s="11">
        <v>149.80000000000001</v>
      </c>
      <c r="D337" s="12">
        <v>0.26</v>
      </c>
      <c r="E337" s="11" t="s">
        <v>320</v>
      </c>
      <c r="F337" s="13">
        <v>720</v>
      </c>
      <c r="G337" s="13">
        <v>67</v>
      </c>
      <c r="H337" s="13">
        <v>21.676735516372801</v>
      </c>
      <c r="I337" s="13">
        <v>1510</v>
      </c>
      <c r="J337" s="13">
        <v>0.26846700000000501</v>
      </c>
      <c r="K337" s="13">
        <v>42.092201232910199</v>
      </c>
      <c r="L337" s="13">
        <v>241.48001098632801</v>
      </c>
      <c r="M337" s="13">
        <v>0.47682119205298001</v>
      </c>
      <c r="N337" s="13">
        <v>25.366588235294198</v>
      </c>
      <c r="O337" s="13">
        <v>1.6211569309234599</v>
      </c>
      <c r="P337" s="13">
        <v>34.231876373291001</v>
      </c>
      <c r="Q337" s="2" t="s">
        <v>294</v>
      </c>
      <c r="R337" s="13" t="s">
        <v>276</v>
      </c>
      <c r="S337" s="14" t="s">
        <v>431</v>
      </c>
    </row>
    <row r="338" spans="1:19" s="15" customFormat="1" x14ac:dyDescent="0.25">
      <c r="A338" s="50">
        <v>336</v>
      </c>
      <c r="B338" s="11">
        <v>46.6</v>
      </c>
      <c r="C338" s="11">
        <v>-119.4</v>
      </c>
      <c r="D338" s="12">
        <v>127</v>
      </c>
      <c r="E338" s="11" t="s">
        <v>320</v>
      </c>
      <c r="F338" s="13">
        <v>240</v>
      </c>
      <c r="G338" s="13">
        <v>86</v>
      </c>
      <c r="H338" s="13">
        <v>11.5743450881612</v>
      </c>
      <c r="I338" s="13">
        <v>1083</v>
      </c>
      <c r="J338" s="13">
        <v>1.4085910000000099</v>
      </c>
      <c r="K338" s="13">
        <v>43.473201751708999</v>
      </c>
      <c r="L338" s="13">
        <v>729.739990234375</v>
      </c>
      <c r="M338" s="13">
        <v>0.221606648199446</v>
      </c>
      <c r="N338" s="13">
        <v>19.347735294117498</v>
      </c>
      <c r="O338" s="13">
        <v>1.45376205444336</v>
      </c>
      <c r="P338" s="13">
        <v>22.963794708251999</v>
      </c>
      <c r="Q338" s="2" t="s">
        <v>294</v>
      </c>
      <c r="R338" s="13" t="s">
        <v>291</v>
      </c>
      <c r="S338" s="14" t="s">
        <v>432</v>
      </c>
    </row>
    <row r="339" spans="1:19" s="15" customFormat="1" x14ac:dyDescent="0.25">
      <c r="A339" s="50">
        <v>337</v>
      </c>
      <c r="B339" s="11">
        <v>38.6</v>
      </c>
      <c r="C339" s="11">
        <v>-116.1</v>
      </c>
      <c r="D339" s="12">
        <f>AVERAGE(41,91)</f>
        <v>66</v>
      </c>
      <c r="E339" s="11" t="s">
        <v>320</v>
      </c>
      <c r="F339" s="13">
        <v>113</v>
      </c>
      <c r="G339" s="13">
        <v>62</v>
      </c>
      <c r="H339" s="13">
        <v>9.2907455919395492</v>
      </c>
      <c r="I339" s="13">
        <v>1358</v>
      </c>
      <c r="J339" s="13">
        <v>3.03337399999999</v>
      </c>
      <c r="K339" s="13">
        <v>28.2264003753662</v>
      </c>
      <c r="L339" s="13">
        <v>330.20001220703102</v>
      </c>
      <c r="M339" s="13">
        <v>8.3210603829160498E-2</v>
      </c>
      <c r="N339" s="13">
        <v>18.308970588235201</v>
      </c>
      <c r="O339" s="13">
        <v>1.5097460746765099</v>
      </c>
      <c r="P339" s="13">
        <v>19.7342014312744</v>
      </c>
      <c r="Q339" s="2" t="s">
        <v>294</v>
      </c>
      <c r="R339" s="13" t="s">
        <v>291</v>
      </c>
      <c r="S339" s="14" t="s">
        <v>433</v>
      </c>
    </row>
    <row r="340" spans="1:19" s="15" customFormat="1" x14ac:dyDescent="0.25">
      <c r="A340" s="50">
        <v>338</v>
      </c>
      <c r="B340" s="12">
        <v>20.25</v>
      </c>
      <c r="C340" s="12">
        <v>41.75</v>
      </c>
      <c r="D340" s="12">
        <v>69.099999999999994</v>
      </c>
      <c r="E340" s="11" t="s">
        <v>320</v>
      </c>
      <c r="F340" s="13">
        <v>345</v>
      </c>
      <c r="G340" s="13">
        <v>40</v>
      </c>
      <c r="H340" s="13">
        <v>22.1277078085642</v>
      </c>
      <c r="I340" s="13">
        <v>2016.88235294118</v>
      </c>
      <c r="J340" s="13">
        <v>1.4224000000000001</v>
      </c>
      <c r="K340" s="13">
        <v>29.094200134277301</v>
      </c>
      <c r="L340" s="13">
        <v>2</v>
      </c>
      <c r="M340" s="13">
        <v>0.17105608539679701</v>
      </c>
      <c r="N340" s="13">
        <v>0</v>
      </c>
      <c r="O340" s="13">
        <v>1.46301245689392</v>
      </c>
      <c r="P340" s="13">
        <v>21.522323608398398</v>
      </c>
      <c r="Q340" s="2" t="s">
        <v>326</v>
      </c>
      <c r="R340" s="13"/>
      <c r="S340" s="16" t="s">
        <v>434</v>
      </c>
    </row>
    <row r="341" spans="1:19" s="15" customFormat="1" x14ac:dyDescent="0.25">
      <c r="A341" s="50">
        <v>339</v>
      </c>
      <c r="B341" s="11">
        <v>11.9</v>
      </c>
      <c r="C341" s="11">
        <v>79.8</v>
      </c>
      <c r="D341" s="12">
        <v>80</v>
      </c>
      <c r="E341" s="11" t="s">
        <v>320</v>
      </c>
      <c r="F341" s="13">
        <v>1200</v>
      </c>
      <c r="G341" s="13">
        <v>50</v>
      </c>
      <c r="H341" s="13">
        <v>27.281516372796101</v>
      </c>
      <c r="I341" s="13">
        <v>1702</v>
      </c>
      <c r="J341" s="13">
        <v>0.161076000000001</v>
      </c>
      <c r="K341" s="13">
        <v>25.467100143432599</v>
      </c>
      <c r="L341" s="13">
        <v>361.89999389648398</v>
      </c>
      <c r="M341" s="13">
        <v>0.70505287896592195</v>
      </c>
      <c r="N341" s="13">
        <v>0</v>
      </c>
      <c r="O341" s="13">
        <v>1.09548604488373</v>
      </c>
      <c r="P341" s="13">
        <v>26.468875885009801</v>
      </c>
      <c r="Q341" s="2" t="s">
        <v>311</v>
      </c>
      <c r="R341" s="13" t="s">
        <v>291</v>
      </c>
      <c r="S341" s="14" t="s">
        <v>435</v>
      </c>
    </row>
    <row r="342" spans="1:19" s="15" customFormat="1" x14ac:dyDescent="0.25">
      <c r="A342" s="50">
        <v>340</v>
      </c>
      <c r="B342" s="11">
        <v>11.9</v>
      </c>
      <c r="C342" s="11">
        <v>79.8</v>
      </c>
      <c r="D342" s="12">
        <v>110</v>
      </c>
      <c r="E342" s="11" t="s">
        <v>320</v>
      </c>
      <c r="F342" s="13">
        <v>1200</v>
      </c>
      <c r="G342" s="13">
        <v>50</v>
      </c>
      <c r="H342" s="13">
        <v>27.281516372796101</v>
      </c>
      <c r="I342" s="13">
        <v>1702</v>
      </c>
      <c r="J342" s="13">
        <v>0.161076000000001</v>
      </c>
      <c r="K342" s="13">
        <v>25.467100143432599</v>
      </c>
      <c r="L342" s="13">
        <v>361.89999389648398</v>
      </c>
      <c r="M342" s="13">
        <v>0.70505287896592195</v>
      </c>
      <c r="N342" s="13">
        <v>0</v>
      </c>
      <c r="O342" s="13">
        <v>1.09548604488373</v>
      </c>
      <c r="P342" s="13">
        <v>26.468875885009801</v>
      </c>
      <c r="Q342" s="2" t="s">
        <v>311</v>
      </c>
      <c r="R342" s="13" t="s">
        <v>291</v>
      </c>
      <c r="S342" s="14" t="s">
        <v>435</v>
      </c>
    </row>
    <row r="343" spans="1:19" s="15" customFormat="1" x14ac:dyDescent="0.25">
      <c r="A343" s="50">
        <v>341</v>
      </c>
      <c r="B343" s="11">
        <v>11.9</v>
      </c>
      <c r="C343" s="11">
        <v>79.8</v>
      </c>
      <c r="D343" s="12">
        <v>130</v>
      </c>
      <c r="E343" s="11" t="s">
        <v>320</v>
      </c>
      <c r="F343" s="13">
        <v>1200</v>
      </c>
      <c r="G343" s="13">
        <v>50</v>
      </c>
      <c r="H343" s="13">
        <v>27.281516372796101</v>
      </c>
      <c r="I343" s="13">
        <v>1702</v>
      </c>
      <c r="J343" s="13">
        <v>0.161076000000001</v>
      </c>
      <c r="K343" s="13">
        <v>25.467100143432599</v>
      </c>
      <c r="L343" s="13">
        <v>361.89999389648398</v>
      </c>
      <c r="M343" s="13">
        <v>0.70505287896592195</v>
      </c>
      <c r="N343" s="13">
        <v>0</v>
      </c>
      <c r="O343" s="13">
        <v>1.09548604488373</v>
      </c>
      <c r="P343" s="13">
        <v>26.468875885009801</v>
      </c>
      <c r="Q343" s="2" t="s">
        <v>311</v>
      </c>
      <c r="R343" s="13" t="s">
        <v>291</v>
      </c>
      <c r="S343" s="14" t="s">
        <v>435</v>
      </c>
    </row>
    <row r="344" spans="1:19" s="15" customFormat="1" x14ac:dyDescent="0.25">
      <c r="A344" s="50">
        <v>342</v>
      </c>
      <c r="B344" s="11">
        <v>11.9</v>
      </c>
      <c r="C344" s="11">
        <v>79.8</v>
      </c>
      <c r="D344" s="12">
        <v>160</v>
      </c>
      <c r="E344" s="11" t="s">
        <v>320</v>
      </c>
      <c r="F344" s="13">
        <v>1200</v>
      </c>
      <c r="G344" s="13">
        <v>50</v>
      </c>
      <c r="H344" s="13">
        <v>27.281516372796101</v>
      </c>
      <c r="I344" s="13">
        <v>1702</v>
      </c>
      <c r="J344" s="13">
        <v>0.161076000000001</v>
      </c>
      <c r="K344" s="13">
        <v>25.467100143432599</v>
      </c>
      <c r="L344" s="13">
        <v>361.89999389648398</v>
      </c>
      <c r="M344" s="13">
        <v>0.70505287896592195</v>
      </c>
      <c r="N344" s="13">
        <v>0</v>
      </c>
      <c r="O344" s="13">
        <v>1.09548604488373</v>
      </c>
      <c r="P344" s="13">
        <v>26.468875885009801</v>
      </c>
      <c r="Q344" s="2" t="s">
        <v>311</v>
      </c>
      <c r="R344" s="13" t="s">
        <v>291</v>
      </c>
      <c r="S344" s="14" t="s">
        <v>435</v>
      </c>
    </row>
    <row r="345" spans="1:19" s="15" customFormat="1" x14ac:dyDescent="0.25">
      <c r="A345" s="50">
        <v>343</v>
      </c>
      <c r="B345" s="11">
        <v>11.9</v>
      </c>
      <c r="C345" s="11">
        <v>79.8</v>
      </c>
      <c r="D345" s="12">
        <v>180</v>
      </c>
      <c r="E345" s="11" t="s">
        <v>320</v>
      </c>
      <c r="F345" s="13">
        <v>1200</v>
      </c>
      <c r="G345" s="13">
        <v>50</v>
      </c>
      <c r="H345" s="13">
        <v>27.281516372796101</v>
      </c>
      <c r="I345" s="13">
        <v>1702</v>
      </c>
      <c r="J345" s="13">
        <v>0.161076000000001</v>
      </c>
      <c r="K345" s="13">
        <v>25.467100143432599</v>
      </c>
      <c r="L345" s="13">
        <v>361.89999389648398</v>
      </c>
      <c r="M345" s="13">
        <v>0.70505287896592195</v>
      </c>
      <c r="N345" s="13">
        <v>0</v>
      </c>
      <c r="O345" s="13">
        <v>1.09548604488373</v>
      </c>
      <c r="P345" s="13">
        <v>26.468875885009801</v>
      </c>
      <c r="Q345" s="2" t="s">
        <v>311</v>
      </c>
      <c r="R345" s="13" t="s">
        <v>291</v>
      </c>
      <c r="S345" s="14" t="s">
        <v>435</v>
      </c>
    </row>
    <row r="346" spans="1:19" s="15" customFormat="1" x14ac:dyDescent="0.25">
      <c r="A346" s="50">
        <v>344</v>
      </c>
      <c r="B346" s="11">
        <v>11.9</v>
      </c>
      <c r="C346" s="11">
        <v>79.8</v>
      </c>
      <c r="D346" s="12">
        <v>200</v>
      </c>
      <c r="E346" s="11" t="s">
        <v>320</v>
      </c>
      <c r="F346" s="13">
        <v>1200</v>
      </c>
      <c r="G346" s="13">
        <v>50</v>
      </c>
      <c r="H346" s="13">
        <v>27.281516372796101</v>
      </c>
      <c r="I346" s="13">
        <v>1702</v>
      </c>
      <c r="J346" s="13">
        <v>0.161076000000001</v>
      </c>
      <c r="K346" s="13">
        <v>25.467100143432599</v>
      </c>
      <c r="L346" s="13">
        <v>361.89999389648398</v>
      </c>
      <c r="M346" s="13">
        <v>0.70505287896592195</v>
      </c>
      <c r="N346" s="13">
        <v>0</v>
      </c>
      <c r="O346" s="13">
        <v>1.09548604488373</v>
      </c>
      <c r="P346" s="13">
        <v>26.468875885009801</v>
      </c>
      <c r="Q346" s="2" t="s">
        <v>311</v>
      </c>
      <c r="R346" s="13" t="s">
        <v>291</v>
      </c>
      <c r="S346" s="14" t="s">
        <v>435</v>
      </c>
    </row>
    <row r="347" spans="1:19" s="15" customFormat="1" x14ac:dyDescent="0.25">
      <c r="A347" s="50">
        <v>345</v>
      </c>
      <c r="B347" s="12">
        <v>22.8</v>
      </c>
      <c r="C347" s="12">
        <v>72.3</v>
      </c>
      <c r="D347" s="12">
        <f>AVERAGE(13,66)</f>
        <v>39.5</v>
      </c>
      <c r="E347" s="11" t="s">
        <v>320</v>
      </c>
      <c r="F347" s="13">
        <v>595.29999999999995</v>
      </c>
      <c r="G347" s="13">
        <v>27</v>
      </c>
      <c r="H347" s="13">
        <v>28.434501259445799</v>
      </c>
      <c r="I347" s="13">
        <v>1923.4755882352899</v>
      </c>
      <c r="J347" s="13">
        <v>6.8247000000000002E-2</v>
      </c>
      <c r="K347" s="13">
        <v>22.660800933837901</v>
      </c>
      <c r="L347" s="13">
        <v>769.47998046875</v>
      </c>
      <c r="M347" s="13">
        <v>0.356651952187653</v>
      </c>
      <c r="N347" s="13">
        <v>265.55117647058802</v>
      </c>
      <c r="O347" s="13">
        <v>1.53566598892212</v>
      </c>
      <c r="P347" s="13">
        <v>29.3660678863525</v>
      </c>
      <c r="Q347" s="2" t="s">
        <v>289</v>
      </c>
      <c r="R347" s="13"/>
      <c r="S347" s="16" t="s">
        <v>436</v>
      </c>
    </row>
    <row r="348" spans="1:19" s="15" customFormat="1" x14ac:dyDescent="0.25">
      <c r="A348" s="50">
        <v>346</v>
      </c>
      <c r="B348" s="12">
        <v>11</v>
      </c>
      <c r="C348" s="12">
        <v>79.55</v>
      </c>
      <c r="D348" s="12">
        <f>AVERAGE(170,300)</f>
        <v>235</v>
      </c>
      <c r="E348" s="11" t="s">
        <v>320</v>
      </c>
      <c r="F348" s="13">
        <v>1417.9</v>
      </c>
      <c r="G348" s="13">
        <v>52</v>
      </c>
      <c r="H348" s="13">
        <v>29.758136020151099</v>
      </c>
      <c r="I348" s="13">
        <v>1698.6352941176499</v>
      </c>
      <c r="J348" s="13">
        <v>7.7980000000000702E-2</v>
      </c>
      <c r="K348" s="13">
        <v>25.467100143432599</v>
      </c>
      <c r="L348" s="13">
        <v>502.07501220703102</v>
      </c>
      <c r="M348" s="13">
        <v>0.73666922927748302</v>
      </c>
      <c r="N348" s="13">
        <v>541.307647058822</v>
      </c>
      <c r="O348" s="13">
        <v>1.4610999822616599</v>
      </c>
      <c r="P348" s="13">
        <v>30.2144165039063</v>
      </c>
      <c r="Q348" s="2" t="s">
        <v>289</v>
      </c>
      <c r="R348" s="13"/>
      <c r="S348" s="16" t="s">
        <v>436</v>
      </c>
    </row>
    <row r="349" spans="1:19" s="15" customFormat="1" x14ac:dyDescent="0.25">
      <c r="A349" s="50">
        <v>347</v>
      </c>
      <c r="B349" s="12">
        <v>16.600000000000001</v>
      </c>
      <c r="C349" s="12">
        <v>78.5</v>
      </c>
      <c r="D349" s="12">
        <f>AVERAGE(70,170)</f>
        <v>120</v>
      </c>
      <c r="E349" s="11" t="s">
        <v>320</v>
      </c>
      <c r="F349" s="13">
        <v>943.4</v>
      </c>
      <c r="G349" s="13">
        <v>47</v>
      </c>
      <c r="H349" s="13">
        <v>28.244496221662502</v>
      </c>
      <c r="I349" s="13">
        <v>1851.86911764706</v>
      </c>
      <c r="J349" s="13">
        <v>0.90464999999999696</v>
      </c>
      <c r="K349" s="13">
        <v>15.5431003570557</v>
      </c>
      <c r="L349" s="13">
        <v>517</v>
      </c>
      <c r="M349" s="13">
        <v>0.43889448736610298</v>
      </c>
      <c r="N349" s="13">
        <v>163.76705882352999</v>
      </c>
      <c r="O349" s="13">
        <v>1.4866800308227499</v>
      </c>
      <c r="P349" s="13">
        <v>37.220748901367202</v>
      </c>
      <c r="Q349" s="2" t="s">
        <v>289</v>
      </c>
      <c r="R349" s="13"/>
      <c r="S349" s="16" t="s">
        <v>436</v>
      </c>
    </row>
    <row r="350" spans="1:19" s="15" customFormat="1" x14ac:dyDescent="0.25">
      <c r="A350" s="50">
        <v>348</v>
      </c>
      <c r="B350" s="11">
        <v>2.6</v>
      </c>
      <c r="C350" s="11">
        <v>32.6</v>
      </c>
      <c r="D350" s="12">
        <v>200</v>
      </c>
      <c r="E350" s="11" t="s">
        <v>320</v>
      </c>
      <c r="F350" s="13">
        <v>1400</v>
      </c>
      <c r="G350" s="13">
        <v>149</v>
      </c>
      <c r="H350" s="13">
        <v>25.081811083123402</v>
      </c>
      <c r="I350" s="13">
        <v>1558</v>
      </c>
      <c r="J350" s="13">
        <v>0.70545199999999997</v>
      </c>
      <c r="K350" s="13">
        <v>23.1539001464844</v>
      </c>
      <c r="L350" s="13">
        <v>875.55993652343795</v>
      </c>
      <c r="M350" s="13">
        <v>0.89858793324775399</v>
      </c>
      <c r="N350" s="13">
        <v>345.622205882353</v>
      </c>
      <c r="O350" s="13">
        <v>1.32700884342194</v>
      </c>
      <c r="P350" s="13">
        <v>47.3942680358887</v>
      </c>
      <c r="Q350" s="2" t="s">
        <v>294</v>
      </c>
      <c r="R350" s="13" t="s">
        <v>276</v>
      </c>
      <c r="S350" s="14" t="s">
        <v>437</v>
      </c>
    </row>
    <row r="351" spans="1:19" s="15" customFormat="1" x14ac:dyDescent="0.25">
      <c r="A351" s="50">
        <v>349</v>
      </c>
      <c r="B351" s="11">
        <v>-24.8</v>
      </c>
      <c r="C351" s="11">
        <v>149.80000000000001</v>
      </c>
      <c r="D351" s="12">
        <v>17.600000000000001</v>
      </c>
      <c r="E351" s="11" t="s">
        <v>320</v>
      </c>
      <c r="F351" s="13">
        <v>650</v>
      </c>
      <c r="G351" s="13">
        <v>67</v>
      </c>
      <c r="H351" s="13">
        <v>21.676735516372801</v>
      </c>
      <c r="I351" s="13">
        <v>1510</v>
      </c>
      <c r="J351" s="13">
        <v>0.26846700000000501</v>
      </c>
      <c r="K351" s="13">
        <v>42.092201232910199</v>
      </c>
      <c r="L351" s="13">
        <v>241.48001098632801</v>
      </c>
      <c r="M351" s="13">
        <v>0.43046357615893999</v>
      </c>
      <c r="N351" s="13">
        <v>25.366588235294198</v>
      </c>
      <c r="O351" s="13">
        <v>1.6211569309234599</v>
      </c>
      <c r="P351" s="13">
        <v>34.231876373291001</v>
      </c>
      <c r="Q351" s="2" t="s">
        <v>294</v>
      </c>
      <c r="R351" s="13" t="s">
        <v>276</v>
      </c>
      <c r="S351" s="14" t="s">
        <v>438</v>
      </c>
    </row>
    <row r="352" spans="1:19" s="15" customFormat="1" x14ac:dyDescent="0.25">
      <c r="A352" s="50">
        <v>350</v>
      </c>
      <c r="B352" s="11">
        <v>-24.8</v>
      </c>
      <c r="C352" s="11">
        <v>149.80000000000001</v>
      </c>
      <c r="D352" s="12">
        <v>2.2999999999999998</v>
      </c>
      <c r="E352" s="11" t="s">
        <v>320</v>
      </c>
      <c r="F352" s="13">
        <v>650</v>
      </c>
      <c r="G352" s="13">
        <v>67</v>
      </c>
      <c r="H352" s="13">
        <v>21.676735516372801</v>
      </c>
      <c r="I352" s="13">
        <v>1510</v>
      </c>
      <c r="J352" s="13">
        <v>0.26846700000000501</v>
      </c>
      <c r="K352" s="13">
        <v>42.092201232910199</v>
      </c>
      <c r="L352" s="13">
        <v>241.48001098632801</v>
      </c>
      <c r="M352" s="13">
        <v>0.43046357615893999</v>
      </c>
      <c r="N352" s="13">
        <v>25.366588235294198</v>
      </c>
      <c r="O352" s="13">
        <v>1.6211569309234599</v>
      </c>
      <c r="P352" s="13">
        <v>34.231876373291001</v>
      </c>
      <c r="Q352" s="2" t="s">
        <v>294</v>
      </c>
      <c r="R352" s="13" t="s">
        <v>276</v>
      </c>
      <c r="S352" s="14" t="s">
        <v>438</v>
      </c>
    </row>
    <row r="353" spans="1:19" s="15" customFormat="1" x14ac:dyDescent="0.25">
      <c r="A353" s="50">
        <v>351</v>
      </c>
      <c r="B353" s="11">
        <v>-24.8</v>
      </c>
      <c r="C353" s="11">
        <v>149.80000000000001</v>
      </c>
      <c r="D353" s="12">
        <v>0</v>
      </c>
      <c r="E353" s="11" t="s">
        <v>320</v>
      </c>
      <c r="F353" s="13">
        <v>650</v>
      </c>
      <c r="G353" s="13">
        <v>67</v>
      </c>
      <c r="H353" s="13">
        <v>21.676735516372801</v>
      </c>
      <c r="I353" s="13">
        <v>1510</v>
      </c>
      <c r="J353" s="13">
        <v>0.26846700000000501</v>
      </c>
      <c r="K353" s="13">
        <v>42.092201232910199</v>
      </c>
      <c r="L353" s="13">
        <v>241.48001098632801</v>
      </c>
      <c r="M353" s="13">
        <v>0.43046357615893999</v>
      </c>
      <c r="N353" s="13">
        <v>25.366588235294198</v>
      </c>
      <c r="O353" s="13">
        <v>1.6211569309234599</v>
      </c>
      <c r="P353" s="13">
        <v>34.231876373291001</v>
      </c>
      <c r="Q353" s="2" t="s">
        <v>294</v>
      </c>
      <c r="R353" s="13" t="s">
        <v>276</v>
      </c>
      <c r="S353" s="14" t="s">
        <v>438</v>
      </c>
    </row>
    <row r="354" spans="1:19" s="15" customFormat="1" x14ac:dyDescent="0.25">
      <c r="A354" s="50">
        <v>352</v>
      </c>
      <c r="B354" s="12">
        <v>36.75</v>
      </c>
      <c r="C354" s="12">
        <v>-116.11</v>
      </c>
      <c r="D354" s="12">
        <v>7.6</v>
      </c>
      <c r="E354" s="11" t="s">
        <v>320</v>
      </c>
      <c r="F354" s="13">
        <v>124.3</v>
      </c>
      <c r="G354" s="13">
        <v>38</v>
      </c>
      <c r="H354" s="13">
        <v>16.6069420654912</v>
      </c>
      <c r="I354" s="13">
        <v>1913.8588235294101</v>
      </c>
      <c r="J354" s="13">
        <v>2.996184</v>
      </c>
      <c r="K354" s="13">
        <v>33.9258003234863</v>
      </c>
      <c r="L354" s="13">
        <v>450.84750366210898</v>
      </c>
      <c r="M354" s="13">
        <v>9.1521902162554306E-2</v>
      </c>
      <c r="N354" s="13">
        <v>11.040235294117601</v>
      </c>
      <c r="O354" s="13">
        <v>1.55376195907593</v>
      </c>
      <c r="P354" s="13">
        <v>20.671951293945298</v>
      </c>
      <c r="Q354" s="2" t="s">
        <v>294</v>
      </c>
      <c r="R354" s="13"/>
      <c r="S354" s="16" t="s">
        <v>439</v>
      </c>
    </row>
    <row r="355" spans="1:19" s="15" customFormat="1" x14ac:dyDescent="0.25">
      <c r="A355" s="50">
        <v>353</v>
      </c>
      <c r="B355" s="11">
        <v>-22.1</v>
      </c>
      <c r="C355" s="11">
        <v>26.3</v>
      </c>
      <c r="D355" s="12">
        <v>6</v>
      </c>
      <c r="E355" s="11" t="s">
        <v>320</v>
      </c>
      <c r="F355" s="13">
        <v>500</v>
      </c>
      <c r="G355" s="13">
        <v>50</v>
      </c>
      <c r="H355" s="13">
        <v>22.138234256926999</v>
      </c>
      <c r="I355" s="13">
        <v>1408</v>
      </c>
      <c r="J355" s="13">
        <v>0.19800200000000101</v>
      </c>
      <c r="K355" s="13">
        <v>140.14999389648401</v>
      </c>
      <c r="L355" s="13">
        <v>609</v>
      </c>
      <c r="M355" s="13">
        <v>0.35511363636363602</v>
      </c>
      <c r="N355" s="13">
        <v>16.315088235294098</v>
      </c>
      <c r="O355" s="13">
        <v>1.57080006599426</v>
      </c>
      <c r="P355" s="13">
        <v>21.514606475830099</v>
      </c>
      <c r="Q355" s="2" t="s">
        <v>294</v>
      </c>
      <c r="R355" s="13" t="s">
        <v>291</v>
      </c>
      <c r="S355" s="14" t="s">
        <v>440</v>
      </c>
    </row>
    <row r="356" spans="1:19" s="15" customFormat="1" x14ac:dyDescent="0.25">
      <c r="A356" s="50">
        <v>354</v>
      </c>
      <c r="B356" s="11">
        <v>-23.8</v>
      </c>
      <c r="C356" s="11">
        <v>25.1</v>
      </c>
      <c r="D356" s="12">
        <v>6</v>
      </c>
      <c r="E356" s="11" t="s">
        <v>320</v>
      </c>
      <c r="F356" s="13">
        <v>450</v>
      </c>
      <c r="G356" s="13">
        <v>52</v>
      </c>
      <c r="H356" s="13">
        <v>22.222687657430701</v>
      </c>
      <c r="I356" s="13">
        <v>1396</v>
      </c>
      <c r="J356" s="13">
        <v>0.19292899999999999</v>
      </c>
      <c r="K356" s="13">
        <v>209.01899719238301</v>
      </c>
      <c r="L356" s="13">
        <v>528.82000732421898</v>
      </c>
      <c r="M356" s="13">
        <v>0.32234957020057298</v>
      </c>
      <c r="N356" s="13">
        <v>6.8045294117647099</v>
      </c>
      <c r="O356" s="13">
        <v>1.60623395442963</v>
      </c>
      <c r="P356" s="13">
        <v>16.128604888916001</v>
      </c>
      <c r="Q356" s="2" t="s">
        <v>294</v>
      </c>
      <c r="R356" s="13" t="s">
        <v>291</v>
      </c>
      <c r="S356" s="14" t="s">
        <v>440</v>
      </c>
    </row>
    <row r="357" spans="1:19" s="15" customFormat="1" x14ac:dyDescent="0.25">
      <c r="A357" s="50">
        <v>355</v>
      </c>
      <c r="B357" s="11">
        <v>-23.8</v>
      </c>
      <c r="C357" s="11">
        <v>25.1</v>
      </c>
      <c r="D357" s="12">
        <v>11.5</v>
      </c>
      <c r="E357" s="11" t="s">
        <v>320</v>
      </c>
      <c r="F357" s="13">
        <v>450</v>
      </c>
      <c r="G357" s="13">
        <v>52</v>
      </c>
      <c r="H357" s="13">
        <v>22.222687657430701</v>
      </c>
      <c r="I357" s="13">
        <v>1396</v>
      </c>
      <c r="J357" s="13">
        <v>0.19292899999999999</v>
      </c>
      <c r="K357" s="13">
        <v>209.01899719238301</v>
      </c>
      <c r="L357" s="13">
        <v>528.82000732421898</v>
      </c>
      <c r="M357" s="13">
        <v>0.32234957020057298</v>
      </c>
      <c r="N357" s="13">
        <v>6.8045294117647099</v>
      </c>
      <c r="O357" s="13">
        <v>1.60623395442963</v>
      </c>
      <c r="P357" s="13">
        <v>16.128604888916001</v>
      </c>
      <c r="Q357" s="2" t="s">
        <v>294</v>
      </c>
      <c r="R357" s="13" t="s">
        <v>291</v>
      </c>
      <c r="S357" s="14" t="s">
        <v>440</v>
      </c>
    </row>
    <row r="358" spans="1:19" s="15" customFormat="1" x14ac:dyDescent="0.25">
      <c r="A358" s="50">
        <v>356</v>
      </c>
      <c r="B358" s="11">
        <v>-34.299999999999997</v>
      </c>
      <c r="C358" s="11">
        <v>141.30000000000001</v>
      </c>
      <c r="D358" s="12">
        <v>4.7</v>
      </c>
      <c r="E358" s="11" t="s">
        <v>320</v>
      </c>
      <c r="F358" s="13">
        <v>295</v>
      </c>
      <c r="G358" s="13">
        <v>68</v>
      </c>
      <c r="H358" s="13">
        <v>17.764629722921899</v>
      </c>
      <c r="I358" s="13">
        <v>1387</v>
      </c>
      <c r="J358" s="13">
        <v>0.103737</v>
      </c>
      <c r="K358" s="13">
        <v>30.1467990875244</v>
      </c>
      <c r="L358" s="13">
        <v>188.96000671386699</v>
      </c>
      <c r="M358" s="13">
        <v>0.21268925739005001</v>
      </c>
      <c r="N358" s="13">
        <v>1.73302941176471</v>
      </c>
      <c r="O358" s="13">
        <v>1.55281209945679</v>
      </c>
      <c r="P358" s="13">
        <v>21.9344806671143</v>
      </c>
      <c r="Q358" s="2" t="s">
        <v>289</v>
      </c>
      <c r="R358" s="13" t="s">
        <v>276</v>
      </c>
      <c r="S358" s="14" t="s">
        <v>441</v>
      </c>
    </row>
    <row r="359" spans="1:19" s="15" customFormat="1" x14ac:dyDescent="0.25">
      <c r="A359" s="50">
        <v>357</v>
      </c>
      <c r="B359" s="11">
        <v>-36.799999999999997</v>
      </c>
      <c r="C359" s="11">
        <v>140.9</v>
      </c>
      <c r="D359" s="12">
        <v>1</v>
      </c>
      <c r="E359" s="11" t="s">
        <v>320</v>
      </c>
      <c r="F359" s="13">
        <v>520</v>
      </c>
      <c r="G359" s="13">
        <v>129</v>
      </c>
      <c r="H359" s="13">
        <v>14.934415617128501</v>
      </c>
      <c r="I359" s="13">
        <v>1210</v>
      </c>
      <c r="J359" s="13">
        <v>9.3247999999999998E-2</v>
      </c>
      <c r="K359" s="13">
        <v>31.781200408935501</v>
      </c>
      <c r="L359" s="13">
        <v>424.02001953125</v>
      </c>
      <c r="M359" s="13">
        <v>0.42975206611570299</v>
      </c>
      <c r="N359" s="13">
        <v>121.302882352941</v>
      </c>
      <c r="O359" s="13">
        <v>1.5612040758132899</v>
      </c>
      <c r="P359" s="13">
        <v>27.956428527831999</v>
      </c>
      <c r="Q359" s="2" t="s">
        <v>289</v>
      </c>
      <c r="R359" s="13" t="s">
        <v>276</v>
      </c>
      <c r="S359" s="14" t="s">
        <v>441</v>
      </c>
    </row>
    <row r="360" spans="1:19" s="15" customFormat="1" x14ac:dyDescent="0.25">
      <c r="A360" s="50">
        <v>358</v>
      </c>
      <c r="B360" s="11">
        <v>-36.299999999999997</v>
      </c>
      <c r="C360" s="11">
        <v>140.80000000000001</v>
      </c>
      <c r="D360" s="12">
        <v>5</v>
      </c>
      <c r="E360" s="11" t="s">
        <v>320</v>
      </c>
      <c r="F360" s="13">
        <v>500</v>
      </c>
      <c r="G360" s="13">
        <v>114</v>
      </c>
      <c r="H360" s="13">
        <v>15.554062972292201</v>
      </c>
      <c r="I360" s="13">
        <v>1245</v>
      </c>
      <c r="J360" s="13">
        <v>9.5781999999999201E-2</v>
      </c>
      <c r="K360" s="13">
        <v>31.781200408935501</v>
      </c>
      <c r="L360" s="13">
        <v>210.63999938964801</v>
      </c>
      <c r="M360" s="13">
        <v>0.40160642570281102</v>
      </c>
      <c r="N360" s="13">
        <v>78.243117647058099</v>
      </c>
      <c r="O360" s="13">
        <v>1.57441210746765</v>
      </c>
      <c r="P360" s="13">
        <v>25.851957321166999</v>
      </c>
      <c r="Q360" s="2" t="s">
        <v>289</v>
      </c>
      <c r="R360" s="13" t="s">
        <v>276</v>
      </c>
      <c r="S360" s="14" t="s">
        <v>441</v>
      </c>
    </row>
    <row r="361" spans="1:19" s="15" customFormat="1" x14ac:dyDescent="0.25">
      <c r="A361" s="50">
        <v>359</v>
      </c>
      <c r="B361" s="11">
        <v>-36.9</v>
      </c>
      <c r="C361" s="11">
        <v>140.80000000000001</v>
      </c>
      <c r="D361" s="12">
        <v>8.5</v>
      </c>
      <c r="E361" s="11" t="s">
        <v>320</v>
      </c>
      <c r="F361" s="13">
        <v>580</v>
      </c>
      <c r="G361" s="13">
        <v>133</v>
      </c>
      <c r="H361" s="13">
        <v>14.878042821158701</v>
      </c>
      <c r="I361" s="13">
        <v>1207</v>
      </c>
      <c r="J361" s="13">
        <v>9.3388000000000707E-2</v>
      </c>
      <c r="K361" s="13">
        <v>31.781200408935501</v>
      </c>
      <c r="L361" s="13">
        <v>478.91998291015602</v>
      </c>
      <c r="M361" s="13">
        <v>0.48053024026511998</v>
      </c>
      <c r="N361" s="13">
        <v>136.830676470588</v>
      </c>
      <c r="O361" s="13">
        <v>1.5416940450668299</v>
      </c>
      <c r="P361" s="13">
        <v>27.715309143066399</v>
      </c>
      <c r="Q361" s="2" t="s">
        <v>289</v>
      </c>
      <c r="R361" s="13" t="s">
        <v>276</v>
      </c>
      <c r="S361" s="14" t="s">
        <v>441</v>
      </c>
    </row>
    <row r="362" spans="1:19" s="15" customFormat="1" x14ac:dyDescent="0.25">
      <c r="A362" s="50">
        <v>360</v>
      </c>
      <c r="B362" s="11">
        <v>-35.4</v>
      </c>
      <c r="C362" s="11">
        <v>139.4</v>
      </c>
      <c r="D362" s="12">
        <v>60</v>
      </c>
      <c r="E362" s="11" t="s">
        <v>320</v>
      </c>
      <c r="F362" s="13">
        <v>580</v>
      </c>
      <c r="G362" s="13">
        <v>108</v>
      </c>
      <c r="H362" s="13">
        <v>16.5005994962217</v>
      </c>
      <c r="I362" s="13">
        <v>1299</v>
      </c>
      <c r="J362" s="13">
        <v>0.19488899999999801</v>
      </c>
      <c r="K362" s="13">
        <v>28.3679008483887</v>
      </c>
      <c r="L362" s="13">
        <v>99.040000915527301</v>
      </c>
      <c r="M362" s="13">
        <v>0.44649730561970702</v>
      </c>
      <c r="N362" s="13">
        <v>49.310117647058597</v>
      </c>
      <c r="O362" s="13">
        <v>1.3915489912033101</v>
      </c>
      <c r="P362" s="13">
        <v>20.0127353668213</v>
      </c>
      <c r="Q362" s="2" t="s">
        <v>289</v>
      </c>
      <c r="R362" s="13" t="s">
        <v>291</v>
      </c>
      <c r="S362" s="14" t="s">
        <v>442</v>
      </c>
    </row>
    <row r="363" spans="1:19" s="15" customFormat="1" x14ac:dyDescent="0.25">
      <c r="A363" s="50">
        <v>361</v>
      </c>
      <c r="B363" s="11">
        <v>-35.4</v>
      </c>
      <c r="C363" s="11">
        <v>139.6</v>
      </c>
      <c r="D363" s="12">
        <v>25.5</v>
      </c>
      <c r="E363" s="11" t="s">
        <v>320</v>
      </c>
      <c r="F363" s="13">
        <v>380</v>
      </c>
      <c r="G363" s="13">
        <v>106</v>
      </c>
      <c r="H363" s="13">
        <v>16.436176322418099</v>
      </c>
      <c r="I363" s="13">
        <v>1278</v>
      </c>
      <c r="J363" s="13">
        <v>0.114541000000002</v>
      </c>
      <c r="K363" s="13">
        <v>28.3679008483887</v>
      </c>
      <c r="L363" s="13">
        <v>107.539993286133</v>
      </c>
      <c r="M363" s="13">
        <v>0.29733959311424102</v>
      </c>
      <c r="N363" s="13">
        <v>45.408529411764803</v>
      </c>
      <c r="O363" s="13">
        <v>1.5268189907073999</v>
      </c>
      <c r="P363" s="13">
        <v>21.592700958251999</v>
      </c>
      <c r="Q363" s="2" t="s">
        <v>294</v>
      </c>
      <c r="R363" s="13" t="s">
        <v>291</v>
      </c>
      <c r="S363" s="14" t="s">
        <v>442</v>
      </c>
    </row>
    <row r="364" spans="1:19" s="15" customFormat="1" ht="16.2" customHeight="1" x14ac:dyDescent="0.25">
      <c r="A364" s="50">
        <v>362</v>
      </c>
      <c r="B364" s="11">
        <v>-35.4</v>
      </c>
      <c r="C364" s="11">
        <v>139.6</v>
      </c>
      <c r="D364" s="12">
        <v>13</v>
      </c>
      <c r="E364" s="11" t="s">
        <v>320</v>
      </c>
      <c r="F364" s="13">
        <v>380</v>
      </c>
      <c r="G364" s="13">
        <v>106</v>
      </c>
      <c r="H364" s="13">
        <v>16.436176322418099</v>
      </c>
      <c r="I364" s="13">
        <v>1278</v>
      </c>
      <c r="J364" s="13">
        <v>0.114541000000002</v>
      </c>
      <c r="K364" s="13">
        <v>28.3679008483887</v>
      </c>
      <c r="L364" s="13">
        <v>107.539993286133</v>
      </c>
      <c r="M364" s="13">
        <v>0.29733959311424102</v>
      </c>
      <c r="N364" s="13">
        <v>45.408529411764803</v>
      </c>
      <c r="O364" s="13">
        <v>1.5268189907073999</v>
      </c>
      <c r="P364" s="13">
        <v>21.592700958251999</v>
      </c>
      <c r="Q364" s="2" t="s">
        <v>294</v>
      </c>
      <c r="R364" s="13" t="s">
        <v>276</v>
      </c>
      <c r="S364" s="14" t="s">
        <v>443</v>
      </c>
    </row>
    <row r="365" spans="1:19" s="15" customFormat="1" ht="15" customHeight="1" x14ac:dyDescent="0.25">
      <c r="A365" s="50">
        <v>363</v>
      </c>
      <c r="B365" s="11">
        <v>31.4</v>
      </c>
      <c r="C365" s="11">
        <v>-104.4</v>
      </c>
      <c r="D365" s="12">
        <v>0.1</v>
      </c>
      <c r="E365" s="11" t="s">
        <v>320</v>
      </c>
      <c r="F365" s="13">
        <v>365</v>
      </c>
      <c r="G365" s="13">
        <v>44</v>
      </c>
      <c r="H365" s="13">
        <v>18.2144231738035</v>
      </c>
      <c r="I365" s="13">
        <v>1699</v>
      </c>
      <c r="J365" s="13">
        <v>1.33405200000001</v>
      </c>
      <c r="K365" s="13">
        <v>35.020500183105497</v>
      </c>
      <c r="L365" s="13">
        <v>491.90002441406301</v>
      </c>
      <c r="M365" s="13">
        <v>0.214832254267216</v>
      </c>
      <c r="N365" s="13">
        <v>1.40302941176469</v>
      </c>
      <c r="O365" s="13">
        <v>1.46394407749176</v>
      </c>
      <c r="P365" s="13">
        <v>23.217298507690401</v>
      </c>
      <c r="Q365" s="2" t="s">
        <v>294</v>
      </c>
      <c r="R365" s="13" t="s">
        <v>293</v>
      </c>
      <c r="S365" s="14" t="s">
        <v>443</v>
      </c>
    </row>
    <row r="366" spans="1:19" s="15" customFormat="1" ht="15.6" customHeight="1" x14ac:dyDescent="0.25">
      <c r="A366" s="50">
        <v>364</v>
      </c>
      <c r="B366" s="11">
        <v>31.4</v>
      </c>
      <c r="C366" s="11">
        <v>-104.4</v>
      </c>
      <c r="D366" s="12">
        <v>0</v>
      </c>
      <c r="E366" s="11" t="s">
        <v>320</v>
      </c>
      <c r="F366" s="13">
        <v>275</v>
      </c>
      <c r="G366" s="13">
        <v>44</v>
      </c>
      <c r="H366" s="13">
        <v>18.2144231738035</v>
      </c>
      <c r="I366" s="13">
        <v>1699</v>
      </c>
      <c r="J366" s="13">
        <v>1.33405200000001</v>
      </c>
      <c r="K366" s="13">
        <v>35.020500183105497</v>
      </c>
      <c r="L366" s="13">
        <v>491.90002441406301</v>
      </c>
      <c r="M366" s="13">
        <v>0.16185991759858701</v>
      </c>
      <c r="N366" s="13">
        <v>1.40302941176469</v>
      </c>
      <c r="O366" s="13">
        <v>1.46394407749176</v>
      </c>
      <c r="P366" s="13">
        <v>23.217298507690401</v>
      </c>
      <c r="Q366" s="2" t="s">
        <v>294</v>
      </c>
      <c r="R366" s="13" t="s">
        <v>293</v>
      </c>
      <c r="S366" s="14" t="s">
        <v>443</v>
      </c>
    </row>
    <row r="367" spans="1:19" s="15" customFormat="1" ht="12.6" customHeight="1" x14ac:dyDescent="0.25">
      <c r="A367" s="50">
        <v>365</v>
      </c>
      <c r="B367" s="11">
        <v>31.4</v>
      </c>
      <c r="C367" s="11">
        <v>-104.4</v>
      </c>
      <c r="D367" s="12">
        <v>0.05</v>
      </c>
      <c r="E367" s="11" t="s">
        <v>320</v>
      </c>
      <c r="F367" s="13">
        <v>365</v>
      </c>
      <c r="G367" s="13">
        <v>44</v>
      </c>
      <c r="H367" s="13">
        <v>18.2144231738035</v>
      </c>
      <c r="I367" s="13">
        <v>1699</v>
      </c>
      <c r="J367" s="13">
        <v>1.33405200000001</v>
      </c>
      <c r="K367" s="13">
        <v>35.020500183105497</v>
      </c>
      <c r="L367" s="13">
        <v>491.90002441406301</v>
      </c>
      <c r="M367" s="13">
        <v>0.214832254267216</v>
      </c>
      <c r="N367" s="13">
        <v>1.40302941176469</v>
      </c>
      <c r="O367" s="13">
        <v>1.46394407749176</v>
      </c>
      <c r="P367" s="13">
        <v>23.217298507690401</v>
      </c>
      <c r="Q367" s="2" t="s">
        <v>294</v>
      </c>
      <c r="R367" s="13" t="s">
        <v>293</v>
      </c>
      <c r="S367" s="14" t="s">
        <v>443</v>
      </c>
    </row>
    <row r="368" spans="1:19" s="15" customFormat="1" x14ac:dyDescent="0.25">
      <c r="A368" s="50">
        <v>366</v>
      </c>
      <c r="B368" s="11">
        <v>37.799999999999997</v>
      </c>
      <c r="C368" s="11">
        <v>115.8</v>
      </c>
      <c r="D368" s="12">
        <v>15.3</v>
      </c>
      <c r="E368" s="11" t="s">
        <v>320</v>
      </c>
      <c r="F368" s="13">
        <v>423</v>
      </c>
      <c r="G368" s="13">
        <v>75</v>
      </c>
      <c r="H368" s="13">
        <v>14.496823677581901</v>
      </c>
      <c r="I368" s="13">
        <v>1044</v>
      </c>
      <c r="J368" s="13">
        <v>9.7197999999999604E-2</v>
      </c>
      <c r="K368" s="13">
        <v>30.1515007019043</v>
      </c>
      <c r="L368" s="13">
        <v>839.25</v>
      </c>
      <c r="M368" s="13">
        <v>0.40517241379310298</v>
      </c>
      <c r="N368" s="13">
        <v>89.134558823529403</v>
      </c>
      <c r="O368" s="13">
        <v>1.4836689233779901</v>
      </c>
      <c r="P368" s="13">
        <v>28.949895858764702</v>
      </c>
      <c r="Q368" s="2" t="s">
        <v>289</v>
      </c>
      <c r="R368" s="13" t="s">
        <v>276</v>
      </c>
      <c r="S368" s="14" t="s">
        <v>444</v>
      </c>
    </row>
    <row r="369" spans="1:19" s="15" customFormat="1" x14ac:dyDescent="0.25">
      <c r="A369" s="50">
        <v>367</v>
      </c>
      <c r="B369" s="11">
        <v>37.9</v>
      </c>
      <c r="C369" s="11">
        <v>115.8</v>
      </c>
      <c r="D369" s="12">
        <v>131</v>
      </c>
      <c r="E369" s="11" t="s">
        <v>320</v>
      </c>
      <c r="F369" s="13">
        <v>667</v>
      </c>
      <c r="G369" s="13">
        <v>75</v>
      </c>
      <c r="H369" s="13">
        <v>14.4701687657431</v>
      </c>
      <c r="I369" s="13">
        <v>1041</v>
      </c>
      <c r="J369" s="13">
        <v>0.103434</v>
      </c>
      <c r="K369" s="13">
        <v>30.1515007019043</v>
      </c>
      <c r="L369" s="13">
        <v>879.5</v>
      </c>
      <c r="M369" s="13">
        <v>0.64073006724303605</v>
      </c>
      <c r="N369" s="13">
        <v>87.696294117647</v>
      </c>
      <c r="O369" s="13">
        <v>1.48216199874878</v>
      </c>
      <c r="P369" s="13">
        <v>29.2052116394043</v>
      </c>
      <c r="Q369" s="2" t="s">
        <v>289</v>
      </c>
      <c r="R369" s="13" t="s">
        <v>276</v>
      </c>
      <c r="S369" s="14" t="s">
        <v>444</v>
      </c>
    </row>
    <row r="370" spans="1:19" s="15" customFormat="1" x14ac:dyDescent="0.25">
      <c r="A370" s="50">
        <v>368</v>
      </c>
      <c r="B370" s="11">
        <v>38.1</v>
      </c>
      <c r="C370" s="11">
        <v>114.4</v>
      </c>
      <c r="D370" s="12">
        <v>168</v>
      </c>
      <c r="E370" s="11" t="s">
        <v>320</v>
      </c>
      <c r="F370" s="13">
        <v>626</v>
      </c>
      <c r="G370" s="13">
        <v>79</v>
      </c>
      <c r="H370" s="13">
        <v>13.7665667506297</v>
      </c>
      <c r="I370" s="13">
        <v>1019</v>
      </c>
      <c r="J370" s="13">
        <v>1.39440399999998</v>
      </c>
      <c r="K370" s="13">
        <v>21.4764003753662</v>
      </c>
      <c r="L370" s="13">
        <v>369.60000610351602</v>
      </c>
      <c r="M370" s="13">
        <v>0.61432777232581004</v>
      </c>
      <c r="N370" s="13">
        <v>64.450029411764703</v>
      </c>
      <c r="O370" s="13">
        <v>1.4470460414886499</v>
      </c>
      <c r="P370" s="13">
        <v>29.389265060424801</v>
      </c>
      <c r="Q370" s="2" t="s">
        <v>289</v>
      </c>
      <c r="R370" s="13" t="s">
        <v>329</v>
      </c>
      <c r="S370" s="14" t="s">
        <v>444</v>
      </c>
    </row>
    <row r="371" spans="1:19" s="15" customFormat="1" x14ac:dyDescent="0.25">
      <c r="A371" s="50">
        <v>369</v>
      </c>
      <c r="B371" s="11">
        <v>37.4</v>
      </c>
      <c r="C371" s="11">
        <v>116.3</v>
      </c>
      <c r="D371" s="12">
        <v>198</v>
      </c>
      <c r="E371" s="11" t="s">
        <v>320</v>
      </c>
      <c r="F371" s="13">
        <v>650</v>
      </c>
      <c r="G371" s="13">
        <v>76</v>
      </c>
      <c r="H371" s="13">
        <v>14.573314861461</v>
      </c>
      <c r="I371" s="13">
        <v>1079</v>
      </c>
      <c r="J371" s="13">
        <v>0.14427899999999999</v>
      </c>
      <c r="K371" s="13">
        <v>25.3342990875244</v>
      </c>
      <c r="L371" s="13">
        <v>1017.5</v>
      </c>
      <c r="M371" s="13">
        <v>0.60240963855421703</v>
      </c>
      <c r="N371" s="13">
        <v>107.52176470588201</v>
      </c>
      <c r="O371" s="13">
        <v>1.4915579557418801</v>
      </c>
      <c r="P371" s="13">
        <v>29.192844390869102</v>
      </c>
      <c r="Q371" s="2" t="s">
        <v>289</v>
      </c>
      <c r="R371" s="13" t="s">
        <v>329</v>
      </c>
      <c r="S371" s="14" t="s">
        <v>444</v>
      </c>
    </row>
    <row r="372" spans="1:19" s="15" customFormat="1" x14ac:dyDescent="0.25">
      <c r="A372" s="50">
        <v>370</v>
      </c>
      <c r="B372" s="11">
        <v>38.299999999999997</v>
      </c>
      <c r="C372" s="11">
        <v>116.8</v>
      </c>
      <c r="D372" s="12">
        <v>256</v>
      </c>
      <c r="E372" s="11" t="s">
        <v>320</v>
      </c>
      <c r="F372" s="13">
        <v>670</v>
      </c>
      <c r="G372" s="13">
        <v>75</v>
      </c>
      <c r="H372" s="13">
        <v>14.3566926952141</v>
      </c>
      <c r="I372" s="13">
        <v>1059</v>
      </c>
      <c r="J372" s="13">
        <v>0.106585</v>
      </c>
      <c r="K372" s="13">
        <v>20.607099533081101</v>
      </c>
      <c r="L372" s="13">
        <v>1121</v>
      </c>
      <c r="M372" s="13">
        <v>0.63267233238904597</v>
      </c>
      <c r="N372" s="13">
        <v>95.316176470588402</v>
      </c>
      <c r="O372" s="13">
        <v>1.4528980255127</v>
      </c>
      <c r="P372" s="13">
        <v>33.443687438964801</v>
      </c>
      <c r="Q372" s="2" t="s">
        <v>289</v>
      </c>
      <c r="R372" s="13" t="s">
        <v>445</v>
      </c>
      <c r="S372" s="14" t="s">
        <v>444</v>
      </c>
    </row>
    <row r="373" spans="1:19" s="15" customFormat="1" x14ac:dyDescent="0.25">
      <c r="A373" s="50">
        <v>371</v>
      </c>
      <c r="B373" s="11">
        <v>37.799999999999997</v>
      </c>
      <c r="C373" s="11">
        <v>115.8</v>
      </c>
      <c r="D373" s="12">
        <v>0</v>
      </c>
      <c r="E373" s="11" t="s">
        <v>320</v>
      </c>
      <c r="F373" s="13">
        <v>544</v>
      </c>
      <c r="G373" s="13">
        <v>75</v>
      </c>
      <c r="H373" s="13">
        <v>14.496823677581901</v>
      </c>
      <c r="I373" s="13">
        <v>1044</v>
      </c>
      <c r="J373" s="13">
        <v>9.7197999999999604E-2</v>
      </c>
      <c r="K373" s="13">
        <v>30.1515007019043</v>
      </c>
      <c r="L373" s="13">
        <v>839.25</v>
      </c>
      <c r="M373" s="13">
        <v>0.52107279693486597</v>
      </c>
      <c r="N373" s="13">
        <v>89.134558823529403</v>
      </c>
      <c r="O373" s="13">
        <v>1.4836689233779901</v>
      </c>
      <c r="P373" s="13">
        <v>28.949895858764702</v>
      </c>
      <c r="Q373" s="2" t="s">
        <v>289</v>
      </c>
      <c r="R373" s="13" t="s">
        <v>276</v>
      </c>
      <c r="S373" s="14" t="s">
        <v>444</v>
      </c>
    </row>
    <row r="374" spans="1:19" s="15" customFormat="1" x14ac:dyDescent="0.25">
      <c r="A374" s="50">
        <v>372</v>
      </c>
      <c r="B374" s="11">
        <v>37.4</v>
      </c>
      <c r="C374" s="11">
        <v>116.3</v>
      </c>
      <c r="D374" s="12">
        <v>84.6</v>
      </c>
      <c r="E374" s="11" t="s">
        <v>320</v>
      </c>
      <c r="F374" s="13">
        <v>643</v>
      </c>
      <c r="G374" s="13">
        <v>76</v>
      </c>
      <c r="H374" s="13">
        <v>14.573314861461</v>
      </c>
      <c r="I374" s="13">
        <v>1079</v>
      </c>
      <c r="J374" s="13">
        <v>0.14427899999999999</v>
      </c>
      <c r="K374" s="13">
        <v>25.3342990875244</v>
      </c>
      <c r="L374" s="13">
        <v>1017.5</v>
      </c>
      <c r="M374" s="13">
        <v>0.59592215013901795</v>
      </c>
      <c r="N374" s="13">
        <v>107.52176470588201</v>
      </c>
      <c r="O374" s="13">
        <v>1.4915579557418801</v>
      </c>
      <c r="P374" s="13">
        <v>29.192844390869102</v>
      </c>
      <c r="Q374" s="2" t="s">
        <v>289</v>
      </c>
      <c r="R374" s="13" t="s">
        <v>329</v>
      </c>
      <c r="S374" s="14" t="s">
        <v>444</v>
      </c>
    </row>
    <row r="375" spans="1:19" s="15" customFormat="1" x14ac:dyDescent="0.25">
      <c r="A375" s="50">
        <v>373</v>
      </c>
      <c r="B375" s="11">
        <v>-30.3</v>
      </c>
      <c r="C375" s="11">
        <v>149.30000000000001</v>
      </c>
      <c r="D375" s="12">
        <v>31.3</v>
      </c>
      <c r="E375" s="11" t="s">
        <v>320</v>
      </c>
      <c r="F375" s="13">
        <v>514</v>
      </c>
      <c r="G375" s="13">
        <v>67</v>
      </c>
      <c r="H375" s="13">
        <v>19.7475768261965</v>
      </c>
      <c r="I375" s="13">
        <v>1495</v>
      </c>
      <c r="J375" s="13">
        <v>0.29798000000000002</v>
      </c>
      <c r="K375" s="13">
        <v>26.146900177001999</v>
      </c>
      <c r="L375" s="13">
        <v>620.84002685546898</v>
      </c>
      <c r="M375" s="13">
        <v>0.34381270903010003</v>
      </c>
      <c r="N375" s="13">
        <v>38.4452058823532</v>
      </c>
      <c r="O375" s="13">
        <v>1.6423480510711701</v>
      </c>
      <c r="P375" s="13">
        <v>35.746940612792997</v>
      </c>
      <c r="Q375" s="2" t="s">
        <v>294</v>
      </c>
      <c r="R375" s="13" t="s">
        <v>276</v>
      </c>
      <c r="S375" s="14" t="s">
        <v>446</v>
      </c>
    </row>
    <row r="376" spans="1:19" s="15" customFormat="1" x14ac:dyDescent="0.25">
      <c r="A376" s="50">
        <v>374</v>
      </c>
      <c r="B376" s="11">
        <v>-30.3</v>
      </c>
      <c r="C376" s="11">
        <v>149.4</v>
      </c>
      <c r="D376" s="12">
        <v>56.5</v>
      </c>
      <c r="E376" s="11" t="s">
        <v>320</v>
      </c>
      <c r="F376" s="13">
        <v>460</v>
      </c>
      <c r="G376" s="13">
        <v>68</v>
      </c>
      <c r="H376" s="13">
        <v>19.653712846347599</v>
      </c>
      <c r="I376" s="13">
        <v>1479</v>
      </c>
      <c r="J376" s="13">
        <v>0.29487999999999998</v>
      </c>
      <c r="K376" s="13">
        <v>26.146900177001999</v>
      </c>
      <c r="L376" s="13">
        <v>576.82000732421898</v>
      </c>
      <c r="M376" s="13">
        <v>0.31102096010818098</v>
      </c>
      <c r="N376" s="13">
        <v>40.653941176470703</v>
      </c>
      <c r="O376" s="13">
        <v>1.6371940374374401</v>
      </c>
      <c r="P376" s="13">
        <v>35.253582000732401</v>
      </c>
      <c r="Q376" s="2" t="s">
        <v>289</v>
      </c>
      <c r="R376" s="13" t="s">
        <v>276</v>
      </c>
      <c r="S376" s="14" t="s">
        <v>446</v>
      </c>
    </row>
    <row r="377" spans="1:19" s="15" customFormat="1" x14ac:dyDescent="0.25">
      <c r="A377" s="50">
        <v>375</v>
      </c>
      <c r="B377" s="11">
        <v>-30.3</v>
      </c>
      <c r="C377" s="11">
        <v>149.6</v>
      </c>
      <c r="D377" s="12">
        <v>72.5</v>
      </c>
      <c r="E377" s="11" t="s">
        <v>320</v>
      </c>
      <c r="F377" s="13">
        <v>417</v>
      </c>
      <c r="G377" s="13">
        <v>70</v>
      </c>
      <c r="H377" s="13">
        <v>19.465984886649899</v>
      </c>
      <c r="I377" s="13">
        <v>1466</v>
      </c>
      <c r="J377" s="13">
        <v>0.28867999999999999</v>
      </c>
      <c r="K377" s="13">
        <v>26.146900177001999</v>
      </c>
      <c r="L377" s="13">
        <v>535.14001464843795</v>
      </c>
      <c r="M377" s="13">
        <v>0.28444747612551202</v>
      </c>
      <c r="N377" s="13">
        <v>45.5206764705881</v>
      </c>
      <c r="O377" s="13">
        <v>1.62413001060486</v>
      </c>
      <c r="P377" s="13">
        <v>34.244285583496101</v>
      </c>
      <c r="Q377" s="2" t="s">
        <v>294</v>
      </c>
      <c r="R377" s="13" t="s">
        <v>276</v>
      </c>
      <c r="S377" s="14" t="s">
        <v>446</v>
      </c>
    </row>
    <row r="378" spans="1:19" s="15" customFormat="1" x14ac:dyDescent="0.25">
      <c r="A378" s="50">
        <v>376</v>
      </c>
      <c r="B378" s="11">
        <v>-30.3</v>
      </c>
      <c r="C378" s="11">
        <v>149.30000000000001</v>
      </c>
      <c r="D378" s="12">
        <v>87.3</v>
      </c>
      <c r="E378" s="11" t="s">
        <v>320</v>
      </c>
      <c r="F378" s="13">
        <v>514</v>
      </c>
      <c r="G378" s="13">
        <v>67</v>
      </c>
      <c r="H378" s="13">
        <v>19.7475768261965</v>
      </c>
      <c r="I378" s="13">
        <v>1495</v>
      </c>
      <c r="J378" s="13">
        <v>0.29798000000000002</v>
      </c>
      <c r="K378" s="13">
        <v>26.146900177001999</v>
      </c>
      <c r="L378" s="13">
        <v>620.84002685546898</v>
      </c>
      <c r="M378" s="13">
        <v>0.34381270903010003</v>
      </c>
      <c r="N378" s="13">
        <v>38.4452058823532</v>
      </c>
      <c r="O378" s="13">
        <v>1.6423480510711701</v>
      </c>
      <c r="P378" s="13">
        <v>35.746940612792997</v>
      </c>
      <c r="Q378" s="2" t="s">
        <v>294</v>
      </c>
      <c r="R378" s="13" t="s">
        <v>276</v>
      </c>
      <c r="S378" s="14" t="s">
        <v>446</v>
      </c>
    </row>
    <row r="379" spans="1:19" s="15" customFormat="1" x14ac:dyDescent="0.25">
      <c r="A379" s="50">
        <v>377</v>
      </c>
      <c r="B379" s="11">
        <v>-30.3</v>
      </c>
      <c r="C379" s="11">
        <v>149.30000000000001</v>
      </c>
      <c r="D379" s="12">
        <v>121</v>
      </c>
      <c r="E379" s="11" t="s">
        <v>320</v>
      </c>
      <c r="F379" s="13">
        <v>514</v>
      </c>
      <c r="G379" s="13">
        <v>67</v>
      </c>
      <c r="H379" s="13">
        <v>19.7475768261965</v>
      </c>
      <c r="I379" s="13">
        <v>1495</v>
      </c>
      <c r="J379" s="13">
        <v>0.29798000000000002</v>
      </c>
      <c r="K379" s="13">
        <v>26.146900177001999</v>
      </c>
      <c r="L379" s="13">
        <v>620.84002685546898</v>
      </c>
      <c r="M379" s="13">
        <v>0.34381270903010003</v>
      </c>
      <c r="N379" s="13">
        <v>38.4452058823532</v>
      </c>
      <c r="O379" s="13">
        <v>1.6423480510711701</v>
      </c>
      <c r="P379" s="13">
        <v>35.746940612792997</v>
      </c>
      <c r="Q379" s="2" t="s">
        <v>294</v>
      </c>
      <c r="R379" s="13" t="s">
        <v>276</v>
      </c>
      <c r="S379" s="14" t="s">
        <v>446</v>
      </c>
    </row>
    <row r="380" spans="1:19" s="15" customFormat="1" x14ac:dyDescent="0.25">
      <c r="A380" s="50">
        <v>378</v>
      </c>
      <c r="B380" s="12">
        <v>26.379799999999999</v>
      </c>
      <c r="C380" s="12">
        <v>-98.82</v>
      </c>
      <c r="D380" s="12">
        <v>16</v>
      </c>
      <c r="E380" s="11" t="s">
        <v>320</v>
      </c>
      <c r="F380" s="13">
        <v>795</v>
      </c>
      <c r="G380" s="13">
        <v>50</v>
      </c>
      <c r="H380" s="13">
        <v>24.577810337531499</v>
      </c>
      <c r="I380" s="13">
        <v>1692.40884211765</v>
      </c>
      <c r="J380" s="13">
        <v>0.31656950480000001</v>
      </c>
      <c r="K380" s="13">
        <v>39.430801391601598</v>
      </c>
      <c r="L380" s="13">
        <v>606.14996337890602</v>
      </c>
      <c r="M380" s="13">
        <v>0.29387715910440199</v>
      </c>
      <c r="N380" s="13">
        <v>21.920161788235401</v>
      </c>
      <c r="O380" s="13">
        <v>1.4555797576904299</v>
      </c>
      <c r="P380" s="13">
        <v>31.5129299163818</v>
      </c>
      <c r="Q380" s="2" t="s">
        <v>311</v>
      </c>
      <c r="R380" s="13"/>
      <c r="S380" s="16" t="s">
        <v>447</v>
      </c>
    </row>
    <row r="381" spans="1:19" s="15" customFormat="1" x14ac:dyDescent="0.25">
      <c r="A381" s="50">
        <v>379</v>
      </c>
      <c r="B381" s="11">
        <v>34.299999999999997</v>
      </c>
      <c r="C381" s="11">
        <v>-117.8</v>
      </c>
      <c r="D381" s="12">
        <v>55</v>
      </c>
      <c r="E381" s="11" t="s">
        <v>320</v>
      </c>
      <c r="F381" s="13">
        <v>678</v>
      </c>
      <c r="G381" s="13">
        <v>38</v>
      </c>
      <c r="H381" s="13">
        <v>12.9159219143577</v>
      </c>
      <c r="I381" s="13">
        <v>1267</v>
      </c>
      <c r="J381" s="13">
        <v>5.2778970000000403</v>
      </c>
      <c r="K381" s="13">
        <v>30.4901008605957</v>
      </c>
      <c r="L381" s="13">
        <v>518.61999511718795</v>
      </c>
      <c r="M381" s="13">
        <v>0.53512233622730898</v>
      </c>
      <c r="N381" s="13">
        <v>286.34608823529499</v>
      </c>
      <c r="O381" s="13">
        <v>1.4253799915313701</v>
      </c>
      <c r="P381" s="13">
        <v>24.312549591064499</v>
      </c>
      <c r="Q381" s="2" t="s">
        <v>289</v>
      </c>
      <c r="R381" s="13" t="s">
        <v>276</v>
      </c>
      <c r="S381" s="14" t="s">
        <v>448</v>
      </c>
    </row>
    <row r="382" spans="1:19" s="15" customFormat="1" x14ac:dyDescent="0.25">
      <c r="A382" s="50">
        <v>380</v>
      </c>
      <c r="B382" s="11">
        <v>34.299999999999997</v>
      </c>
      <c r="C382" s="11">
        <v>-117.8</v>
      </c>
      <c r="D382" s="12">
        <v>39</v>
      </c>
      <c r="E382" s="11" t="s">
        <v>320</v>
      </c>
      <c r="F382" s="13">
        <v>678</v>
      </c>
      <c r="G382" s="13">
        <v>38</v>
      </c>
      <c r="H382" s="13">
        <v>12.9159219143577</v>
      </c>
      <c r="I382" s="13">
        <v>1267</v>
      </c>
      <c r="J382" s="13">
        <v>5.2778970000000403</v>
      </c>
      <c r="K382" s="13">
        <v>30.4901008605957</v>
      </c>
      <c r="L382" s="13">
        <v>518.61999511718795</v>
      </c>
      <c r="M382" s="13">
        <v>0.53512233622730898</v>
      </c>
      <c r="N382" s="13">
        <v>286.34608823529499</v>
      </c>
      <c r="O382" s="13">
        <v>1.4253799915313701</v>
      </c>
      <c r="P382" s="13">
        <v>24.312549591064499</v>
      </c>
      <c r="Q382" s="2" t="s">
        <v>289</v>
      </c>
      <c r="R382" s="13" t="s">
        <v>276</v>
      </c>
      <c r="S382" s="14" t="s">
        <v>448</v>
      </c>
    </row>
    <row r="383" spans="1:19" s="15" customFormat="1" x14ac:dyDescent="0.25">
      <c r="A383" s="50">
        <v>381</v>
      </c>
      <c r="B383" s="12">
        <v>34.64</v>
      </c>
      <c r="C383" s="12">
        <v>-101.28</v>
      </c>
      <c r="D383" s="12">
        <v>11</v>
      </c>
      <c r="E383" s="11" t="s">
        <v>320</v>
      </c>
      <c r="F383" s="13">
        <v>528.1</v>
      </c>
      <c r="G383" s="13">
        <v>66</v>
      </c>
      <c r="H383" s="13">
        <v>15.9555372292191</v>
      </c>
      <c r="I383" s="13">
        <v>1640.2172117647101</v>
      </c>
      <c r="J383" s="13">
        <v>1.00031856</v>
      </c>
      <c r="K383" s="13">
        <v>37.451000213623097</v>
      </c>
      <c r="L383" s="13">
        <v>669.15875244140602</v>
      </c>
      <c r="M383" s="13">
        <v>0.31633424907287799</v>
      </c>
      <c r="N383" s="13">
        <v>5.6134799999999903</v>
      </c>
      <c r="O383" s="13">
        <v>1.2918224334716799</v>
      </c>
      <c r="P383" s="13">
        <v>21.863090515136701</v>
      </c>
      <c r="Q383" s="2" t="s">
        <v>294</v>
      </c>
      <c r="R383" s="13"/>
      <c r="S383" s="16" t="s">
        <v>449</v>
      </c>
    </row>
    <row r="384" spans="1:19" s="15" customFormat="1" x14ac:dyDescent="0.25">
      <c r="A384" s="50">
        <v>382</v>
      </c>
      <c r="B384" s="19">
        <v>36.1</v>
      </c>
      <c r="C384" s="19">
        <v>-111.3</v>
      </c>
      <c r="D384" s="19">
        <v>16</v>
      </c>
      <c r="E384" s="11" t="s">
        <v>320</v>
      </c>
      <c r="F384" s="13">
        <v>305</v>
      </c>
      <c r="G384" s="13">
        <v>54</v>
      </c>
      <c r="H384" s="13">
        <v>12.6448488664987</v>
      </c>
      <c r="I384" s="13">
        <v>1545</v>
      </c>
      <c r="J384" s="13">
        <v>1.01333599999999</v>
      </c>
      <c r="K384" s="13">
        <v>31.046300888061499</v>
      </c>
      <c r="L384" s="13">
        <v>387.55999755859398</v>
      </c>
      <c r="M384" s="13">
        <v>0.197411003236246</v>
      </c>
      <c r="N384" s="13">
        <v>11.4831764705882</v>
      </c>
      <c r="O384" s="13">
        <v>1.4595482349395801</v>
      </c>
      <c r="P384" s="13">
        <v>24.080314636230501</v>
      </c>
      <c r="Q384" s="2" t="s">
        <v>294</v>
      </c>
      <c r="R384" s="13" t="s">
        <v>306</v>
      </c>
      <c r="S384" s="20" t="s">
        <v>450</v>
      </c>
    </row>
    <row r="385" spans="1:19" s="15" customFormat="1" x14ac:dyDescent="0.25">
      <c r="A385" s="50">
        <v>383</v>
      </c>
      <c r="B385" s="19">
        <v>36.1</v>
      </c>
      <c r="C385" s="19">
        <v>-111.3</v>
      </c>
      <c r="D385" s="19">
        <v>16</v>
      </c>
      <c r="E385" s="11" t="s">
        <v>320</v>
      </c>
      <c r="F385" s="13">
        <v>305</v>
      </c>
      <c r="G385" s="13">
        <v>54</v>
      </c>
      <c r="H385" s="13">
        <v>12.6448488664987</v>
      </c>
      <c r="I385" s="13">
        <v>1545</v>
      </c>
      <c r="J385" s="13">
        <v>1.01333599999999</v>
      </c>
      <c r="K385" s="13">
        <v>31.046300888061499</v>
      </c>
      <c r="L385" s="13">
        <v>387.55999755859398</v>
      </c>
      <c r="M385" s="13">
        <v>0.197411003236246</v>
      </c>
      <c r="N385" s="13">
        <v>11.4831764705882</v>
      </c>
      <c r="O385" s="13">
        <v>1.4595482349395801</v>
      </c>
      <c r="P385" s="13">
        <v>24.080314636230501</v>
      </c>
      <c r="Q385" s="2" t="s">
        <v>294</v>
      </c>
      <c r="R385" s="13" t="s">
        <v>306</v>
      </c>
      <c r="S385" s="20" t="s">
        <v>450</v>
      </c>
    </row>
    <row r="386" spans="1:19" s="15" customFormat="1" x14ac:dyDescent="0.25">
      <c r="A386" s="50">
        <v>384</v>
      </c>
      <c r="B386" s="19">
        <v>34.9</v>
      </c>
      <c r="C386" s="19">
        <v>8.1</v>
      </c>
      <c r="D386" s="19">
        <v>0.9</v>
      </c>
      <c r="E386" s="11" t="s">
        <v>320</v>
      </c>
      <c r="F386" s="13">
        <v>94</v>
      </c>
      <c r="G386" s="13">
        <v>61</v>
      </c>
      <c r="H386" s="13">
        <v>17.729682619647399</v>
      </c>
      <c r="I386" s="13">
        <v>1226</v>
      </c>
      <c r="J386" s="13">
        <v>1.7602990000000001</v>
      </c>
      <c r="K386" s="13">
        <v>20.299800872802699</v>
      </c>
      <c r="L386" s="13">
        <v>220.48001098632801</v>
      </c>
      <c r="M386" s="13">
        <v>7.6672104404567704E-2</v>
      </c>
      <c r="N386" s="13">
        <v>38.843794117647001</v>
      </c>
      <c r="O386" s="13">
        <v>1.4189281463623</v>
      </c>
      <c r="P386" s="13">
        <v>23.845157623291001</v>
      </c>
      <c r="Q386" s="2" t="s">
        <v>326</v>
      </c>
      <c r="R386" s="13" t="s">
        <v>291</v>
      </c>
      <c r="S386" s="20" t="s">
        <v>451</v>
      </c>
    </row>
    <row r="387" spans="1:19" s="15" customFormat="1" x14ac:dyDescent="0.25">
      <c r="A387" s="50">
        <v>385</v>
      </c>
      <c r="B387" s="11">
        <v>-31.8</v>
      </c>
      <c r="C387" s="11">
        <v>115.9</v>
      </c>
      <c r="D387" s="12">
        <v>85</v>
      </c>
      <c r="E387" s="11" t="s">
        <v>452</v>
      </c>
      <c r="F387" s="13">
        <v>775</v>
      </c>
      <c r="G387" s="13">
        <v>107</v>
      </c>
      <c r="H387" s="13">
        <v>18.6707758186398</v>
      </c>
      <c r="I387" s="13">
        <v>1661</v>
      </c>
      <c r="J387" s="13">
        <v>0.30801600000000401</v>
      </c>
      <c r="K387" s="13">
        <v>265.74700927734398</v>
      </c>
      <c r="L387" s="13">
        <v>323.16000366210898</v>
      </c>
      <c r="M387" s="13">
        <v>0.46658639373871202</v>
      </c>
      <c r="N387" s="13">
        <v>170.02926470588301</v>
      </c>
      <c r="O387" s="13">
        <v>1.24047791957855</v>
      </c>
      <c r="P387" s="13">
        <v>14.440432548523001</v>
      </c>
      <c r="Q387" s="2" t="s">
        <v>289</v>
      </c>
      <c r="R387" s="13" t="s">
        <v>291</v>
      </c>
      <c r="S387" s="14" t="s">
        <v>453</v>
      </c>
    </row>
    <row r="388" spans="1:19" s="15" customFormat="1" x14ac:dyDescent="0.25">
      <c r="A388" s="50">
        <v>386</v>
      </c>
      <c r="B388" s="11">
        <v>-34.4</v>
      </c>
      <c r="C388" s="11">
        <v>140.1</v>
      </c>
      <c r="D388" s="12">
        <v>7.0000000000000007E-2</v>
      </c>
      <c r="E388" s="11" t="s">
        <v>452</v>
      </c>
      <c r="F388" s="13">
        <v>270</v>
      </c>
      <c r="G388" s="13">
        <v>75</v>
      </c>
      <c r="H388" s="13">
        <v>17.410624685138501</v>
      </c>
      <c r="I388" s="13">
        <v>1361</v>
      </c>
      <c r="J388" s="13">
        <v>0.122545000000001</v>
      </c>
      <c r="K388" s="13">
        <v>26.465700149536101</v>
      </c>
      <c r="L388" s="13">
        <v>400.239990234375</v>
      </c>
      <c r="M388" s="13">
        <v>0.198383541513593</v>
      </c>
      <c r="N388" s="13">
        <v>4.4648529411764803</v>
      </c>
      <c r="O388" s="13">
        <v>1.5492038726806601</v>
      </c>
      <c r="P388" s="13">
        <v>21.8281574249268</v>
      </c>
      <c r="Q388" s="2" t="s">
        <v>289</v>
      </c>
      <c r="R388" s="13" t="s">
        <v>276</v>
      </c>
      <c r="S388" s="14" t="s">
        <v>325</v>
      </c>
    </row>
    <row r="389" spans="1:19" s="15" customFormat="1" x14ac:dyDescent="0.25">
      <c r="A389" s="50">
        <v>387</v>
      </c>
      <c r="B389" s="11">
        <v>-35.1</v>
      </c>
      <c r="C389" s="11">
        <v>140.30000000000001</v>
      </c>
      <c r="D389" s="12">
        <v>0.64</v>
      </c>
      <c r="E389" s="11" t="s">
        <v>452</v>
      </c>
      <c r="F389" s="13">
        <v>370</v>
      </c>
      <c r="G389" s="13">
        <v>93</v>
      </c>
      <c r="H389" s="13">
        <v>16.746612090680099</v>
      </c>
      <c r="I389" s="13">
        <v>1346</v>
      </c>
      <c r="J389" s="13">
        <v>0.113435999999999</v>
      </c>
      <c r="K389" s="13">
        <v>46.410301208496101</v>
      </c>
      <c r="L389" s="13">
        <v>288.48001098632801</v>
      </c>
      <c r="M389" s="13">
        <v>0.27488855869242201</v>
      </c>
      <c r="N389" s="13">
        <v>20.596264705882199</v>
      </c>
      <c r="O389" s="13">
        <v>1.52486801147461</v>
      </c>
      <c r="P389" s="13">
        <v>19.981452941894499</v>
      </c>
      <c r="Q389" s="2" t="s">
        <v>289</v>
      </c>
      <c r="R389" s="13" t="s">
        <v>291</v>
      </c>
      <c r="S389" s="14" t="s">
        <v>325</v>
      </c>
    </row>
    <row r="390" spans="1:19" s="15" customFormat="1" x14ac:dyDescent="0.25">
      <c r="A390" s="50">
        <v>388</v>
      </c>
      <c r="B390" s="11">
        <v>-30.6</v>
      </c>
      <c r="C390" s="11">
        <v>116.1</v>
      </c>
      <c r="D390" s="12">
        <v>214</v>
      </c>
      <c r="E390" s="11" t="s">
        <v>452</v>
      </c>
      <c r="F390" s="13">
        <v>703</v>
      </c>
      <c r="G390" s="13">
        <v>90</v>
      </c>
      <c r="H390" s="13">
        <v>19.069397984886699</v>
      </c>
      <c r="I390" s="13">
        <v>1740</v>
      </c>
      <c r="J390" s="13">
        <v>0.24921200000000099</v>
      </c>
      <c r="K390" s="13">
        <v>92.849502563476605</v>
      </c>
      <c r="L390" s="13">
        <v>311.81997680664102</v>
      </c>
      <c r="M390" s="13">
        <v>0.40402298850574703</v>
      </c>
      <c r="N390" s="13">
        <v>56.411911764706304</v>
      </c>
      <c r="O390" s="13">
        <v>1.57549405097961</v>
      </c>
      <c r="P390" s="13">
        <v>19.164690017700199</v>
      </c>
      <c r="Q390" s="2" t="s">
        <v>289</v>
      </c>
      <c r="R390" s="13" t="s">
        <v>293</v>
      </c>
      <c r="S390" s="14" t="s">
        <v>454</v>
      </c>
    </row>
    <row r="391" spans="1:19" s="15" customFormat="1" x14ac:dyDescent="0.25">
      <c r="A391" s="50">
        <v>389</v>
      </c>
      <c r="B391" s="12">
        <v>39.92</v>
      </c>
      <c r="C391" s="12">
        <v>8.5299999999999994</v>
      </c>
      <c r="D391" s="12">
        <v>318.12</v>
      </c>
      <c r="E391" s="11" t="s">
        <v>452</v>
      </c>
      <c r="F391" s="13">
        <v>964</v>
      </c>
      <c r="G391" s="13">
        <v>101</v>
      </c>
      <c r="H391" s="13">
        <v>16.8544703274559</v>
      </c>
      <c r="I391" s="13">
        <v>850</v>
      </c>
      <c r="J391" s="13">
        <v>1.28213808</v>
      </c>
      <c r="K391" s="13">
        <v>21.153699874877901</v>
      </c>
      <c r="L391" s="13">
        <v>811.41046142578102</v>
      </c>
      <c r="M391" s="13">
        <v>1.1341176470588199</v>
      </c>
      <c r="N391" s="13">
        <v>0</v>
      </c>
      <c r="O391" s="13">
        <v>1.3997933864593499</v>
      </c>
      <c r="P391" s="13">
        <v>28.485372543335</v>
      </c>
      <c r="Q391" s="2" t="s">
        <v>289</v>
      </c>
      <c r="R391" s="13"/>
      <c r="S391" s="16" t="s">
        <v>331</v>
      </c>
    </row>
    <row r="392" spans="1:19" s="15" customFormat="1" x14ac:dyDescent="0.25">
      <c r="A392" s="50">
        <v>390</v>
      </c>
      <c r="B392" s="12">
        <v>36.68</v>
      </c>
      <c r="C392" s="12">
        <v>-6.03</v>
      </c>
      <c r="D392" s="12">
        <v>714.45</v>
      </c>
      <c r="E392" s="11" t="s">
        <v>452</v>
      </c>
      <c r="F392" s="13">
        <v>1299</v>
      </c>
      <c r="G392" s="13">
        <v>97</v>
      </c>
      <c r="H392" s="13">
        <v>18.759848261964699</v>
      </c>
      <c r="I392" s="13">
        <v>875</v>
      </c>
      <c r="J392" s="13">
        <v>1.15016048</v>
      </c>
      <c r="K392" s="13">
        <v>0</v>
      </c>
      <c r="L392" s="13">
        <v>548.772216796875</v>
      </c>
      <c r="M392" s="13">
        <v>1.48457142857143</v>
      </c>
      <c r="N392" s="13">
        <v>0</v>
      </c>
      <c r="O392" s="13">
        <v>0.82581061124801602</v>
      </c>
      <c r="P392" s="13">
        <v>18.7949542999268</v>
      </c>
      <c r="Q392" s="2" t="s">
        <v>289</v>
      </c>
      <c r="R392" s="13"/>
      <c r="S392" s="16" t="s">
        <v>331</v>
      </c>
    </row>
    <row r="393" spans="1:19" s="15" customFormat="1" x14ac:dyDescent="0.25">
      <c r="A393" s="50">
        <v>391</v>
      </c>
      <c r="B393" s="12">
        <v>23.99</v>
      </c>
      <c r="C393" s="12">
        <v>-103.02</v>
      </c>
      <c r="D393" s="12">
        <v>552.20000000000005</v>
      </c>
      <c r="E393" s="11" t="s">
        <v>452</v>
      </c>
      <c r="F393" s="13">
        <v>1004</v>
      </c>
      <c r="G393" s="13">
        <v>45</v>
      </c>
      <c r="H393" s="13">
        <v>18.448330881612101</v>
      </c>
      <c r="I393" s="13">
        <v>875</v>
      </c>
      <c r="J393" s="13">
        <v>1.3576204000000001</v>
      </c>
      <c r="K393" s="13">
        <v>58.5411987304688</v>
      </c>
      <c r="L393" s="13">
        <v>174.91119384765599</v>
      </c>
      <c r="M393" s="13">
        <v>1.1474285714285699</v>
      </c>
      <c r="N393" s="13">
        <v>10.6171905882352</v>
      </c>
      <c r="O393" s="13">
        <v>1.3531231880187999</v>
      </c>
      <c r="P393" s="13">
        <v>21.0266723632813</v>
      </c>
      <c r="Q393" s="2" t="s">
        <v>294</v>
      </c>
      <c r="R393" s="13"/>
      <c r="S393" s="16" t="s">
        <v>331</v>
      </c>
    </row>
    <row r="394" spans="1:19" s="15" customFormat="1" x14ac:dyDescent="0.25">
      <c r="A394" s="50">
        <v>392</v>
      </c>
      <c r="B394" s="12">
        <v>19.32</v>
      </c>
      <c r="C394" s="12">
        <v>-99.08</v>
      </c>
      <c r="D394" s="12">
        <v>320.39999999999998</v>
      </c>
      <c r="E394" s="11" t="s">
        <v>452</v>
      </c>
      <c r="F394" s="13">
        <v>712</v>
      </c>
      <c r="G394" s="13">
        <v>115</v>
      </c>
      <c r="H394" s="13">
        <v>14.5758109823678</v>
      </c>
      <c r="I394" s="13">
        <v>925</v>
      </c>
      <c r="J394" s="13">
        <v>3.9380454399999998</v>
      </c>
      <c r="K394" s="13">
        <v>90.903297424316406</v>
      </c>
      <c r="L394" s="13">
        <v>389.30001831054699</v>
      </c>
      <c r="M394" s="13">
        <v>0.76972972972972997</v>
      </c>
      <c r="N394" s="13">
        <v>417.55430588235203</v>
      </c>
      <c r="O394" s="13">
        <v>1.2712663412094101</v>
      </c>
      <c r="P394" s="13">
        <v>19.0865592956543</v>
      </c>
      <c r="Q394" s="2" t="s">
        <v>311</v>
      </c>
      <c r="R394" s="13"/>
      <c r="S394" s="16" t="s">
        <v>331</v>
      </c>
    </row>
    <row r="395" spans="1:19" s="15" customFormat="1" x14ac:dyDescent="0.25">
      <c r="A395" s="50">
        <v>393</v>
      </c>
      <c r="B395" s="12">
        <v>37.47</v>
      </c>
      <c r="C395" s="12">
        <v>-4.4400000000000004</v>
      </c>
      <c r="D395" s="12">
        <v>360</v>
      </c>
      <c r="E395" s="11" t="s">
        <v>452</v>
      </c>
      <c r="F395" s="13">
        <v>800</v>
      </c>
      <c r="G395" s="13">
        <v>108</v>
      </c>
      <c r="H395" s="13">
        <v>17.069189924433299</v>
      </c>
      <c r="I395" s="13">
        <v>850</v>
      </c>
      <c r="J395" s="13">
        <v>2.6936444800000001</v>
      </c>
      <c r="K395" s="13">
        <v>22.628799438476602</v>
      </c>
      <c r="L395" s="13">
        <v>981.64001464843795</v>
      </c>
      <c r="M395" s="13">
        <v>0.94117647058823495</v>
      </c>
      <c r="N395" s="13">
        <v>132.20259058823501</v>
      </c>
      <c r="O395" s="13">
        <v>1.4553182125091599</v>
      </c>
      <c r="P395" s="13">
        <v>30.259956359863299</v>
      </c>
      <c r="Q395" s="2" t="s">
        <v>289</v>
      </c>
      <c r="R395" s="13"/>
      <c r="S395" s="16" t="s">
        <v>331</v>
      </c>
    </row>
    <row r="396" spans="1:19" s="15" customFormat="1" x14ac:dyDescent="0.25">
      <c r="A396" s="50">
        <v>394</v>
      </c>
      <c r="B396" s="12">
        <v>25.73</v>
      </c>
      <c r="C396" s="12">
        <v>75.14</v>
      </c>
      <c r="D396" s="12">
        <v>430.5</v>
      </c>
      <c r="E396" s="11" t="s">
        <v>452</v>
      </c>
      <c r="F396" s="13">
        <v>861</v>
      </c>
      <c r="G396" s="13">
        <v>31</v>
      </c>
      <c r="H396" s="13">
        <v>26.624965843828701</v>
      </c>
      <c r="I396" s="13">
        <v>825</v>
      </c>
      <c r="J396" s="13">
        <v>0.33801112</v>
      </c>
      <c r="K396" s="13">
        <v>16.004299163818398</v>
      </c>
      <c r="L396" s="13">
        <v>555.91839599609398</v>
      </c>
      <c r="M396" s="13">
        <v>1.0436363636363599</v>
      </c>
      <c r="N396" s="13">
        <v>173.75105176470601</v>
      </c>
      <c r="O396" s="13">
        <v>1.5495791435241699</v>
      </c>
      <c r="P396" s="13">
        <v>30.073734283447301</v>
      </c>
      <c r="Q396" s="2" t="s">
        <v>289</v>
      </c>
      <c r="R396" s="13"/>
      <c r="S396" s="16" t="s">
        <v>331</v>
      </c>
    </row>
    <row r="397" spans="1:19" s="15" customFormat="1" x14ac:dyDescent="0.25">
      <c r="A397" s="50">
        <v>395</v>
      </c>
      <c r="B397" s="12">
        <v>37.909999999999997</v>
      </c>
      <c r="C397" s="12">
        <v>-3</v>
      </c>
      <c r="D397" s="12">
        <v>244.2</v>
      </c>
      <c r="E397" s="11" t="s">
        <v>452</v>
      </c>
      <c r="F397" s="13">
        <v>740</v>
      </c>
      <c r="G397" s="13">
        <v>107</v>
      </c>
      <c r="H397" s="13">
        <v>15.3598488664987</v>
      </c>
      <c r="I397" s="13">
        <v>850</v>
      </c>
      <c r="J397" s="13">
        <v>3.9637760000000002</v>
      </c>
      <c r="K397" s="13">
        <v>19.394699096679702</v>
      </c>
      <c r="L397" s="13">
        <v>944.96502685546898</v>
      </c>
      <c r="M397" s="13">
        <v>0.870588235294118</v>
      </c>
      <c r="N397" s="13">
        <v>67.434411764705899</v>
      </c>
      <c r="O397" s="13">
        <v>1.45607602596283</v>
      </c>
      <c r="P397" s="13">
        <v>27.717357635498001</v>
      </c>
      <c r="Q397" s="2" t="s">
        <v>294</v>
      </c>
      <c r="R397" s="13"/>
      <c r="S397" s="16" t="s">
        <v>331</v>
      </c>
    </row>
    <row r="398" spans="1:19" s="15" customFormat="1" x14ac:dyDescent="0.25">
      <c r="A398" s="50">
        <v>396</v>
      </c>
      <c r="B398" s="12">
        <v>46.98</v>
      </c>
      <c r="C398" s="12">
        <v>9.69</v>
      </c>
      <c r="D398" s="12">
        <v>117.9</v>
      </c>
      <c r="E398" s="11" t="s">
        <v>452</v>
      </c>
      <c r="F398" s="13">
        <v>484</v>
      </c>
      <c r="G398" s="13">
        <v>199</v>
      </c>
      <c r="H398" s="13">
        <v>4.5028034256926697</v>
      </c>
      <c r="I398" s="13">
        <v>850</v>
      </c>
      <c r="J398" s="13">
        <v>10.15519808</v>
      </c>
      <c r="K398" s="13">
        <v>36.553001403808601</v>
      </c>
      <c r="L398" s="13">
        <v>715.82159423828102</v>
      </c>
      <c r="M398" s="13">
        <v>0.56941176470588195</v>
      </c>
      <c r="N398" s="13">
        <v>1301.66330117648</v>
      </c>
      <c r="O398" s="13">
        <v>1.32277011871338</v>
      </c>
      <c r="P398" s="13">
        <v>24.934606552123999</v>
      </c>
      <c r="Q398" s="2" t="s">
        <v>289</v>
      </c>
      <c r="R398" s="13"/>
      <c r="S398" s="16" t="s">
        <v>331</v>
      </c>
    </row>
    <row r="399" spans="1:19" s="15" customFormat="1" x14ac:dyDescent="0.25">
      <c r="A399" s="50">
        <v>397</v>
      </c>
      <c r="B399" s="11">
        <v>35.4</v>
      </c>
      <c r="C399" s="11">
        <v>136.9</v>
      </c>
      <c r="D399" s="12">
        <v>860</v>
      </c>
      <c r="E399" s="11" t="s">
        <v>452</v>
      </c>
      <c r="F399" s="13">
        <v>1915</v>
      </c>
      <c r="G399" s="13">
        <v>209</v>
      </c>
      <c r="H399" s="13">
        <v>14.1524408060453</v>
      </c>
      <c r="I399" s="13">
        <v>895</v>
      </c>
      <c r="J399" s="13">
        <v>2.8079230000000002</v>
      </c>
      <c r="K399" s="13">
        <v>45.551300048828097</v>
      </c>
      <c r="L399" s="13">
        <v>637.92004394531295</v>
      </c>
      <c r="M399" s="13">
        <v>2.1396648044692701</v>
      </c>
      <c r="N399" s="13">
        <v>876.17747058823397</v>
      </c>
      <c r="O399" s="13">
        <v>1.2353999614715601</v>
      </c>
      <c r="P399" s="13">
        <v>31.188718795776399</v>
      </c>
      <c r="Q399" s="2" t="s">
        <v>311</v>
      </c>
      <c r="R399" s="13" t="s">
        <v>291</v>
      </c>
      <c r="S399" s="14" t="s">
        <v>455</v>
      </c>
    </row>
    <row r="400" spans="1:19" s="15" customFormat="1" x14ac:dyDescent="0.25">
      <c r="A400" s="50">
        <v>398</v>
      </c>
      <c r="B400" s="11">
        <v>-37.799999999999997</v>
      </c>
      <c r="C400" s="11">
        <v>142.1</v>
      </c>
      <c r="D400" s="12">
        <v>36</v>
      </c>
      <c r="E400" s="11" t="s">
        <v>452</v>
      </c>
      <c r="F400" s="13">
        <v>695</v>
      </c>
      <c r="G400" s="13">
        <v>156</v>
      </c>
      <c r="H400" s="13">
        <v>14.179622166246901</v>
      </c>
      <c r="I400" s="13">
        <v>1149</v>
      </c>
      <c r="J400" s="13">
        <v>0.40412900000000002</v>
      </c>
      <c r="K400" s="13">
        <v>22.046800613403299</v>
      </c>
      <c r="L400" s="13">
        <v>362.04000854492199</v>
      </c>
      <c r="M400" s="13">
        <v>0.60487380330722396</v>
      </c>
      <c r="N400" s="13">
        <v>185.74449999999999</v>
      </c>
      <c r="O400" s="13">
        <v>1.09372198581696</v>
      </c>
      <c r="P400" s="13">
        <v>20.311353683471701</v>
      </c>
      <c r="Q400" s="2" t="s">
        <v>289</v>
      </c>
      <c r="R400" s="13" t="s">
        <v>293</v>
      </c>
      <c r="S400" s="14" t="s">
        <v>456</v>
      </c>
    </row>
    <row r="401" spans="1:19" s="15" customFormat="1" x14ac:dyDescent="0.25">
      <c r="A401" s="50">
        <v>399</v>
      </c>
      <c r="B401" s="11">
        <v>-37.799999999999997</v>
      </c>
      <c r="C401" s="11">
        <v>142.1</v>
      </c>
      <c r="D401" s="12">
        <v>18</v>
      </c>
      <c r="E401" s="11" t="s">
        <v>452</v>
      </c>
      <c r="F401" s="13">
        <v>695</v>
      </c>
      <c r="G401" s="13">
        <v>156</v>
      </c>
      <c r="H401" s="13">
        <v>14.179622166246901</v>
      </c>
      <c r="I401" s="13">
        <v>1149</v>
      </c>
      <c r="J401" s="13">
        <v>0.40412900000000002</v>
      </c>
      <c r="K401" s="13">
        <v>22.046800613403299</v>
      </c>
      <c r="L401" s="13">
        <v>362.04000854492199</v>
      </c>
      <c r="M401" s="13">
        <v>0.60487380330722396</v>
      </c>
      <c r="N401" s="13">
        <v>185.74449999999999</v>
      </c>
      <c r="O401" s="13">
        <v>1.09372198581696</v>
      </c>
      <c r="P401" s="13">
        <v>20.311353683471701</v>
      </c>
      <c r="Q401" s="2" t="s">
        <v>289</v>
      </c>
      <c r="R401" s="13" t="s">
        <v>293</v>
      </c>
      <c r="S401" s="14" t="s">
        <v>456</v>
      </c>
    </row>
    <row r="402" spans="1:19" s="15" customFormat="1" x14ac:dyDescent="0.25">
      <c r="A402" s="50">
        <v>400</v>
      </c>
      <c r="B402" s="12">
        <v>19.166699999999999</v>
      </c>
      <c r="C402" s="12">
        <v>-99.166700000000006</v>
      </c>
      <c r="D402" s="12">
        <f>AVERAGE(96,149)</f>
        <v>122.5</v>
      </c>
      <c r="E402" s="11" t="s">
        <v>452</v>
      </c>
      <c r="F402" s="13">
        <v>1087.8</v>
      </c>
      <c r="G402" s="13">
        <v>113</v>
      </c>
      <c r="H402" s="13">
        <v>16.048661175597001</v>
      </c>
      <c r="I402" s="13">
        <v>1229.0947666270599</v>
      </c>
      <c r="J402" s="13">
        <v>3.9027773919159898</v>
      </c>
      <c r="K402" s="13">
        <v>90.903297424316406</v>
      </c>
      <c r="L402" s="13">
        <v>325.68051147460898</v>
      </c>
      <c r="M402" s="13">
        <v>0.88770227401752499</v>
      </c>
      <c r="N402" s="13">
        <v>473.45664934682497</v>
      </c>
      <c r="O402" s="13">
        <v>1.2960169315338099</v>
      </c>
      <c r="P402" s="13">
        <v>21.052118301391602</v>
      </c>
      <c r="Q402" s="2" t="s">
        <v>294</v>
      </c>
      <c r="R402" s="13"/>
      <c r="S402" s="16" t="s">
        <v>457</v>
      </c>
    </row>
    <row r="403" spans="1:19" s="15" customFormat="1" x14ac:dyDescent="0.25">
      <c r="A403" s="50">
        <v>401</v>
      </c>
      <c r="B403" s="12">
        <v>4.8099999999999996</v>
      </c>
      <c r="C403" s="12">
        <v>32.229999999999997</v>
      </c>
      <c r="D403" s="12">
        <v>2.5</v>
      </c>
      <c r="E403" s="11" t="s">
        <v>452</v>
      </c>
      <c r="F403" s="13">
        <v>872.6</v>
      </c>
      <c r="G403" s="13">
        <v>107</v>
      </c>
      <c r="H403" s="13">
        <v>27.9978047355164</v>
      </c>
      <c r="I403" s="13">
        <v>1354.86155294118</v>
      </c>
      <c r="J403" s="13">
        <v>0.61231120000000006</v>
      </c>
      <c r="K403" s="13">
        <v>57.895900726318402</v>
      </c>
      <c r="L403" s="13">
        <v>724.32336425781295</v>
      </c>
      <c r="M403" s="13">
        <v>0.71689463873330606</v>
      </c>
      <c r="N403" s="13">
        <v>228.26675764705899</v>
      </c>
      <c r="O403" s="13">
        <v>1.5164372920989999</v>
      </c>
      <c r="P403" s="13">
        <v>35.59765625</v>
      </c>
      <c r="Q403" s="2" t="s">
        <v>294</v>
      </c>
      <c r="R403" s="13"/>
      <c r="S403" s="16" t="s">
        <v>458</v>
      </c>
    </row>
    <row r="404" spans="1:19" s="15" customFormat="1" x14ac:dyDescent="0.25">
      <c r="A404" s="50">
        <v>402</v>
      </c>
      <c r="B404" s="11">
        <v>53.3</v>
      </c>
      <c r="C404" s="11">
        <v>-1.1000000000000001</v>
      </c>
      <c r="D404" s="12">
        <v>69</v>
      </c>
      <c r="E404" s="11" t="s">
        <v>452</v>
      </c>
      <c r="F404" s="13">
        <v>643</v>
      </c>
      <c r="G404" s="13">
        <v>179</v>
      </c>
      <c r="H404" s="13">
        <v>9.7251763224181396</v>
      </c>
      <c r="I404" s="13">
        <v>449</v>
      </c>
      <c r="J404" s="13">
        <v>0.36197500000000099</v>
      </c>
      <c r="K404" s="13">
        <v>29.438400268554702</v>
      </c>
      <c r="L404" s="13">
        <v>1030.96008300781</v>
      </c>
      <c r="M404" s="13">
        <v>1.43207126948775</v>
      </c>
      <c r="N404" s="13">
        <v>342.67102941176501</v>
      </c>
      <c r="O404" s="13">
        <v>1.4872120618820199</v>
      </c>
      <c r="P404" s="13">
        <v>29.871070861816399</v>
      </c>
      <c r="Q404" s="2" t="s">
        <v>311</v>
      </c>
      <c r="R404" s="13" t="s">
        <v>291</v>
      </c>
      <c r="S404" s="14" t="s">
        <v>341</v>
      </c>
    </row>
    <row r="405" spans="1:19" s="15" customFormat="1" x14ac:dyDescent="0.25">
      <c r="A405" s="50">
        <v>403</v>
      </c>
      <c r="B405" s="11">
        <v>53.3</v>
      </c>
      <c r="C405" s="11">
        <v>-1.1000000000000001</v>
      </c>
      <c r="D405" s="12">
        <v>120</v>
      </c>
      <c r="E405" s="11" t="s">
        <v>452</v>
      </c>
      <c r="F405" s="13">
        <v>643</v>
      </c>
      <c r="G405" s="13">
        <v>179</v>
      </c>
      <c r="H405" s="13">
        <v>9.7251763224181396</v>
      </c>
      <c r="I405" s="13">
        <v>449</v>
      </c>
      <c r="J405" s="13">
        <v>0.36197500000000099</v>
      </c>
      <c r="K405" s="13">
        <v>29.438400268554702</v>
      </c>
      <c r="L405" s="13">
        <v>1030.96008300781</v>
      </c>
      <c r="M405" s="13">
        <v>1.43207126948775</v>
      </c>
      <c r="N405" s="13">
        <v>342.67102941176501</v>
      </c>
      <c r="O405" s="13">
        <v>1.4872120618820199</v>
      </c>
      <c r="P405" s="13">
        <v>29.871070861816399</v>
      </c>
      <c r="Q405" s="2" t="s">
        <v>311</v>
      </c>
      <c r="R405" s="13" t="s">
        <v>291</v>
      </c>
      <c r="S405" s="14" t="s">
        <v>341</v>
      </c>
    </row>
    <row r="406" spans="1:19" s="15" customFormat="1" x14ac:dyDescent="0.25">
      <c r="A406" s="50">
        <v>404</v>
      </c>
      <c r="B406" s="11">
        <v>-31.8</v>
      </c>
      <c r="C406" s="11">
        <v>115.9</v>
      </c>
      <c r="D406" s="12">
        <v>173</v>
      </c>
      <c r="E406" s="11" t="s">
        <v>452</v>
      </c>
      <c r="F406" s="13">
        <v>800</v>
      </c>
      <c r="G406" s="13">
        <v>107</v>
      </c>
      <c r="H406" s="13">
        <v>18.6707758186398</v>
      </c>
      <c r="I406" s="13">
        <v>1661</v>
      </c>
      <c r="J406" s="13">
        <v>0.30801600000000401</v>
      </c>
      <c r="K406" s="13">
        <v>265.74700927734398</v>
      </c>
      <c r="L406" s="13">
        <v>323.16000366210898</v>
      </c>
      <c r="M406" s="13">
        <v>0.48163756773028299</v>
      </c>
      <c r="N406" s="13">
        <v>170.02926470588301</v>
      </c>
      <c r="O406" s="13">
        <v>1.24047791957855</v>
      </c>
      <c r="P406" s="13">
        <v>14.440432548523001</v>
      </c>
      <c r="Q406" s="2" t="s">
        <v>289</v>
      </c>
      <c r="R406" s="13" t="s">
        <v>291</v>
      </c>
      <c r="S406" s="14" t="s">
        <v>459</v>
      </c>
    </row>
    <row r="407" spans="1:19" s="15" customFormat="1" x14ac:dyDescent="0.25">
      <c r="A407" s="50">
        <v>405</v>
      </c>
      <c r="B407" s="11">
        <v>43.1</v>
      </c>
      <c r="C407" s="11">
        <v>-89.6</v>
      </c>
      <c r="D407" s="12">
        <v>256</v>
      </c>
      <c r="E407" s="11" t="s">
        <v>452</v>
      </c>
      <c r="F407" s="13">
        <v>834</v>
      </c>
      <c r="G407" s="13">
        <v>121</v>
      </c>
      <c r="H407" s="13">
        <v>8.0856020151133503</v>
      </c>
      <c r="I407" s="13">
        <v>824</v>
      </c>
      <c r="J407" s="13">
        <v>0.71746699999999497</v>
      </c>
      <c r="K407" s="13">
        <v>46.258899688720703</v>
      </c>
      <c r="L407" s="13">
        <v>930.87994384765602</v>
      </c>
      <c r="M407" s="13">
        <v>1.0121359223301001</v>
      </c>
      <c r="N407" s="13">
        <v>226.79255882352899</v>
      </c>
      <c r="O407" s="13">
        <v>1.55089211463928</v>
      </c>
      <c r="P407" s="13">
        <v>24.404624938964801</v>
      </c>
      <c r="Q407" s="2" t="s">
        <v>289</v>
      </c>
      <c r="R407" s="13" t="s">
        <v>304</v>
      </c>
      <c r="S407" s="14" t="s">
        <v>301</v>
      </c>
    </row>
    <row r="408" spans="1:19" s="15" customFormat="1" x14ac:dyDescent="0.25">
      <c r="A408" s="50">
        <v>406</v>
      </c>
      <c r="B408" s="11">
        <v>43.1</v>
      </c>
      <c r="C408" s="11">
        <v>-89.6</v>
      </c>
      <c r="D408" s="12">
        <v>290</v>
      </c>
      <c r="E408" s="11" t="s">
        <v>452</v>
      </c>
      <c r="F408" s="13">
        <v>834</v>
      </c>
      <c r="G408" s="13">
        <v>121</v>
      </c>
      <c r="H408" s="13">
        <v>8.0856020151133503</v>
      </c>
      <c r="I408" s="13">
        <v>824</v>
      </c>
      <c r="J408" s="13">
        <v>0.71746699999999497</v>
      </c>
      <c r="K408" s="13">
        <v>46.258899688720703</v>
      </c>
      <c r="L408" s="13">
        <v>930.87994384765602</v>
      </c>
      <c r="M408" s="13">
        <v>1.0121359223301001</v>
      </c>
      <c r="N408" s="13">
        <v>226.79255882352899</v>
      </c>
      <c r="O408" s="13">
        <v>1.55089211463928</v>
      </c>
      <c r="P408" s="13">
        <v>24.404624938964801</v>
      </c>
      <c r="Q408" s="2" t="s">
        <v>289</v>
      </c>
      <c r="R408" s="13" t="s">
        <v>304</v>
      </c>
      <c r="S408" s="14" t="s">
        <v>301</v>
      </c>
    </row>
    <row r="409" spans="1:19" s="15" customFormat="1" x14ac:dyDescent="0.25">
      <c r="A409" s="50">
        <v>407</v>
      </c>
      <c r="B409" s="11">
        <v>46.1</v>
      </c>
      <c r="C409" s="11">
        <v>-89.8</v>
      </c>
      <c r="D409" s="12">
        <v>287</v>
      </c>
      <c r="E409" s="11" t="s">
        <v>452</v>
      </c>
      <c r="F409" s="13">
        <v>790</v>
      </c>
      <c r="G409" s="13">
        <v>128</v>
      </c>
      <c r="H409" s="13">
        <v>4.13645088161209</v>
      </c>
      <c r="I409" s="13">
        <v>688</v>
      </c>
      <c r="J409" s="13">
        <v>0.34042</v>
      </c>
      <c r="K409" s="13">
        <v>41.4070014953613</v>
      </c>
      <c r="L409" s="13">
        <v>807.92004394531295</v>
      </c>
      <c r="M409" s="13">
        <v>1.14825581395349</v>
      </c>
      <c r="N409" s="13">
        <v>240.56414705882401</v>
      </c>
      <c r="O409" s="13">
        <v>1.37794208526611</v>
      </c>
      <c r="P409" s="13">
        <v>16.962423324585</v>
      </c>
      <c r="Q409" s="2" t="s">
        <v>297</v>
      </c>
      <c r="R409" s="13" t="s">
        <v>276</v>
      </c>
      <c r="S409" s="14" t="s">
        <v>301</v>
      </c>
    </row>
    <row r="410" spans="1:19" s="15" customFormat="1" x14ac:dyDescent="0.25">
      <c r="A410" s="50">
        <v>408</v>
      </c>
      <c r="B410" s="11">
        <v>46.1</v>
      </c>
      <c r="C410" s="11">
        <v>-89.8</v>
      </c>
      <c r="D410" s="12">
        <v>175</v>
      </c>
      <c r="E410" s="11" t="s">
        <v>452</v>
      </c>
      <c r="F410" s="13">
        <v>790</v>
      </c>
      <c r="G410" s="13">
        <v>128</v>
      </c>
      <c r="H410" s="13">
        <v>4.13645088161209</v>
      </c>
      <c r="I410" s="13">
        <v>688</v>
      </c>
      <c r="J410" s="13">
        <v>0.34042</v>
      </c>
      <c r="K410" s="13">
        <v>41.4070014953613</v>
      </c>
      <c r="L410" s="13">
        <v>807.92004394531295</v>
      </c>
      <c r="M410" s="13">
        <v>1.14825581395349</v>
      </c>
      <c r="N410" s="13">
        <v>240.56414705882401</v>
      </c>
      <c r="O410" s="13">
        <v>1.37794208526611</v>
      </c>
      <c r="P410" s="13">
        <v>16.962423324585</v>
      </c>
      <c r="Q410" s="2" t="s">
        <v>297</v>
      </c>
      <c r="R410" s="13" t="s">
        <v>276</v>
      </c>
      <c r="S410" s="14" t="s">
        <v>301</v>
      </c>
    </row>
    <row r="411" spans="1:19" s="15" customFormat="1" x14ac:dyDescent="0.25">
      <c r="A411" s="50">
        <v>409</v>
      </c>
      <c r="B411" s="11">
        <v>46.1</v>
      </c>
      <c r="C411" s="11">
        <v>-89.8</v>
      </c>
      <c r="D411" s="12">
        <v>268</v>
      </c>
      <c r="E411" s="11" t="s">
        <v>452</v>
      </c>
      <c r="F411" s="13">
        <v>790</v>
      </c>
      <c r="G411" s="13">
        <v>128</v>
      </c>
      <c r="H411" s="13">
        <v>4.13645088161209</v>
      </c>
      <c r="I411" s="13">
        <v>688</v>
      </c>
      <c r="J411" s="13">
        <v>0.34042</v>
      </c>
      <c r="K411" s="13">
        <v>41.4070014953613</v>
      </c>
      <c r="L411" s="13">
        <v>807.92004394531295</v>
      </c>
      <c r="M411" s="13">
        <v>1.14825581395349</v>
      </c>
      <c r="N411" s="13">
        <v>240.56414705882401</v>
      </c>
      <c r="O411" s="13">
        <v>1.37794208526611</v>
      </c>
      <c r="P411" s="13">
        <v>16.962423324585</v>
      </c>
      <c r="Q411" s="2" t="s">
        <v>297</v>
      </c>
      <c r="R411" s="13" t="s">
        <v>276</v>
      </c>
      <c r="S411" s="14" t="s">
        <v>301</v>
      </c>
    </row>
    <row r="412" spans="1:19" s="15" customFormat="1" x14ac:dyDescent="0.25">
      <c r="A412" s="50">
        <v>410</v>
      </c>
      <c r="B412" s="11">
        <v>-35.4</v>
      </c>
      <c r="C412" s="11">
        <v>147.6</v>
      </c>
      <c r="D412" s="12">
        <v>15</v>
      </c>
      <c r="E412" s="11" t="s">
        <v>452</v>
      </c>
      <c r="F412" s="13">
        <v>611</v>
      </c>
      <c r="G412" s="13">
        <v>104</v>
      </c>
      <c r="H412" s="13">
        <v>15.041886649874099</v>
      </c>
      <c r="I412" s="13">
        <v>1079</v>
      </c>
      <c r="J412" s="13">
        <v>0.88480799999999504</v>
      </c>
      <c r="K412" s="13">
        <v>23.316799163818398</v>
      </c>
      <c r="L412" s="13">
        <v>506.489990234375</v>
      </c>
      <c r="M412" s="13">
        <v>0.56626506024096401</v>
      </c>
      <c r="N412" s="13">
        <v>206.62002941176399</v>
      </c>
      <c r="O412" s="13">
        <v>1.5502279996871899</v>
      </c>
      <c r="P412" s="13">
        <v>29.329978942871101</v>
      </c>
      <c r="Q412" s="2" t="s">
        <v>289</v>
      </c>
      <c r="R412" s="13" t="s">
        <v>293</v>
      </c>
      <c r="S412" s="14" t="s">
        <v>460</v>
      </c>
    </row>
    <row r="413" spans="1:19" s="15" customFormat="1" x14ac:dyDescent="0.25">
      <c r="A413" s="50">
        <v>411</v>
      </c>
      <c r="B413" s="11">
        <v>-35.4</v>
      </c>
      <c r="C413" s="11">
        <v>147.6</v>
      </c>
      <c r="D413" s="12">
        <v>84</v>
      </c>
      <c r="E413" s="11" t="s">
        <v>452</v>
      </c>
      <c r="F413" s="13">
        <v>611</v>
      </c>
      <c r="G413" s="13">
        <v>104</v>
      </c>
      <c r="H413" s="13">
        <v>15.041886649874099</v>
      </c>
      <c r="I413" s="13">
        <v>1079</v>
      </c>
      <c r="J413" s="13">
        <v>0.88480799999999504</v>
      </c>
      <c r="K413" s="13">
        <v>23.316799163818398</v>
      </c>
      <c r="L413" s="13">
        <v>506.489990234375</v>
      </c>
      <c r="M413" s="13">
        <v>0.56626506024096401</v>
      </c>
      <c r="N413" s="13">
        <v>206.62002941176399</v>
      </c>
      <c r="O413" s="13">
        <v>1.5502279996871899</v>
      </c>
      <c r="P413" s="13">
        <v>29.329978942871101</v>
      </c>
      <c r="Q413" s="2" t="s">
        <v>289</v>
      </c>
      <c r="R413" s="13" t="s">
        <v>293</v>
      </c>
      <c r="S413" s="14" t="s">
        <v>460</v>
      </c>
    </row>
    <row r="414" spans="1:19" s="15" customFormat="1" x14ac:dyDescent="0.25">
      <c r="A414" s="50">
        <v>412</v>
      </c>
      <c r="B414" s="11">
        <v>-35.4</v>
      </c>
      <c r="C414" s="11">
        <v>147.6</v>
      </c>
      <c r="D414" s="12">
        <v>89</v>
      </c>
      <c r="E414" s="11" t="s">
        <v>452</v>
      </c>
      <c r="F414" s="13">
        <v>611</v>
      </c>
      <c r="G414" s="13">
        <v>104</v>
      </c>
      <c r="H414" s="13">
        <v>15.041886649874099</v>
      </c>
      <c r="I414" s="13">
        <v>1079</v>
      </c>
      <c r="J414" s="13">
        <v>0.88480799999999504</v>
      </c>
      <c r="K414" s="13">
        <v>23.316799163818398</v>
      </c>
      <c r="L414" s="13">
        <v>506.489990234375</v>
      </c>
      <c r="M414" s="13">
        <v>0.56626506024096401</v>
      </c>
      <c r="N414" s="13">
        <v>206.62002941176399</v>
      </c>
      <c r="O414" s="13">
        <v>1.5502279996871899</v>
      </c>
      <c r="P414" s="13">
        <v>29.329978942871101</v>
      </c>
      <c r="Q414" s="2" t="s">
        <v>289</v>
      </c>
      <c r="R414" s="13" t="s">
        <v>293</v>
      </c>
      <c r="S414" s="14" t="s">
        <v>460</v>
      </c>
    </row>
    <row r="415" spans="1:19" s="15" customFormat="1" x14ac:dyDescent="0.25">
      <c r="A415" s="50">
        <v>413</v>
      </c>
      <c r="B415" s="11">
        <v>-35.4</v>
      </c>
      <c r="C415" s="11">
        <v>147.6</v>
      </c>
      <c r="D415" s="12">
        <v>185</v>
      </c>
      <c r="E415" s="11" t="s">
        <v>452</v>
      </c>
      <c r="F415" s="13">
        <v>611</v>
      </c>
      <c r="G415" s="13">
        <v>104</v>
      </c>
      <c r="H415" s="13">
        <v>15.041886649874099</v>
      </c>
      <c r="I415" s="13">
        <v>1079</v>
      </c>
      <c r="J415" s="13">
        <v>0.88480799999999504</v>
      </c>
      <c r="K415" s="13">
        <v>23.316799163818398</v>
      </c>
      <c r="L415" s="13">
        <v>506.489990234375</v>
      </c>
      <c r="M415" s="13">
        <v>0.56626506024096401</v>
      </c>
      <c r="N415" s="13">
        <v>206.62002941176399</v>
      </c>
      <c r="O415" s="13">
        <v>1.5502279996871899</v>
      </c>
      <c r="P415" s="13">
        <v>29.329978942871101</v>
      </c>
      <c r="Q415" s="2" t="s">
        <v>289</v>
      </c>
      <c r="R415" s="13" t="s">
        <v>276</v>
      </c>
      <c r="S415" s="14" t="s">
        <v>460</v>
      </c>
    </row>
    <row r="416" spans="1:19" s="15" customFormat="1" x14ac:dyDescent="0.25">
      <c r="A416" s="50">
        <v>414</v>
      </c>
      <c r="B416" s="11">
        <v>-35.4</v>
      </c>
      <c r="C416" s="11">
        <v>147.6</v>
      </c>
      <c r="D416" s="12">
        <v>25</v>
      </c>
      <c r="E416" s="11" t="s">
        <v>452</v>
      </c>
      <c r="F416" s="13">
        <v>611</v>
      </c>
      <c r="G416" s="13">
        <v>104</v>
      </c>
      <c r="H416" s="13">
        <v>15.041886649874099</v>
      </c>
      <c r="I416" s="13">
        <v>1079</v>
      </c>
      <c r="J416" s="13">
        <v>0.88480799999999504</v>
      </c>
      <c r="K416" s="13">
        <v>23.316799163818398</v>
      </c>
      <c r="L416" s="13">
        <v>506.489990234375</v>
      </c>
      <c r="M416" s="13">
        <v>0.56626506024096401</v>
      </c>
      <c r="N416" s="13">
        <v>206.62002941176399</v>
      </c>
      <c r="O416" s="13">
        <v>1.5502279996871899</v>
      </c>
      <c r="P416" s="13">
        <v>29.329978942871101</v>
      </c>
      <c r="Q416" s="2" t="s">
        <v>289</v>
      </c>
      <c r="R416" s="13" t="s">
        <v>276</v>
      </c>
      <c r="S416" s="14" t="s">
        <v>460</v>
      </c>
    </row>
    <row r="417" spans="1:19" s="15" customFormat="1" x14ac:dyDescent="0.25">
      <c r="A417" s="50">
        <v>415</v>
      </c>
      <c r="B417" s="11">
        <v>-35.4</v>
      </c>
      <c r="C417" s="11">
        <v>147.6</v>
      </c>
      <c r="D417" s="12">
        <v>2</v>
      </c>
      <c r="E417" s="11" t="s">
        <v>452</v>
      </c>
      <c r="F417" s="13">
        <v>611</v>
      </c>
      <c r="G417" s="13">
        <v>104</v>
      </c>
      <c r="H417" s="13">
        <v>15.041886649874099</v>
      </c>
      <c r="I417" s="13">
        <v>1079</v>
      </c>
      <c r="J417" s="13">
        <v>0.88480799999999504</v>
      </c>
      <c r="K417" s="13">
        <v>23.316799163818398</v>
      </c>
      <c r="L417" s="13">
        <v>506.489990234375</v>
      </c>
      <c r="M417" s="13">
        <v>0.56626506024096401</v>
      </c>
      <c r="N417" s="13">
        <v>206.62002941176399</v>
      </c>
      <c r="O417" s="13">
        <v>1.5502279996871899</v>
      </c>
      <c r="P417" s="13">
        <v>29.329978942871101</v>
      </c>
      <c r="Q417" s="2" t="s">
        <v>289</v>
      </c>
      <c r="R417" s="13" t="s">
        <v>293</v>
      </c>
      <c r="S417" s="14" t="s">
        <v>460</v>
      </c>
    </row>
    <row r="418" spans="1:19" s="15" customFormat="1" x14ac:dyDescent="0.25">
      <c r="A418" s="50">
        <v>416</v>
      </c>
      <c r="B418" s="11">
        <v>46.6</v>
      </c>
      <c r="C418" s="11">
        <v>-119.4</v>
      </c>
      <c r="D418" s="12">
        <v>25.4</v>
      </c>
      <c r="E418" s="11" t="s">
        <v>452</v>
      </c>
      <c r="F418" s="13">
        <v>159</v>
      </c>
      <c r="G418" s="13">
        <v>86</v>
      </c>
      <c r="H418" s="13">
        <v>11.5743450881612</v>
      </c>
      <c r="I418" s="13">
        <v>1083</v>
      </c>
      <c r="J418" s="13">
        <v>1.4085910000000099</v>
      </c>
      <c r="K418" s="13">
        <v>43.473201751708999</v>
      </c>
      <c r="L418" s="13">
        <v>729.739990234375</v>
      </c>
      <c r="M418" s="13">
        <v>0.14681440443213301</v>
      </c>
      <c r="N418" s="13">
        <v>19.347735294117498</v>
      </c>
      <c r="O418" s="13">
        <v>1.45376205444336</v>
      </c>
      <c r="P418" s="13">
        <v>22.963794708251999</v>
      </c>
      <c r="Q418" s="2" t="s">
        <v>294</v>
      </c>
      <c r="R418" s="13" t="s">
        <v>276</v>
      </c>
      <c r="S418" s="14" t="s">
        <v>369</v>
      </c>
    </row>
    <row r="419" spans="1:19" s="15" customFormat="1" x14ac:dyDescent="0.25">
      <c r="A419" s="50">
        <v>417</v>
      </c>
      <c r="B419" s="11">
        <v>-30.8</v>
      </c>
      <c r="C419" s="11">
        <v>116.6</v>
      </c>
      <c r="D419" s="12">
        <v>53</v>
      </c>
      <c r="E419" s="11" t="s">
        <v>452</v>
      </c>
      <c r="F419" s="13">
        <v>495</v>
      </c>
      <c r="G419" s="13">
        <v>83</v>
      </c>
      <c r="H419" s="13">
        <v>19.1963904282116</v>
      </c>
      <c r="I419" s="13">
        <v>1643</v>
      </c>
      <c r="J419" s="13">
        <v>0.202683000000001</v>
      </c>
      <c r="K419" s="13">
        <v>92.849502563476605</v>
      </c>
      <c r="L419" s="13">
        <v>242.84999084472699</v>
      </c>
      <c r="M419" s="13">
        <v>0.301278149726111</v>
      </c>
      <c r="N419" s="13">
        <v>37.6313823529415</v>
      </c>
      <c r="O419" s="13">
        <v>1.5978300571441699</v>
      </c>
      <c r="P419" s="13">
        <v>22.087131500244102</v>
      </c>
      <c r="Q419" s="2" t="s">
        <v>289</v>
      </c>
      <c r="R419" s="13" t="s">
        <v>306</v>
      </c>
      <c r="S419" s="14" t="s">
        <v>461</v>
      </c>
    </row>
    <row r="420" spans="1:19" s="15" customFormat="1" x14ac:dyDescent="0.25">
      <c r="A420" s="50">
        <v>418</v>
      </c>
      <c r="B420" s="11">
        <v>51.6</v>
      </c>
      <c r="C420" s="11">
        <v>-1.1000000000000001</v>
      </c>
      <c r="D420" s="12">
        <v>290</v>
      </c>
      <c r="E420" s="11" t="s">
        <v>452</v>
      </c>
      <c r="F420" s="13">
        <v>587</v>
      </c>
      <c r="G420" s="13">
        <v>152</v>
      </c>
      <c r="H420" s="13">
        <v>10.498448362720399</v>
      </c>
      <c r="I420" s="13">
        <v>473</v>
      </c>
      <c r="J420" s="13">
        <v>0.378577</v>
      </c>
      <c r="K420" s="13">
        <v>18.270999908447301</v>
      </c>
      <c r="L420" s="13">
        <v>533.32000732421898</v>
      </c>
      <c r="M420" s="13">
        <v>1.2410147991543301</v>
      </c>
      <c r="N420" s="13">
        <v>312.82335294117598</v>
      </c>
      <c r="O420" s="13">
        <v>1.48713397979736</v>
      </c>
      <c r="P420" s="13">
        <v>29.564039230346701</v>
      </c>
      <c r="Q420" s="2" t="s">
        <v>289</v>
      </c>
      <c r="R420" s="13" t="s">
        <v>276</v>
      </c>
      <c r="S420" s="14" t="s">
        <v>462</v>
      </c>
    </row>
    <row r="421" spans="1:19" s="15" customFormat="1" x14ac:dyDescent="0.25">
      <c r="A421" s="50">
        <v>419</v>
      </c>
      <c r="B421" s="11">
        <v>51.6</v>
      </c>
      <c r="C421" s="11">
        <v>-1.1000000000000001</v>
      </c>
      <c r="D421" s="12">
        <v>176</v>
      </c>
      <c r="E421" s="11" t="s">
        <v>452</v>
      </c>
      <c r="F421" s="13">
        <v>587</v>
      </c>
      <c r="G421" s="13">
        <v>152</v>
      </c>
      <c r="H421" s="13">
        <v>10.498448362720399</v>
      </c>
      <c r="I421" s="13">
        <v>473</v>
      </c>
      <c r="J421" s="13">
        <v>0.378577</v>
      </c>
      <c r="K421" s="13">
        <v>18.270999908447301</v>
      </c>
      <c r="L421" s="13">
        <v>533.32000732421898</v>
      </c>
      <c r="M421" s="13">
        <v>1.2410147991543301</v>
      </c>
      <c r="N421" s="13">
        <v>312.82335294117598</v>
      </c>
      <c r="O421" s="13">
        <v>1.48713397979736</v>
      </c>
      <c r="P421" s="13">
        <v>29.564039230346701</v>
      </c>
      <c r="Q421" s="2" t="s">
        <v>289</v>
      </c>
      <c r="R421" s="13" t="s">
        <v>276</v>
      </c>
      <c r="S421" s="14" t="s">
        <v>462</v>
      </c>
    </row>
    <row r="422" spans="1:19" s="15" customFormat="1" x14ac:dyDescent="0.25">
      <c r="A422" s="50">
        <v>420</v>
      </c>
      <c r="B422" s="11">
        <v>51.6</v>
      </c>
      <c r="C422" s="11">
        <v>-1.1000000000000001</v>
      </c>
      <c r="D422" s="12">
        <v>96</v>
      </c>
      <c r="E422" s="11" t="s">
        <v>452</v>
      </c>
      <c r="F422" s="13">
        <v>587</v>
      </c>
      <c r="G422" s="13">
        <v>152</v>
      </c>
      <c r="H422" s="13">
        <v>10.498448362720399</v>
      </c>
      <c r="I422" s="13">
        <v>473</v>
      </c>
      <c r="J422" s="13">
        <v>0.378577</v>
      </c>
      <c r="K422" s="13">
        <v>18.270999908447301</v>
      </c>
      <c r="L422" s="13">
        <v>533.32000732421898</v>
      </c>
      <c r="M422" s="13">
        <v>1.2410147991543301</v>
      </c>
      <c r="N422" s="13">
        <v>312.82335294117598</v>
      </c>
      <c r="O422" s="13">
        <v>1.48713397979736</v>
      </c>
      <c r="P422" s="13">
        <v>29.564039230346701</v>
      </c>
      <c r="Q422" s="2" t="s">
        <v>289</v>
      </c>
      <c r="R422" s="13" t="s">
        <v>276</v>
      </c>
      <c r="S422" s="14" t="s">
        <v>462</v>
      </c>
    </row>
    <row r="423" spans="1:19" s="15" customFormat="1" x14ac:dyDescent="0.25">
      <c r="A423" s="50">
        <v>421</v>
      </c>
      <c r="B423" s="12">
        <v>35.11</v>
      </c>
      <c r="C423" s="12">
        <v>-106.69</v>
      </c>
      <c r="D423" s="12">
        <v>2</v>
      </c>
      <c r="E423" s="11" t="s">
        <v>452</v>
      </c>
      <c r="F423" s="13">
        <v>195</v>
      </c>
      <c r="G423" s="13">
        <v>62</v>
      </c>
      <c r="H423" s="13">
        <v>11.340299848866501</v>
      </c>
      <c r="I423" s="13">
        <v>1163</v>
      </c>
      <c r="J423" s="13">
        <v>1.29740272000001</v>
      </c>
      <c r="K423" s="13">
        <v>41.626499176025398</v>
      </c>
      <c r="L423" s="13">
        <v>508.87069702148398</v>
      </c>
      <c r="M423" s="13">
        <v>0.167669819432502</v>
      </c>
      <c r="N423" s="13">
        <v>9.5275435294117603</v>
      </c>
      <c r="O423" s="13">
        <v>1.5474479198455799</v>
      </c>
      <c r="P423" s="13">
        <v>19.687664031982401</v>
      </c>
      <c r="Q423" s="2" t="s">
        <v>311</v>
      </c>
      <c r="R423" s="13"/>
      <c r="S423" s="16" t="s">
        <v>463</v>
      </c>
    </row>
    <row r="424" spans="1:19" s="15" customFormat="1" x14ac:dyDescent="0.25">
      <c r="A424" s="50">
        <v>422</v>
      </c>
      <c r="B424" s="12">
        <v>36.56</v>
      </c>
      <c r="C424" s="12">
        <v>-116.43</v>
      </c>
      <c r="D424" s="12">
        <v>0.9</v>
      </c>
      <c r="E424" s="11" t="s">
        <v>452</v>
      </c>
      <c r="F424" s="13">
        <v>121</v>
      </c>
      <c r="G424" s="13">
        <v>35</v>
      </c>
      <c r="H424" s="13">
        <v>17.941515365239301</v>
      </c>
      <c r="I424" s="13">
        <v>1472</v>
      </c>
      <c r="J424" s="13">
        <v>3.4496914400000098</v>
      </c>
      <c r="K424" s="13">
        <v>33.9258003234863</v>
      </c>
      <c r="L424" s="13">
        <v>489.62420654296898</v>
      </c>
      <c r="M424" s="13">
        <v>8.2201086956521702E-2</v>
      </c>
      <c r="N424" s="13">
        <v>8.4626164705881504</v>
      </c>
      <c r="O424" s="13">
        <v>1.55794894695282</v>
      </c>
      <c r="P424" s="13">
        <v>20.794713973998999</v>
      </c>
      <c r="Q424" s="2" t="s">
        <v>294</v>
      </c>
      <c r="R424" s="13"/>
      <c r="S424" s="16" t="s">
        <v>463</v>
      </c>
    </row>
    <row r="425" spans="1:19" s="15" customFormat="1" x14ac:dyDescent="0.25">
      <c r="A425" s="50">
        <v>423</v>
      </c>
      <c r="B425" s="12">
        <v>-53.78</v>
      </c>
      <c r="C425" s="12">
        <v>-67.7</v>
      </c>
      <c r="D425" s="12">
        <v>1.7</v>
      </c>
      <c r="E425" s="11" t="s">
        <v>452</v>
      </c>
      <c r="F425" s="13">
        <v>243</v>
      </c>
      <c r="G425" s="13">
        <v>101</v>
      </c>
      <c r="H425" s="13">
        <v>5.6957455919395796</v>
      </c>
      <c r="I425" s="13">
        <v>1075</v>
      </c>
      <c r="J425" s="13">
        <v>0.36759340000000401</v>
      </c>
      <c r="K425" s="13">
        <v>0</v>
      </c>
      <c r="L425" s="13">
        <v>297.07196044921898</v>
      </c>
      <c r="M425" s="13">
        <v>0.22604651162790701</v>
      </c>
      <c r="N425" s="13">
        <v>0</v>
      </c>
      <c r="O425" s="13">
        <v>0.50521439313888605</v>
      </c>
      <c r="P425" s="13">
        <v>8.7779903411865199</v>
      </c>
      <c r="Q425" s="2" t="s">
        <v>311</v>
      </c>
      <c r="R425" s="13"/>
      <c r="S425" s="16" t="s">
        <v>463</v>
      </c>
    </row>
    <row r="426" spans="1:19" s="15" customFormat="1" x14ac:dyDescent="0.25">
      <c r="A426" s="50">
        <v>424</v>
      </c>
      <c r="B426" s="12">
        <v>35.049999999999997</v>
      </c>
      <c r="C426" s="12">
        <f>+-118.17</f>
        <v>-118.17</v>
      </c>
      <c r="D426" s="12">
        <v>1.9</v>
      </c>
      <c r="E426" s="11" t="s">
        <v>452</v>
      </c>
      <c r="F426" s="13">
        <v>106</v>
      </c>
      <c r="G426" s="13">
        <v>38</v>
      </c>
      <c r="H426" s="13">
        <v>14.7498498740554</v>
      </c>
      <c r="I426" s="13">
        <v>1664</v>
      </c>
      <c r="J426" s="13">
        <v>3.1479223999999899</v>
      </c>
      <c r="K426" s="13">
        <v>39.160301208496101</v>
      </c>
      <c r="L426" s="13">
        <v>479.77294921875</v>
      </c>
      <c r="M426" s="13">
        <v>6.37019230769231E-2</v>
      </c>
      <c r="N426" s="13">
        <v>159.63691764705899</v>
      </c>
      <c r="O426" s="13">
        <v>1.5207504034042401</v>
      </c>
      <c r="P426" s="13">
        <v>25.8864936828613</v>
      </c>
      <c r="Q426" s="2" t="s">
        <v>311</v>
      </c>
      <c r="R426" s="13"/>
      <c r="S426" s="16" t="s">
        <v>463</v>
      </c>
    </row>
    <row r="427" spans="1:19" s="15" customFormat="1" x14ac:dyDescent="0.25">
      <c r="A427" s="50">
        <v>425</v>
      </c>
      <c r="B427" s="12">
        <v>32.270000000000003</v>
      </c>
      <c r="C427" s="12">
        <v>-110.9</v>
      </c>
      <c r="D427" s="12">
        <v>4.4000000000000004</v>
      </c>
      <c r="E427" s="11" t="s">
        <v>452</v>
      </c>
      <c r="F427" s="13">
        <v>303</v>
      </c>
      <c r="G427" s="13">
        <v>51</v>
      </c>
      <c r="H427" s="13">
        <v>20.2037027707809</v>
      </c>
      <c r="I427" s="13">
        <v>1470</v>
      </c>
      <c r="J427" s="13">
        <v>3.12341639999996</v>
      </c>
      <c r="K427" s="13">
        <v>25.890499114990199</v>
      </c>
      <c r="L427" s="13">
        <v>483</v>
      </c>
      <c r="M427" s="13">
        <v>0.206122448979592</v>
      </c>
      <c r="N427" s="13">
        <v>6.0843882352940399</v>
      </c>
      <c r="O427" s="13">
        <v>1.5130265951156601</v>
      </c>
      <c r="P427" s="13">
        <v>20.8116760253906</v>
      </c>
      <c r="Q427" s="2" t="s">
        <v>311</v>
      </c>
      <c r="R427" s="13"/>
      <c r="S427" s="16" t="s">
        <v>463</v>
      </c>
    </row>
    <row r="428" spans="1:19" s="15" customFormat="1" x14ac:dyDescent="0.25">
      <c r="A428" s="50">
        <v>426</v>
      </c>
      <c r="B428" s="12">
        <v>35.979999999999997</v>
      </c>
      <c r="C428" s="12">
        <v>-106.06</v>
      </c>
      <c r="D428" s="12">
        <v>17.3</v>
      </c>
      <c r="E428" s="11" t="s">
        <v>452</v>
      </c>
      <c r="F428" s="13">
        <v>303</v>
      </c>
      <c r="G428" s="13">
        <v>70</v>
      </c>
      <c r="H428" s="13">
        <v>8.6763072040302305</v>
      </c>
      <c r="I428" s="13">
        <v>1011</v>
      </c>
      <c r="J428" s="13">
        <v>3.19821719999999</v>
      </c>
      <c r="K428" s="13">
        <v>41.626499176025398</v>
      </c>
      <c r="L428" s="13">
        <v>561.68798828125</v>
      </c>
      <c r="M428" s="13">
        <v>0.29970326409495601</v>
      </c>
      <c r="N428" s="13">
        <v>9.73522941176474</v>
      </c>
      <c r="O428" s="13">
        <v>1.5166335105896001</v>
      </c>
      <c r="P428" s="13">
        <v>24.360389709472699</v>
      </c>
      <c r="Q428" s="2" t="s">
        <v>311</v>
      </c>
      <c r="R428" s="13"/>
      <c r="S428" s="16" t="s">
        <v>463</v>
      </c>
    </row>
    <row r="429" spans="1:19" s="15" customFormat="1" x14ac:dyDescent="0.25">
      <c r="A429" s="50">
        <v>427</v>
      </c>
      <c r="B429" s="12">
        <v>43.81</v>
      </c>
      <c r="C429" s="12">
        <v>-116.74</v>
      </c>
      <c r="D429" s="12">
        <v>3.9</v>
      </c>
      <c r="E429" s="11" t="s">
        <v>452</v>
      </c>
      <c r="F429" s="13">
        <v>294</v>
      </c>
      <c r="G429" s="13">
        <v>91</v>
      </c>
      <c r="H429" s="13">
        <v>11.5725481108312</v>
      </c>
      <c r="I429" s="13">
        <v>1462</v>
      </c>
      <c r="J429" s="13">
        <v>0.27564200000003802</v>
      </c>
      <c r="K429" s="13">
        <v>28.4580993652344</v>
      </c>
      <c r="L429" s="13">
        <v>621.17120361328102</v>
      </c>
      <c r="M429" s="13">
        <v>0.20109439124487</v>
      </c>
      <c r="N429" s="13">
        <v>56.577112941177603</v>
      </c>
      <c r="O429" s="13">
        <v>1.4289619922637899</v>
      </c>
      <c r="P429" s="13">
        <v>23.863502502441399</v>
      </c>
      <c r="Q429" s="2" t="s">
        <v>294</v>
      </c>
      <c r="R429" s="13"/>
      <c r="S429" s="16" t="s">
        <v>463</v>
      </c>
    </row>
    <row r="430" spans="1:19" s="15" customFormat="1" x14ac:dyDescent="0.25">
      <c r="A430" s="50">
        <v>428</v>
      </c>
      <c r="B430" s="12">
        <v>26.170345000000001</v>
      </c>
      <c r="C430" s="12">
        <v>32.72383</v>
      </c>
      <c r="D430" s="12">
        <v>0.09</v>
      </c>
      <c r="E430" s="11" t="s">
        <v>452</v>
      </c>
      <c r="F430" s="13">
        <v>19.8</v>
      </c>
      <c r="G430" s="13">
        <v>2</v>
      </c>
      <c r="H430" s="13">
        <v>24.284004793525298</v>
      </c>
      <c r="I430" s="13">
        <v>2233.0814573826201</v>
      </c>
      <c r="J430" s="13">
        <v>1.69251090643438</v>
      </c>
      <c r="K430" s="13">
        <v>47.472198486328097</v>
      </c>
      <c r="L430" s="13">
        <v>2</v>
      </c>
      <c r="M430" s="13">
        <v>1.0111201388779099E-2</v>
      </c>
      <c r="N430" s="13">
        <v>0</v>
      </c>
      <c r="O430" s="13">
        <v>1.5946968793869001</v>
      </c>
      <c r="P430" s="13">
        <v>20.3152866363525</v>
      </c>
      <c r="Q430" s="2" t="s">
        <v>311</v>
      </c>
      <c r="R430" s="13"/>
      <c r="S430" s="16" t="s">
        <v>464</v>
      </c>
    </row>
    <row r="431" spans="1:19" s="15" customFormat="1" x14ac:dyDescent="0.25">
      <c r="A431" s="50">
        <v>429</v>
      </c>
      <c r="B431" s="12">
        <v>27.183847</v>
      </c>
      <c r="C431" s="12">
        <v>31.185036</v>
      </c>
      <c r="D431" s="12">
        <v>0.11</v>
      </c>
      <c r="E431" s="11" t="s">
        <v>452</v>
      </c>
      <c r="F431" s="13">
        <v>12</v>
      </c>
      <c r="G431" s="13">
        <v>2</v>
      </c>
      <c r="H431" s="13">
        <v>22.672324705769501</v>
      </c>
      <c r="I431" s="13">
        <v>2190.5517227647001</v>
      </c>
      <c r="J431" s="13">
        <v>0.91274471717142402</v>
      </c>
      <c r="K431" s="13">
        <v>37.949100494384801</v>
      </c>
      <c r="L431" s="13">
        <v>2</v>
      </c>
      <c r="M431" s="13">
        <v>8.4014184255214504E-3</v>
      </c>
      <c r="N431" s="13">
        <v>0</v>
      </c>
      <c r="O431" s="13">
        <v>1.4620051383972199</v>
      </c>
      <c r="P431" s="13">
        <v>23.5541801452637</v>
      </c>
      <c r="Q431" s="2" t="s">
        <v>311</v>
      </c>
      <c r="R431" s="13"/>
      <c r="S431" s="16" t="s">
        <v>464</v>
      </c>
    </row>
    <row r="432" spans="1:19" s="15" customFormat="1" x14ac:dyDescent="0.25">
      <c r="A432" s="50">
        <v>430</v>
      </c>
      <c r="B432" s="12">
        <v>28.386488</v>
      </c>
      <c r="C432" s="12">
        <v>30.629415999999999</v>
      </c>
      <c r="D432" s="12">
        <v>0.08</v>
      </c>
      <c r="E432" s="11" t="s">
        <v>452</v>
      </c>
      <c r="F432" s="13">
        <v>1.3</v>
      </c>
      <c r="G432" s="13">
        <v>5</v>
      </c>
      <c r="H432" s="13">
        <v>22.302634749934601</v>
      </c>
      <c r="I432" s="13">
        <v>1976.4195159794799</v>
      </c>
      <c r="J432" s="13">
        <v>0.63834932444904902</v>
      </c>
      <c r="K432" s="13">
        <v>35.677898406982401</v>
      </c>
      <c r="L432" s="13">
        <v>2</v>
      </c>
      <c r="M432" s="13">
        <v>4.6623541408401699E-3</v>
      </c>
      <c r="N432" s="13">
        <v>0</v>
      </c>
      <c r="O432" s="13">
        <v>1.4625815153121899</v>
      </c>
      <c r="P432" s="13">
        <v>22.115880966186499</v>
      </c>
      <c r="Q432" s="2" t="s">
        <v>289</v>
      </c>
      <c r="R432" s="13"/>
      <c r="S432" s="16" t="s">
        <v>464</v>
      </c>
    </row>
    <row r="433" spans="1:19" s="15" customFormat="1" x14ac:dyDescent="0.25">
      <c r="A433" s="50">
        <v>431</v>
      </c>
      <c r="B433" s="12">
        <v>31.120742</v>
      </c>
      <c r="C433" s="12">
        <v>32.160865999999999</v>
      </c>
      <c r="D433" s="12">
        <v>0.24</v>
      </c>
      <c r="E433" s="11" t="s">
        <v>452</v>
      </c>
      <c r="F433" s="13">
        <v>122</v>
      </c>
      <c r="G433" s="13">
        <v>28</v>
      </c>
      <c r="H433" s="13">
        <v>21.027523248131299</v>
      </c>
      <c r="I433" s="13">
        <v>535.01625516289596</v>
      </c>
      <c r="J433" s="13">
        <v>6.4879949294736103E-2</v>
      </c>
      <c r="K433" s="13">
        <v>0</v>
      </c>
      <c r="L433" s="13">
        <v>299.308349609375</v>
      </c>
      <c r="M433" s="13">
        <v>0.37363420309892598</v>
      </c>
      <c r="N433" s="13">
        <v>0</v>
      </c>
      <c r="O433" s="13">
        <v>0.58039385080337502</v>
      </c>
      <c r="P433" s="13">
        <v>4.3564343452453604</v>
      </c>
      <c r="Q433" s="2" t="s">
        <v>289</v>
      </c>
      <c r="R433" s="13"/>
      <c r="S433" s="16" t="s">
        <v>464</v>
      </c>
    </row>
    <row r="434" spans="1:19" s="15" customFormat="1" x14ac:dyDescent="0.25">
      <c r="A434" s="50">
        <v>432</v>
      </c>
      <c r="B434" s="11">
        <v>32.1</v>
      </c>
      <c r="C434" s="11">
        <v>117.1</v>
      </c>
      <c r="D434" s="12">
        <v>6.5</v>
      </c>
      <c r="E434" s="11" t="s">
        <v>452</v>
      </c>
      <c r="F434" s="13">
        <v>380</v>
      </c>
      <c r="G434" s="13">
        <v>124</v>
      </c>
      <c r="H434" s="13">
        <v>16.802450881612099</v>
      </c>
      <c r="I434" s="13">
        <v>1469</v>
      </c>
      <c r="J434" s="13">
        <v>0.21377599999999999</v>
      </c>
      <c r="K434" s="13">
        <v>13.4795999526978</v>
      </c>
      <c r="L434" s="13">
        <v>671</v>
      </c>
      <c r="M434" s="13">
        <v>0.25867937372362199</v>
      </c>
      <c r="N434" s="13">
        <v>313.86008823529397</v>
      </c>
      <c r="O434" s="13">
        <v>1.5542360544204701</v>
      </c>
      <c r="P434" s="13">
        <v>33.381355285644503</v>
      </c>
      <c r="Q434" s="2" t="s">
        <v>289</v>
      </c>
      <c r="R434" s="13" t="s">
        <v>276</v>
      </c>
      <c r="S434" s="14" t="s">
        <v>465</v>
      </c>
    </row>
    <row r="435" spans="1:19" s="15" customFormat="1" x14ac:dyDescent="0.25">
      <c r="A435" s="50">
        <v>433</v>
      </c>
      <c r="B435" s="11">
        <v>-7.1</v>
      </c>
      <c r="C435" s="11">
        <v>-41.8</v>
      </c>
      <c r="D435" s="12">
        <v>14.5</v>
      </c>
      <c r="E435" s="11" t="s">
        <v>452</v>
      </c>
      <c r="F435" s="13">
        <v>700</v>
      </c>
      <c r="G435" s="13">
        <v>169</v>
      </c>
      <c r="H435" s="13">
        <v>28.196488664987399</v>
      </c>
      <c r="I435" s="13">
        <v>1835</v>
      </c>
      <c r="J435" s="13">
        <v>0.459008999999999</v>
      </c>
      <c r="K435" s="13">
        <v>60.039600372314503</v>
      </c>
      <c r="L435" s="13">
        <v>433.70001220703102</v>
      </c>
      <c r="M435" s="13">
        <v>0.38147138964577698</v>
      </c>
      <c r="N435" s="13">
        <v>181.31144117647</v>
      </c>
      <c r="O435" s="13">
        <v>1.4776759147644001</v>
      </c>
      <c r="P435" s="13">
        <v>32.035820007324197</v>
      </c>
      <c r="Q435" s="2" t="s">
        <v>294</v>
      </c>
      <c r="R435" s="13" t="s">
        <v>291</v>
      </c>
      <c r="S435" s="14" t="s">
        <v>466</v>
      </c>
    </row>
    <row r="436" spans="1:19" s="15" customFormat="1" x14ac:dyDescent="0.25">
      <c r="A436" s="50">
        <v>434</v>
      </c>
      <c r="B436" s="11">
        <v>-7.1</v>
      </c>
      <c r="C436" s="11">
        <v>-41.8</v>
      </c>
      <c r="D436" s="12">
        <v>6.5</v>
      </c>
      <c r="E436" s="11" t="s">
        <v>452</v>
      </c>
      <c r="F436" s="13">
        <v>700</v>
      </c>
      <c r="G436" s="13">
        <v>169</v>
      </c>
      <c r="H436" s="13">
        <v>28.196488664987399</v>
      </c>
      <c r="I436" s="13">
        <v>1835</v>
      </c>
      <c r="J436" s="13">
        <v>0.459008999999999</v>
      </c>
      <c r="K436" s="13">
        <v>60.039600372314503</v>
      </c>
      <c r="L436" s="13">
        <v>433.70001220703102</v>
      </c>
      <c r="M436" s="13">
        <v>0.38147138964577698</v>
      </c>
      <c r="N436" s="13">
        <v>181.31144117647</v>
      </c>
      <c r="O436" s="13">
        <v>1.4776759147644001</v>
      </c>
      <c r="P436" s="13">
        <v>32.035820007324197</v>
      </c>
      <c r="Q436" s="2" t="s">
        <v>294</v>
      </c>
      <c r="R436" s="13" t="s">
        <v>291</v>
      </c>
      <c r="S436" s="14" t="s">
        <v>466</v>
      </c>
    </row>
    <row r="437" spans="1:19" s="15" customFormat="1" x14ac:dyDescent="0.25">
      <c r="A437" s="50">
        <v>435</v>
      </c>
      <c r="B437" s="11">
        <v>-35.4</v>
      </c>
      <c r="C437" s="11">
        <v>147.6</v>
      </c>
      <c r="D437" s="12">
        <v>47.6</v>
      </c>
      <c r="E437" s="11" t="s">
        <v>452</v>
      </c>
      <c r="F437" s="13">
        <v>650</v>
      </c>
      <c r="G437" s="13">
        <v>104</v>
      </c>
      <c r="H437" s="13">
        <v>15.041886649874099</v>
      </c>
      <c r="I437" s="13">
        <v>1079</v>
      </c>
      <c r="J437" s="13">
        <v>0.88480799999999504</v>
      </c>
      <c r="K437" s="13">
        <v>23.316799163818398</v>
      </c>
      <c r="L437" s="13">
        <v>506.489990234375</v>
      </c>
      <c r="M437" s="13">
        <v>0.60240963855421703</v>
      </c>
      <c r="N437" s="13">
        <v>206.62002941176399</v>
      </c>
      <c r="O437" s="13">
        <v>1.5502279996871899</v>
      </c>
      <c r="P437" s="13">
        <v>29.329978942871101</v>
      </c>
      <c r="Q437" s="2" t="s">
        <v>289</v>
      </c>
      <c r="R437" s="13" t="s">
        <v>276</v>
      </c>
      <c r="S437" s="14" t="s">
        <v>467</v>
      </c>
    </row>
    <row r="438" spans="1:19" s="15" customFormat="1" x14ac:dyDescent="0.25">
      <c r="A438" s="50">
        <v>436</v>
      </c>
      <c r="B438" s="11">
        <v>-37.799999999999997</v>
      </c>
      <c r="C438" s="12">
        <v>140.80000000000001</v>
      </c>
      <c r="D438" s="12">
        <v>63</v>
      </c>
      <c r="E438" s="11" t="s">
        <v>452</v>
      </c>
      <c r="F438" s="13">
        <v>600</v>
      </c>
      <c r="G438" s="13">
        <v>169</v>
      </c>
      <c r="H438" s="13">
        <v>14.2762846347607</v>
      </c>
      <c r="I438" s="13">
        <v>1132</v>
      </c>
      <c r="J438" s="13">
        <v>0.23130100000000101</v>
      </c>
      <c r="K438" s="13">
        <v>119.945999145508</v>
      </c>
      <c r="L438" s="13">
        <v>593.67004394531295</v>
      </c>
      <c r="M438" s="13">
        <v>0.53003533568904604</v>
      </c>
      <c r="N438" s="13">
        <v>0</v>
      </c>
      <c r="O438" s="13">
        <v>1.0258710384368901</v>
      </c>
      <c r="P438" s="13">
        <v>19.217226028442401</v>
      </c>
      <c r="Q438" s="2" t="s">
        <v>289</v>
      </c>
      <c r="R438" s="13" t="s">
        <v>291</v>
      </c>
      <c r="S438" s="14" t="s">
        <v>468</v>
      </c>
    </row>
    <row r="439" spans="1:19" s="15" customFormat="1" x14ac:dyDescent="0.25">
      <c r="A439" s="50">
        <v>437</v>
      </c>
      <c r="B439" s="11">
        <v>-37.9</v>
      </c>
      <c r="C439" s="11">
        <v>140.9</v>
      </c>
      <c r="D439" s="12">
        <v>0</v>
      </c>
      <c r="E439" s="11" t="s">
        <v>452</v>
      </c>
      <c r="F439" s="13">
        <v>600</v>
      </c>
      <c r="G439" s="13">
        <v>168</v>
      </c>
      <c r="H439" s="13">
        <v>14.328778337531499</v>
      </c>
      <c r="I439" s="13">
        <v>1147</v>
      </c>
      <c r="J439" s="13">
        <v>0.19824900000000101</v>
      </c>
      <c r="K439" s="13">
        <v>119.945999145508</v>
      </c>
      <c r="L439" s="13">
        <v>458.28005981445301</v>
      </c>
      <c r="M439" s="13">
        <v>0.52310374891020095</v>
      </c>
      <c r="N439" s="13">
        <v>0</v>
      </c>
      <c r="O439" s="13">
        <v>0.88610404729843095</v>
      </c>
      <c r="P439" s="13">
        <v>16.758384704589801</v>
      </c>
      <c r="Q439" s="2" t="s">
        <v>297</v>
      </c>
      <c r="R439" s="13" t="s">
        <v>291</v>
      </c>
      <c r="S439" s="14" t="s">
        <v>469</v>
      </c>
    </row>
    <row r="440" spans="1:19" s="15" customFormat="1" ht="13.8" customHeight="1" x14ac:dyDescent="0.25">
      <c r="A440" s="50">
        <v>438</v>
      </c>
      <c r="B440" s="11">
        <v>0.1</v>
      </c>
      <c r="C440" s="11">
        <v>30.8</v>
      </c>
      <c r="D440" s="12">
        <v>66</v>
      </c>
      <c r="E440" s="11" t="s">
        <v>452</v>
      </c>
      <c r="F440" s="13">
        <v>869</v>
      </c>
      <c r="G440" s="13">
        <v>195</v>
      </c>
      <c r="H440" s="13">
        <v>22.836853904282101</v>
      </c>
      <c r="I440" s="13">
        <v>1235</v>
      </c>
      <c r="J440" s="13">
        <v>1.116822</v>
      </c>
      <c r="K440" s="13">
        <v>52.911899566650398</v>
      </c>
      <c r="L440" s="13">
        <v>904</v>
      </c>
      <c r="M440" s="13">
        <v>0.70364372469635605</v>
      </c>
      <c r="N440" s="13">
        <v>296.75147058823501</v>
      </c>
      <c r="O440" s="13">
        <v>1.28572201728821</v>
      </c>
      <c r="P440" s="13">
        <v>39.874832153320298</v>
      </c>
      <c r="Q440" s="2" t="s">
        <v>289</v>
      </c>
      <c r="R440" s="13" t="s">
        <v>293</v>
      </c>
      <c r="S440" s="14" t="s">
        <v>470</v>
      </c>
    </row>
    <row r="441" spans="1:19" s="15" customFormat="1" ht="13.2" customHeight="1" x14ac:dyDescent="0.25">
      <c r="A441" s="50">
        <v>439</v>
      </c>
      <c r="B441" s="11">
        <v>0.1</v>
      </c>
      <c r="C441" s="11">
        <v>30.8</v>
      </c>
      <c r="D441" s="12">
        <v>33.5</v>
      </c>
      <c r="E441" s="11" t="s">
        <v>452</v>
      </c>
      <c r="F441" s="13">
        <v>869</v>
      </c>
      <c r="G441" s="13">
        <v>195</v>
      </c>
      <c r="H441" s="13">
        <v>22.836853904282101</v>
      </c>
      <c r="I441" s="13">
        <v>1235</v>
      </c>
      <c r="J441" s="13">
        <v>1.116822</v>
      </c>
      <c r="K441" s="13">
        <v>52.911899566650398</v>
      </c>
      <c r="L441" s="13">
        <v>904</v>
      </c>
      <c r="M441" s="13">
        <v>0.70364372469635605</v>
      </c>
      <c r="N441" s="13">
        <v>296.75147058823501</v>
      </c>
      <c r="O441" s="13">
        <v>1.28572201728821</v>
      </c>
      <c r="P441" s="13">
        <v>39.874832153320298</v>
      </c>
      <c r="Q441" s="2" t="s">
        <v>289</v>
      </c>
      <c r="R441" s="13" t="s">
        <v>293</v>
      </c>
      <c r="S441" s="14" t="s">
        <v>470</v>
      </c>
    </row>
    <row r="442" spans="1:19" s="15" customFormat="1" ht="15" customHeight="1" x14ac:dyDescent="0.25">
      <c r="A442" s="50">
        <v>440</v>
      </c>
      <c r="B442" s="11">
        <v>0.1</v>
      </c>
      <c r="C442" s="11">
        <v>30.8</v>
      </c>
      <c r="D442" s="12">
        <v>81</v>
      </c>
      <c r="E442" s="11" t="s">
        <v>452</v>
      </c>
      <c r="F442" s="13">
        <v>869</v>
      </c>
      <c r="G442" s="13">
        <v>195</v>
      </c>
      <c r="H442" s="13">
        <v>22.836853904282101</v>
      </c>
      <c r="I442" s="13">
        <v>1235</v>
      </c>
      <c r="J442" s="13">
        <v>1.116822</v>
      </c>
      <c r="K442" s="13">
        <v>52.911899566650398</v>
      </c>
      <c r="L442" s="13">
        <v>904</v>
      </c>
      <c r="M442" s="13">
        <v>0.70364372469635605</v>
      </c>
      <c r="N442" s="13">
        <v>296.75147058823501</v>
      </c>
      <c r="O442" s="13">
        <v>1.28572201728821</v>
      </c>
      <c r="P442" s="13">
        <v>39.874832153320298</v>
      </c>
      <c r="Q442" s="2" t="s">
        <v>289</v>
      </c>
      <c r="R442" s="13" t="s">
        <v>293</v>
      </c>
      <c r="S442" s="14" t="s">
        <v>470</v>
      </c>
    </row>
    <row r="443" spans="1:19" s="15" customFormat="1" ht="15" customHeight="1" x14ac:dyDescent="0.25">
      <c r="A443" s="50">
        <v>441</v>
      </c>
      <c r="B443" s="11">
        <v>0.1</v>
      </c>
      <c r="C443" s="11">
        <v>30.8</v>
      </c>
      <c r="D443" s="12">
        <v>0</v>
      </c>
      <c r="E443" s="11" t="s">
        <v>452</v>
      </c>
      <c r="F443" s="13">
        <v>869</v>
      </c>
      <c r="G443" s="13">
        <v>195</v>
      </c>
      <c r="H443" s="13">
        <v>22.836853904282101</v>
      </c>
      <c r="I443" s="13">
        <v>1235</v>
      </c>
      <c r="J443" s="13">
        <v>1.116822</v>
      </c>
      <c r="K443" s="13">
        <v>52.911899566650398</v>
      </c>
      <c r="L443" s="13">
        <v>904</v>
      </c>
      <c r="M443" s="13">
        <v>0.70364372469635605</v>
      </c>
      <c r="N443" s="13">
        <v>296.75147058823501</v>
      </c>
      <c r="O443" s="13">
        <v>1.28572201728821</v>
      </c>
      <c r="P443" s="13">
        <v>39.874832153320298</v>
      </c>
      <c r="Q443" s="2" t="s">
        <v>289</v>
      </c>
      <c r="R443" s="13" t="s">
        <v>293</v>
      </c>
      <c r="S443" s="14" t="s">
        <v>470</v>
      </c>
    </row>
    <row r="444" spans="1:19" s="15" customFormat="1" ht="14.4" customHeight="1" x14ac:dyDescent="0.25">
      <c r="A444" s="50">
        <v>442</v>
      </c>
      <c r="B444" s="11">
        <v>50.1</v>
      </c>
      <c r="C444" s="11">
        <v>10.1</v>
      </c>
      <c r="D444" s="12">
        <v>24</v>
      </c>
      <c r="E444" s="11" t="s">
        <v>452</v>
      </c>
      <c r="F444" s="13">
        <v>521</v>
      </c>
      <c r="G444" s="13">
        <v>179</v>
      </c>
      <c r="H444" s="13">
        <v>9.1573224181360207</v>
      </c>
      <c r="I444" s="13">
        <v>540</v>
      </c>
      <c r="J444" s="13">
        <v>1.296978</v>
      </c>
      <c r="K444" s="13">
        <v>23.400699615478501</v>
      </c>
      <c r="L444" s="13">
        <v>485.67999267578102</v>
      </c>
      <c r="M444" s="13">
        <v>0.96481481481481501</v>
      </c>
      <c r="N444" s="13">
        <v>209.727647058824</v>
      </c>
      <c r="O444" s="13">
        <v>1.4113080501556401</v>
      </c>
      <c r="P444" s="13">
        <v>28.643589019775401</v>
      </c>
      <c r="Q444" s="2" t="s">
        <v>297</v>
      </c>
      <c r="R444" s="13" t="s">
        <v>293</v>
      </c>
      <c r="S444" s="14" t="s">
        <v>471</v>
      </c>
    </row>
    <row r="445" spans="1:19" s="15" customFormat="1" x14ac:dyDescent="0.25">
      <c r="A445" s="50">
        <v>443</v>
      </c>
      <c r="B445" s="11">
        <v>-2.9</v>
      </c>
      <c r="C445" s="11">
        <v>-47.6</v>
      </c>
      <c r="D445" s="12">
        <v>287</v>
      </c>
      <c r="E445" s="11" t="s">
        <v>452</v>
      </c>
      <c r="F445" s="13">
        <v>1672</v>
      </c>
      <c r="G445" s="13">
        <v>270</v>
      </c>
      <c r="H445" s="13">
        <v>27.7918715365239</v>
      </c>
      <c r="I445" s="13">
        <v>1321</v>
      </c>
      <c r="J445" s="13">
        <v>0.12793199999999999</v>
      </c>
      <c r="K445" s="13">
        <v>33.865699768066399</v>
      </c>
      <c r="L445" s="13">
        <v>445</v>
      </c>
      <c r="M445" s="13">
        <v>1.2657077971233901</v>
      </c>
      <c r="N445" s="13">
        <v>1467.8696176470601</v>
      </c>
      <c r="O445" s="13">
        <v>1.38272404670715</v>
      </c>
      <c r="P445" s="13">
        <v>39.646728515625</v>
      </c>
      <c r="Q445" s="2" t="s">
        <v>294</v>
      </c>
      <c r="R445" s="13" t="s">
        <v>276</v>
      </c>
      <c r="S445" s="14" t="s">
        <v>472</v>
      </c>
    </row>
    <row r="446" spans="1:19" s="15" customFormat="1" x14ac:dyDescent="0.25">
      <c r="A446" s="50">
        <v>444</v>
      </c>
      <c r="B446" s="11">
        <v>-2.9</v>
      </c>
      <c r="C446" s="11">
        <v>-47.6</v>
      </c>
      <c r="D446" s="12">
        <v>141</v>
      </c>
      <c r="E446" s="11" t="s">
        <v>452</v>
      </c>
      <c r="F446" s="13">
        <v>1672</v>
      </c>
      <c r="G446" s="13">
        <v>270</v>
      </c>
      <c r="H446" s="13">
        <v>27.7918715365239</v>
      </c>
      <c r="I446" s="13">
        <v>1321</v>
      </c>
      <c r="J446" s="13">
        <v>0.12793199999999999</v>
      </c>
      <c r="K446" s="13">
        <v>33.865699768066399</v>
      </c>
      <c r="L446" s="13">
        <v>445</v>
      </c>
      <c r="M446" s="13">
        <v>1.2657077971233901</v>
      </c>
      <c r="N446" s="13">
        <v>1467.8696176470601</v>
      </c>
      <c r="O446" s="13">
        <v>1.38272404670715</v>
      </c>
      <c r="P446" s="13">
        <v>39.646728515625</v>
      </c>
      <c r="Q446" s="2" t="s">
        <v>294</v>
      </c>
      <c r="R446" s="13" t="s">
        <v>276</v>
      </c>
      <c r="S446" s="14" t="s">
        <v>472</v>
      </c>
    </row>
    <row r="447" spans="1:19" s="15" customFormat="1" x14ac:dyDescent="0.25">
      <c r="A447" s="50">
        <v>445</v>
      </c>
      <c r="B447" s="11">
        <v>-2.9</v>
      </c>
      <c r="C447" s="11">
        <v>-47.6</v>
      </c>
      <c r="D447" s="12">
        <v>187</v>
      </c>
      <c r="E447" s="11" t="s">
        <v>452</v>
      </c>
      <c r="F447" s="13">
        <v>1672</v>
      </c>
      <c r="G447" s="13">
        <v>270</v>
      </c>
      <c r="H447" s="13">
        <v>27.7918715365239</v>
      </c>
      <c r="I447" s="13">
        <v>1321</v>
      </c>
      <c r="J447" s="13">
        <v>0.12793199999999999</v>
      </c>
      <c r="K447" s="13">
        <v>33.865699768066399</v>
      </c>
      <c r="L447" s="13">
        <v>445</v>
      </c>
      <c r="M447" s="13">
        <v>1.2657077971233901</v>
      </c>
      <c r="N447" s="13">
        <v>1467.8696176470601</v>
      </c>
      <c r="O447" s="13">
        <v>1.38272404670715</v>
      </c>
      <c r="P447" s="13">
        <v>39.646728515625</v>
      </c>
      <c r="Q447" s="2" t="s">
        <v>294</v>
      </c>
      <c r="R447" s="13" t="s">
        <v>276</v>
      </c>
      <c r="S447" s="14" t="s">
        <v>472</v>
      </c>
    </row>
    <row r="448" spans="1:19" s="15" customFormat="1" x14ac:dyDescent="0.25">
      <c r="A448" s="50">
        <v>446</v>
      </c>
      <c r="B448" s="11">
        <v>37.9</v>
      </c>
      <c r="C448" s="11">
        <v>114.8</v>
      </c>
      <c r="D448" s="12">
        <v>66.3</v>
      </c>
      <c r="E448" s="11" t="s">
        <v>452</v>
      </c>
      <c r="F448" s="13">
        <v>367</v>
      </c>
      <c r="G448" s="13">
        <v>77</v>
      </c>
      <c r="H448" s="13">
        <v>14.613551637279601</v>
      </c>
      <c r="I448" s="13">
        <v>1031</v>
      </c>
      <c r="J448" s="13">
        <v>0.15558900000000001</v>
      </c>
      <c r="K448" s="13">
        <v>22.080499649047901</v>
      </c>
      <c r="L448" s="13">
        <v>644.40002441406295</v>
      </c>
      <c r="M448" s="13">
        <v>0.35596508244422898</v>
      </c>
      <c r="N448" s="13">
        <v>71.532147058823497</v>
      </c>
      <c r="O448" s="13">
        <v>1.4612299203872701</v>
      </c>
      <c r="P448" s="13">
        <v>29.0678901672363</v>
      </c>
      <c r="Q448" s="2" t="s">
        <v>289</v>
      </c>
      <c r="R448" s="13" t="s">
        <v>293</v>
      </c>
      <c r="S448" s="14" t="s">
        <v>473</v>
      </c>
    </row>
    <row r="449" spans="1:19" s="15" customFormat="1" x14ac:dyDescent="0.25">
      <c r="A449" s="50">
        <v>447</v>
      </c>
      <c r="B449" s="11">
        <v>37.9</v>
      </c>
      <c r="C449" s="11">
        <v>114.8</v>
      </c>
      <c r="D449" s="12">
        <v>105</v>
      </c>
      <c r="E449" s="11" t="s">
        <v>452</v>
      </c>
      <c r="F449" s="13">
        <v>367</v>
      </c>
      <c r="G449" s="13">
        <v>77</v>
      </c>
      <c r="H449" s="13">
        <v>14.613551637279601</v>
      </c>
      <c r="I449" s="13">
        <v>1031</v>
      </c>
      <c r="J449" s="13">
        <v>0.15558900000000001</v>
      </c>
      <c r="K449" s="13">
        <v>22.080499649047901</v>
      </c>
      <c r="L449" s="13">
        <v>644.40002441406295</v>
      </c>
      <c r="M449" s="13">
        <v>0.35596508244422898</v>
      </c>
      <c r="N449" s="13">
        <v>71.532147058823497</v>
      </c>
      <c r="O449" s="13">
        <v>1.4612299203872701</v>
      </c>
      <c r="P449" s="13">
        <v>29.0678901672363</v>
      </c>
      <c r="Q449" s="2" t="s">
        <v>289</v>
      </c>
      <c r="R449" s="13" t="s">
        <v>293</v>
      </c>
      <c r="S449" s="14" t="s">
        <v>473</v>
      </c>
    </row>
    <row r="450" spans="1:19" s="15" customFormat="1" x14ac:dyDescent="0.25">
      <c r="A450" s="50">
        <v>448</v>
      </c>
      <c r="B450" s="11">
        <v>37.9</v>
      </c>
      <c r="C450" s="11">
        <v>114.8</v>
      </c>
      <c r="D450" s="12">
        <v>140</v>
      </c>
      <c r="E450" s="11" t="s">
        <v>452</v>
      </c>
      <c r="F450" s="13">
        <v>367</v>
      </c>
      <c r="G450" s="13">
        <v>77</v>
      </c>
      <c r="H450" s="13">
        <v>14.613551637279601</v>
      </c>
      <c r="I450" s="13">
        <v>1031</v>
      </c>
      <c r="J450" s="13">
        <v>0.15558900000000001</v>
      </c>
      <c r="K450" s="13">
        <v>22.080499649047901</v>
      </c>
      <c r="L450" s="13">
        <v>644.40002441406295</v>
      </c>
      <c r="M450" s="13">
        <v>0.35596508244422898</v>
      </c>
      <c r="N450" s="13">
        <v>71.532147058823497</v>
      </c>
      <c r="O450" s="13">
        <v>1.4612299203872701</v>
      </c>
      <c r="P450" s="13">
        <v>29.0678901672363</v>
      </c>
      <c r="Q450" s="2" t="s">
        <v>289</v>
      </c>
      <c r="R450" s="13" t="s">
        <v>293</v>
      </c>
      <c r="S450" s="14" t="s">
        <v>473</v>
      </c>
    </row>
    <row r="451" spans="1:19" s="15" customFormat="1" x14ac:dyDescent="0.25">
      <c r="A451" s="50">
        <v>449</v>
      </c>
      <c r="B451" s="11">
        <v>37.9</v>
      </c>
      <c r="C451" s="11">
        <v>114.8</v>
      </c>
      <c r="D451" s="12">
        <v>174</v>
      </c>
      <c r="E451" s="11" t="s">
        <v>452</v>
      </c>
      <c r="F451" s="13">
        <v>367</v>
      </c>
      <c r="G451" s="13">
        <v>77</v>
      </c>
      <c r="H451" s="13">
        <v>14.613551637279601</v>
      </c>
      <c r="I451" s="13">
        <v>1031</v>
      </c>
      <c r="J451" s="13">
        <v>0.15558900000000001</v>
      </c>
      <c r="K451" s="13">
        <v>22.080499649047901</v>
      </c>
      <c r="L451" s="13">
        <v>644.40002441406295</v>
      </c>
      <c r="M451" s="13">
        <v>0.35596508244422898</v>
      </c>
      <c r="N451" s="13">
        <v>71.532147058823497</v>
      </c>
      <c r="O451" s="13">
        <v>1.4612299203872701</v>
      </c>
      <c r="P451" s="13">
        <v>29.0678901672363</v>
      </c>
      <c r="Q451" s="2" t="s">
        <v>289</v>
      </c>
      <c r="R451" s="13" t="s">
        <v>293</v>
      </c>
      <c r="S451" s="14" t="s">
        <v>473</v>
      </c>
    </row>
    <row r="452" spans="1:19" s="15" customFormat="1" x14ac:dyDescent="0.25">
      <c r="A452" s="50">
        <v>450</v>
      </c>
      <c r="B452" s="11">
        <v>37.9</v>
      </c>
      <c r="C452" s="11">
        <v>114.8</v>
      </c>
      <c r="D452" s="12">
        <v>200</v>
      </c>
      <c r="E452" s="11" t="s">
        <v>452</v>
      </c>
      <c r="F452" s="13">
        <v>461</v>
      </c>
      <c r="G452" s="13">
        <v>77</v>
      </c>
      <c r="H452" s="13">
        <v>14.613551637279601</v>
      </c>
      <c r="I452" s="13">
        <v>1031</v>
      </c>
      <c r="J452" s="13">
        <v>0.15558900000000001</v>
      </c>
      <c r="K452" s="13">
        <v>22.080499649047901</v>
      </c>
      <c r="L452" s="13">
        <v>644.40002441406295</v>
      </c>
      <c r="M452" s="13">
        <v>0.44713870029098002</v>
      </c>
      <c r="N452" s="13">
        <v>71.532147058823497</v>
      </c>
      <c r="O452" s="13">
        <v>1.4612299203872701</v>
      </c>
      <c r="P452" s="13">
        <v>29.0678901672363</v>
      </c>
      <c r="Q452" s="2" t="s">
        <v>289</v>
      </c>
      <c r="R452" s="13" t="s">
        <v>293</v>
      </c>
      <c r="S452" s="14" t="s">
        <v>474</v>
      </c>
    </row>
    <row r="453" spans="1:19" s="15" customFormat="1" x14ac:dyDescent="0.25">
      <c r="A453" s="50">
        <v>451</v>
      </c>
      <c r="B453" s="11">
        <v>37.9</v>
      </c>
      <c r="C453" s="11">
        <v>114.8</v>
      </c>
      <c r="D453" s="12">
        <v>690</v>
      </c>
      <c r="E453" s="11" t="s">
        <v>452</v>
      </c>
      <c r="F453" s="13">
        <v>461</v>
      </c>
      <c r="G453" s="13">
        <v>77</v>
      </c>
      <c r="H453" s="13">
        <v>14.613551637279601</v>
      </c>
      <c r="I453" s="13">
        <v>1031</v>
      </c>
      <c r="J453" s="13">
        <v>0.15558900000000001</v>
      </c>
      <c r="K453" s="13">
        <v>22.080499649047901</v>
      </c>
      <c r="L453" s="13">
        <v>644.40002441406295</v>
      </c>
      <c r="M453" s="13">
        <v>0.44713870029098002</v>
      </c>
      <c r="N453" s="13">
        <v>71.532147058823497</v>
      </c>
      <c r="O453" s="13">
        <v>1.4612299203872701</v>
      </c>
      <c r="P453" s="13">
        <v>29.0678901672363</v>
      </c>
      <c r="Q453" s="2" t="s">
        <v>289</v>
      </c>
      <c r="R453" s="13" t="s">
        <v>293</v>
      </c>
      <c r="S453" s="14" t="s">
        <v>474</v>
      </c>
    </row>
    <row r="454" spans="1:19" s="15" customFormat="1" x14ac:dyDescent="0.25">
      <c r="A454" s="50">
        <v>452</v>
      </c>
      <c r="B454" s="11">
        <v>37.9</v>
      </c>
      <c r="C454" s="11">
        <v>114.8</v>
      </c>
      <c r="D454" s="12">
        <v>1300</v>
      </c>
      <c r="E454" s="11" t="s">
        <v>452</v>
      </c>
      <c r="F454" s="13">
        <v>461</v>
      </c>
      <c r="G454" s="13">
        <v>77</v>
      </c>
      <c r="H454" s="13">
        <v>14.613551637279601</v>
      </c>
      <c r="I454" s="13">
        <v>1031</v>
      </c>
      <c r="J454" s="13">
        <v>0.15558900000000001</v>
      </c>
      <c r="K454" s="13">
        <v>22.080499649047901</v>
      </c>
      <c r="L454" s="13">
        <v>644.40002441406295</v>
      </c>
      <c r="M454" s="13">
        <v>0.44713870029098002</v>
      </c>
      <c r="N454" s="13">
        <v>71.532147058823497</v>
      </c>
      <c r="O454" s="13">
        <v>1.4612299203872701</v>
      </c>
      <c r="P454" s="13">
        <v>29.0678901672363</v>
      </c>
      <c r="Q454" s="2" t="s">
        <v>289</v>
      </c>
      <c r="R454" s="13" t="s">
        <v>293</v>
      </c>
      <c r="S454" s="14" t="s">
        <v>474</v>
      </c>
    </row>
    <row r="455" spans="1:19" s="15" customFormat="1" x14ac:dyDescent="0.25">
      <c r="A455" s="50">
        <v>453</v>
      </c>
      <c r="B455" s="12">
        <v>-27.4</v>
      </c>
      <c r="C455" s="12">
        <v>151.69999999999999</v>
      </c>
      <c r="D455" s="12">
        <v>270</v>
      </c>
      <c r="E455" s="11" t="s">
        <v>452</v>
      </c>
      <c r="F455" s="13">
        <v>1068.4000000000001</v>
      </c>
      <c r="G455" s="13">
        <v>89</v>
      </c>
      <c r="H455" s="13">
        <v>18.946556675063</v>
      </c>
      <c r="I455" s="13">
        <v>1263.3864705882399</v>
      </c>
      <c r="J455" s="13">
        <v>0.39394399999999502</v>
      </c>
      <c r="K455" s="13">
        <v>21.852899551391602</v>
      </c>
      <c r="L455" s="13">
        <v>943.280029296875</v>
      </c>
      <c r="M455" s="13">
        <v>0.55414206541987499</v>
      </c>
      <c r="N455" s="13">
        <v>68.514764705881205</v>
      </c>
      <c r="O455" s="13">
        <v>1.61611592769623</v>
      </c>
      <c r="P455" s="13">
        <v>41.644374847412102</v>
      </c>
      <c r="Q455" s="2" t="s">
        <v>294</v>
      </c>
      <c r="R455" s="13"/>
      <c r="S455" s="16" t="s">
        <v>389</v>
      </c>
    </row>
    <row r="456" spans="1:19" s="15" customFormat="1" x14ac:dyDescent="0.25">
      <c r="A456" s="50">
        <v>454</v>
      </c>
      <c r="B456" s="11">
        <v>-27.4</v>
      </c>
      <c r="C456" s="11">
        <v>32.6</v>
      </c>
      <c r="D456" s="12">
        <v>179</v>
      </c>
      <c r="E456" s="11" t="s">
        <v>452</v>
      </c>
      <c r="F456" s="13">
        <v>850</v>
      </c>
      <c r="G456" s="13">
        <v>90</v>
      </c>
      <c r="H456" s="13">
        <v>23.308314861461</v>
      </c>
      <c r="I456" s="13">
        <v>1337</v>
      </c>
      <c r="J456" s="13">
        <v>0.53895099999999696</v>
      </c>
      <c r="K456" s="13">
        <v>165.93800354003901</v>
      </c>
      <c r="L456" s="13">
        <v>429.29998779296898</v>
      </c>
      <c r="M456" s="13">
        <v>0.63575168287210204</v>
      </c>
      <c r="N456" s="13">
        <v>0</v>
      </c>
      <c r="O456" s="13">
        <v>1.4357880353927599</v>
      </c>
      <c r="P456" s="13">
        <v>20.824657440185501</v>
      </c>
      <c r="Q456" s="2" t="s">
        <v>294</v>
      </c>
      <c r="R456" s="13" t="s">
        <v>291</v>
      </c>
      <c r="S456" s="14" t="s">
        <v>475</v>
      </c>
    </row>
    <row r="457" spans="1:19" s="15" customFormat="1" x14ac:dyDescent="0.25">
      <c r="A457" s="50">
        <v>455</v>
      </c>
      <c r="B457" s="11">
        <v>36.1</v>
      </c>
      <c r="C457" s="11">
        <v>140.1</v>
      </c>
      <c r="D457" s="12">
        <v>392</v>
      </c>
      <c r="E457" s="11" t="s">
        <v>452</v>
      </c>
      <c r="F457" s="13">
        <v>1194</v>
      </c>
      <c r="G457" s="13">
        <v>183</v>
      </c>
      <c r="H457" s="13">
        <v>14.550120906801</v>
      </c>
      <c r="I457" s="13">
        <v>781</v>
      </c>
      <c r="J457" s="13">
        <v>0.62539499999999804</v>
      </c>
      <c r="K457" s="13">
        <v>64.507102966308594</v>
      </c>
      <c r="L457" s="13">
        <v>742.88000488281295</v>
      </c>
      <c r="M457" s="13">
        <v>1.5288092189500599</v>
      </c>
      <c r="N457" s="13">
        <v>613.05032352941203</v>
      </c>
      <c r="O457" s="13">
        <v>0.838548064231873</v>
      </c>
      <c r="P457" s="13">
        <v>25.801885604858398</v>
      </c>
      <c r="Q457" s="2" t="s">
        <v>311</v>
      </c>
      <c r="R457" s="13" t="s">
        <v>293</v>
      </c>
      <c r="S457" s="14" t="s">
        <v>476</v>
      </c>
    </row>
    <row r="458" spans="1:19" s="15" customFormat="1" x14ac:dyDescent="0.25">
      <c r="A458" s="50">
        <v>456</v>
      </c>
      <c r="B458" s="12">
        <v>37.68</v>
      </c>
      <c r="C458" s="12">
        <v>113.68</v>
      </c>
      <c r="D458" s="12">
        <v>68</v>
      </c>
      <c r="E458" s="11" t="s">
        <v>452</v>
      </c>
      <c r="F458" s="13">
        <v>550</v>
      </c>
      <c r="G458" s="13">
        <v>93</v>
      </c>
      <c r="H458" s="13">
        <v>9.8061839798488908</v>
      </c>
      <c r="I458" s="13">
        <v>1019.09209411765</v>
      </c>
      <c r="J458" s="13">
        <v>3.05836448000001</v>
      </c>
      <c r="K458" s="13">
        <v>20.1485996246338</v>
      </c>
      <c r="L458" s="13">
        <v>176.315994262695</v>
      </c>
      <c r="M458" s="13">
        <v>0.53969607180222601</v>
      </c>
      <c r="N458" s="13">
        <v>78.067384705882404</v>
      </c>
      <c r="O458" s="13">
        <v>1.4206794500351001</v>
      </c>
      <c r="P458" s="13">
        <v>31.3548469543457</v>
      </c>
      <c r="Q458" s="2" t="s">
        <v>289</v>
      </c>
      <c r="R458" s="13"/>
      <c r="S458" s="16" t="s">
        <v>398</v>
      </c>
    </row>
    <row r="459" spans="1:19" s="15" customFormat="1" x14ac:dyDescent="0.25">
      <c r="A459" s="50">
        <v>457</v>
      </c>
      <c r="B459" s="11">
        <v>-33.4</v>
      </c>
      <c r="C459" s="11">
        <v>121.9</v>
      </c>
      <c r="D459" s="12">
        <v>55.3</v>
      </c>
      <c r="E459" s="11" t="s">
        <v>452</v>
      </c>
      <c r="F459" s="13">
        <v>522</v>
      </c>
      <c r="G459" s="13">
        <v>117</v>
      </c>
      <c r="H459" s="13">
        <v>16.733675062972299</v>
      </c>
      <c r="I459" s="13">
        <v>1448</v>
      </c>
      <c r="J459" s="13">
        <v>0.31292399999999998</v>
      </c>
      <c r="K459" s="13">
        <v>36.2156982421875</v>
      </c>
      <c r="L459" s="13">
        <v>490.90002441406301</v>
      </c>
      <c r="M459" s="13">
        <v>0.36049723756906099</v>
      </c>
      <c r="N459" s="13">
        <v>43.276823529411701</v>
      </c>
      <c r="O459" s="13">
        <v>1.5993459224700901</v>
      </c>
      <c r="P459" s="13">
        <v>26.023149490356399</v>
      </c>
      <c r="Q459" s="2" t="s">
        <v>289</v>
      </c>
      <c r="R459" s="13" t="s">
        <v>291</v>
      </c>
      <c r="S459" s="14" t="s">
        <v>402</v>
      </c>
    </row>
    <row r="460" spans="1:19" s="15" customFormat="1" x14ac:dyDescent="0.25">
      <c r="A460" s="50">
        <v>458</v>
      </c>
      <c r="B460" s="11">
        <v>-0.9</v>
      </c>
      <c r="C460" s="11">
        <v>30.1</v>
      </c>
      <c r="D460" s="12">
        <v>104</v>
      </c>
      <c r="E460" s="11" t="s">
        <v>452</v>
      </c>
      <c r="F460" s="13">
        <v>1190</v>
      </c>
      <c r="G460" s="13">
        <v>196</v>
      </c>
      <c r="H460" s="13">
        <v>20.461022670025201</v>
      </c>
      <c r="I460" s="13">
        <v>1126</v>
      </c>
      <c r="J460" s="13">
        <v>2.7368190000000001</v>
      </c>
      <c r="K460" s="13">
        <v>71.007102966308594</v>
      </c>
      <c r="L460" s="13">
        <v>524.59997558593795</v>
      </c>
      <c r="M460" s="13">
        <v>1.05683836589698</v>
      </c>
      <c r="N460" s="13">
        <v>242.85364705882299</v>
      </c>
      <c r="O460" s="13">
        <v>1.24095594882965</v>
      </c>
      <c r="P460" s="13">
        <v>40.017375946044901</v>
      </c>
      <c r="Q460" s="2" t="s">
        <v>294</v>
      </c>
      <c r="R460" s="13" t="s">
        <v>276</v>
      </c>
      <c r="S460" s="14" t="s">
        <v>477</v>
      </c>
    </row>
    <row r="461" spans="1:19" s="15" customFormat="1" ht="13.8" customHeight="1" x14ac:dyDescent="0.25">
      <c r="A461" s="50">
        <v>459</v>
      </c>
      <c r="B461" s="11">
        <v>24.8</v>
      </c>
      <c r="C461" s="11">
        <v>88.6</v>
      </c>
      <c r="D461" s="12">
        <v>153</v>
      </c>
      <c r="E461" s="11" t="s">
        <v>452</v>
      </c>
      <c r="F461" s="13">
        <v>1442</v>
      </c>
      <c r="G461" s="13">
        <v>70</v>
      </c>
      <c r="H461" s="13">
        <v>26.817801007556699</v>
      </c>
      <c r="I461" s="13">
        <v>1195</v>
      </c>
      <c r="J461" s="13">
        <v>0.105878000000001</v>
      </c>
      <c r="K461" s="13">
        <v>28.334600448608398</v>
      </c>
      <c r="L461" s="13">
        <v>524.7900390625</v>
      </c>
      <c r="M461" s="13">
        <v>1.2066945606694599</v>
      </c>
      <c r="N461" s="13">
        <v>823.48488235293905</v>
      </c>
      <c r="O461" s="13">
        <v>1.47542500495911</v>
      </c>
      <c r="P461" s="13">
        <v>27.226829528808601</v>
      </c>
      <c r="Q461" s="2" t="s">
        <v>289</v>
      </c>
      <c r="R461" s="13" t="s">
        <v>276</v>
      </c>
      <c r="S461" s="14" t="s">
        <v>478</v>
      </c>
    </row>
    <row r="462" spans="1:19" s="15" customFormat="1" x14ac:dyDescent="0.25">
      <c r="A462" s="50">
        <v>460</v>
      </c>
      <c r="B462" s="11">
        <v>47.6</v>
      </c>
      <c r="C462" s="11">
        <v>-93.4</v>
      </c>
      <c r="D462" s="12">
        <v>109</v>
      </c>
      <c r="E462" s="11" t="s">
        <v>452</v>
      </c>
      <c r="F462" s="13">
        <v>784</v>
      </c>
      <c r="G462" s="13">
        <v>130</v>
      </c>
      <c r="H462" s="13">
        <v>4.46530226700252</v>
      </c>
      <c r="I462" s="13">
        <v>725</v>
      </c>
      <c r="J462" s="13">
        <v>0.23865600000000001</v>
      </c>
      <c r="K462" s="13">
        <v>129.822998046875</v>
      </c>
      <c r="L462" s="13">
        <v>737.57000732421898</v>
      </c>
      <c r="M462" s="13">
        <v>1.0813793103448299</v>
      </c>
      <c r="N462" s="13">
        <v>145.655176470588</v>
      </c>
      <c r="O462" s="13">
        <v>1.32226502895355</v>
      </c>
      <c r="P462" s="13">
        <v>18.0107612609863</v>
      </c>
      <c r="Q462" s="2" t="s">
        <v>297</v>
      </c>
      <c r="R462" s="13" t="s">
        <v>293</v>
      </c>
      <c r="S462" s="14" t="s">
        <v>479</v>
      </c>
    </row>
    <row r="463" spans="1:19" s="15" customFormat="1" x14ac:dyDescent="0.25">
      <c r="A463" s="50">
        <v>461</v>
      </c>
      <c r="B463" s="11">
        <v>-32.4</v>
      </c>
      <c r="C463" s="11">
        <v>116.8</v>
      </c>
      <c r="D463" s="12">
        <v>0.82</v>
      </c>
      <c r="E463" s="11" t="s">
        <v>452</v>
      </c>
      <c r="F463" s="13">
        <v>490</v>
      </c>
      <c r="G463" s="13">
        <v>102</v>
      </c>
      <c r="H463" s="13">
        <v>17.145408060453398</v>
      </c>
      <c r="I463" s="13">
        <v>1468</v>
      </c>
      <c r="J463" s="13">
        <v>0.166766</v>
      </c>
      <c r="K463" s="13">
        <v>141.93600463867199</v>
      </c>
      <c r="L463" s="13">
        <v>506.81997680664102</v>
      </c>
      <c r="M463" s="13">
        <v>0.33378746594005498</v>
      </c>
      <c r="N463" s="13">
        <v>127.968176470589</v>
      </c>
      <c r="O463" s="13">
        <v>1.57543396949768</v>
      </c>
      <c r="P463" s="13">
        <v>23.763658523559599</v>
      </c>
      <c r="Q463" s="2" t="s">
        <v>289</v>
      </c>
      <c r="R463" s="13" t="s">
        <v>291</v>
      </c>
      <c r="S463" s="14" t="s">
        <v>409</v>
      </c>
    </row>
    <row r="464" spans="1:19" s="15" customFormat="1" x14ac:dyDescent="0.25">
      <c r="A464" s="50">
        <v>462</v>
      </c>
      <c r="B464" s="11">
        <v>-33.1</v>
      </c>
      <c r="C464" s="11">
        <v>116.9</v>
      </c>
      <c r="D464" s="12">
        <v>1.2</v>
      </c>
      <c r="E464" s="11" t="s">
        <v>452</v>
      </c>
      <c r="F464" s="13">
        <v>500</v>
      </c>
      <c r="G464" s="13">
        <v>115</v>
      </c>
      <c r="H464" s="13">
        <v>16.5815717884131</v>
      </c>
      <c r="I464" s="13">
        <v>1373</v>
      </c>
      <c r="J464" s="13">
        <v>0.16181100000000001</v>
      </c>
      <c r="K464" s="13">
        <v>146.51300048828099</v>
      </c>
      <c r="L464" s="13">
        <v>540</v>
      </c>
      <c r="M464" s="13">
        <v>0.36416605972323401</v>
      </c>
      <c r="N464" s="13">
        <v>141.56570588235201</v>
      </c>
      <c r="O464" s="13">
        <v>1.5809760093689</v>
      </c>
      <c r="P464" s="13">
        <v>24.834112167358398</v>
      </c>
      <c r="Q464" s="2" t="s">
        <v>289</v>
      </c>
      <c r="R464" s="13" t="s">
        <v>291</v>
      </c>
      <c r="S464" s="14" t="s">
        <v>409</v>
      </c>
    </row>
    <row r="465" spans="1:19" s="15" customFormat="1" x14ac:dyDescent="0.25">
      <c r="A465" s="50">
        <v>463</v>
      </c>
      <c r="B465" s="11">
        <v>-33.299999999999997</v>
      </c>
      <c r="C465" s="11">
        <v>116.6</v>
      </c>
      <c r="D465" s="12">
        <v>1.7</v>
      </c>
      <c r="E465" s="11" t="s">
        <v>452</v>
      </c>
      <c r="F465" s="13">
        <v>820</v>
      </c>
      <c r="G465" s="13">
        <v>123</v>
      </c>
      <c r="H465" s="13">
        <v>16.456357682619601</v>
      </c>
      <c r="I465" s="13">
        <v>1396</v>
      </c>
      <c r="J465" s="13">
        <v>0.25251000000000201</v>
      </c>
      <c r="K465" s="13">
        <v>146.51300048828099</v>
      </c>
      <c r="L465" s="13">
        <v>543</v>
      </c>
      <c r="M465" s="13">
        <v>0.58739255014326697</v>
      </c>
      <c r="N465" s="13">
        <v>203.162529411766</v>
      </c>
      <c r="O465" s="13">
        <v>1.56697189807892</v>
      </c>
      <c r="P465" s="13">
        <v>22.285194396972699</v>
      </c>
      <c r="Q465" s="2" t="s">
        <v>294</v>
      </c>
      <c r="R465" s="13" t="s">
        <v>291</v>
      </c>
      <c r="S465" s="14" t="s">
        <v>409</v>
      </c>
    </row>
    <row r="466" spans="1:19" s="15" customFormat="1" x14ac:dyDescent="0.25">
      <c r="A466" s="50">
        <v>464</v>
      </c>
      <c r="B466" s="11">
        <v>-32.799999999999997</v>
      </c>
      <c r="C466" s="11">
        <v>116.8</v>
      </c>
      <c r="D466" s="12">
        <v>1.9</v>
      </c>
      <c r="E466" s="11" t="s">
        <v>452</v>
      </c>
      <c r="F466" s="13">
        <v>730</v>
      </c>
      <c r="G466" s="13">
        <v>111</v>
      </c>
      <c r="H466" s="13">
        <v>16.687214105793501</v>
      </c>
      <c r="I466" s="13">
        <v>1434</v>
      </c>
      <c r="J466" s="13">
        <v>0.13769099999999901</v>
      </c>
      <c r="K466" s="13">
        <v>141.93600463867199</v>
      </c>
      <c r="L466" s="13">
        <v>527.5</v>
      </c>
      <c r="M466" s="13">
        <v>0.50906555090655503</v>
      </c>
      <c r="N466" s="13">
        <v>149.2955</v>
      </c>
      <c r="O466" s="13">
        <v>1.57504093647003</v>
      </c>
      <c r="P466" s="13">
        <v>23.6832275390625</v>
      </c>
      <c r="Q466" s="2" t="s">
        <v>289</v>
      </c>
      <c r="R466" s="13" t="s">
        <v>291</v>
      </c>
      <c r="S466" s="14" t="s">
        <v>409</v>
      </c>
    </row>
    <row r="467" spans="1:19" s="15" customFormat="1" x14ac:dyDescent="0.25">
      <c r="A467" s="50">
        <v>465</v>
      </c>
      <c r="B467" s="11">
        <v>-31.8</v>
      </c>
      <c r="C467" s="11">
        <v>116.3</v>
      </c>
      <c r="D467" s="12">
        <v>3.9</v>
      </c>
      <c r="E467" s="11" t="s">
        <v>452</v>
      </c>
      <c r="F467" s="13">
        <v>880</v>
      </c>
      <c r="G467" s="13">
        <v>101</v>
      </c>
      <c r="H467" s="13">
        <v>17.896697732997499</v>
      </c>
      <c r="I467" s="13">
        <v>1597</v>
      </c>
      <c r="J467" s="13">
        <v>0.54938900000000102</v>
      </c>
      <c r="K467" s="13">
        <v>85.818496704101605</v>
      </c>
      <c r="L467" s="13">
        <v>465.72000122070301</v>
      </c>
      <c r="M467" s="13">
        <v>0.55103318722604899</v>
      </c>
      <c r="N467" s="13">
        <v>161.14176470588299</v>
      </c>
      <c r="O467" s="13">
        <v>1.4566459655761701</v>
      </c>
      <c r="P467" s="13">
        <v>21.1247253417969</v>
      </c>
      <c r="Q467" s="2" t="s">
        <v>289</v>
      </c>
      <c r="R467" s="13" t="s">
        <v>291</v>
      </c>
      <c r="S467" s="14" t="s">
        <v>409</v>
      </c>
    </row>
    <row r="468" spans="1:19" s="15" customFormat="1" x14ac:dyDescent="0.25">
      <c r="A468" s="50">
        <v>466</v>
      </c>
      <c r="B468" s="11">
        <v>-31.4</v>
      </c>
      <c r="C468" s="11">
        <v>116.1</v>
      </c>
      <c r="D468" s="12">
        <v>8</v>
      </c>
      <c r="E468" s="11" t="s">
        <v>452</v>
      </c>
      <c r="F468" s="13">
        <v>910</v>
      </c>
      <c r="G468" s="13">
        <v>99</v>
      </c>
      <c r="H468" s="13">
        <v>18.543138539042801</v>
      </c>
      <c r="I468" s="13">
        <v>1647</v>
      </c>
      <c r="J468" s="13">
        <v>0.38408699999999801</v>
      </c>
      <c r="K468" s="13">
        <v>85.818496704101605</v>
      </c>
      <c r="L468" s="13">
        <v>420.780029296875</v>
      </c>
      <c r="M468" s="13">
        <v>0.55251973284760203</v>
      </c>
      <c r="N468" s="13">
        <v>117.56388235294099</v>
      </c>
      <c r="O468" s="13">
        <v>1.5333659648895299</v>
      </c>
      <c r="P468" s="13">
        <v>19.907171249389702</v>
      </c>
      <c r="Q468" s="2" t="s">
        <v>294</v>
      </c>
      <c r="R468" s="13" t="s">
        <v>291</v>
      </c>
      <c r="S468" s="14" t="s">
        <v>409</v>
      </c>
    </row>
    <row r="469" spans="1:19" s="15" customFormat="1" x14ac:dyDescent="0.25">
      <c r="A469" s="50">
        <v>467</v>
      </c>
      <c r="B469" s="17">
        <v>52.3</v>
      </c>
      <c r="C469" s="17">
        <v>0.3</v>
      </c>
      <c r="D469" s="12">
        <v>91</v>
      </c>
      <c r="E469" s="11" t="s">
        <v>452</v>
      </c>
      <c r="F469" s="13">
        <v>550</v>
      </c>
      <c r="G469" s="13">
        <v>156</v>
      </c>
      <c r="H469" s="13">
        <v>10.339108312342599</v>
      </c>
      <c r="I469" s="13">
        <v>481</v>
      </c>
      <c r="J469" s="13">
        <v>0.119371</v>
      </c>
      <c r="K469" s="13">
        <v>92.686096191406307</v>
      </c>
      <c r="L469" s="13">
        <v>933.72003173828102</v>
      </c>
      <c r="M469" s="13">
        <v>1.1434511434511401</v>
      </c>
      <c r="N469" s="13">
        <v>245.97364705882299</v>
      </c>
      <c r="O469" s="13">
        <v>1.42920005321503</v>
      </c>
      <c r="P469" s="13">
        <v>27.8541564941406</v>
      </c>
      <c r="Q469" s="2" t="s">
        <v>289</v>
      </c>
      <c r="R469" s="13"/>
      <c r="S469" s="18" t="s">
        <v>413</v>
      </c>
    </row>
    <row r="470" spans="1:19" s="15" customFormat="1" x14ac:dyDescent="0.25">
      <c r="A470" s="50">
        <v>468</v>
      </c>
      <c r="B470" s="17">
        <v>52.3</v>
      </c>
      <c r="C470" s="17">
        <v>-2.6</v>
      </c>
      <c r="D470" s="12">
        <v>68</v>
      </c>
      <c r="E470" s="11" t="s">
        <v>452</v>
      </c>
      <c r="F470" s="13">
        <v>625</v>
      </c>
      <c r="G470" s="13">
        <v>168</v>
      </c>
      <c r="H470" s="13">
        <v>9.8512443324936996</v>
      </c>
      <c r="I470" s="13">
        <v>444</v>
      </c>
      <c r="J470" s="13">
        <v>0.73678400000000099</v>
      </c>
      <c r="K470" s="13">
        <v>51.377998352050803</v>
      </c>
      <c r="L470" s="13">
        <v>944.10003662109398</v>
      </c>
      <c r="M470" s="13">
        <v>1.40765765765766</v>
      </c>
      <c r="N470" s="13">
        <v>381.03420588235298</v>
      </c>
      <c r="O470" s="13">
        <v>1.5048619508743299</v>
      </c>
      <c r="P470" s="13">
        <v>26.522502899169901</v>
      </c>
      <c r="Q470" s="2" t="s">
        <v>289</v>
      </c>
      <c r="R470" s="13" t="s">
        <v>306</v>
      </c>
      <c r="S470" s="18" t="s">
        <v>480</v>
      </c>
    </row>
    <row r="471" spans="1:19" s="15" customFormat="1" x14ac:dyDescent="0.25">
      <c r="A471" s="50">
        <v>469</v>
      </c>
      <c r="B471" s="17">
        <v>50.8</v>
      </c>
      <c r="C471" s="17">
        <v>-3.3</v>
      </c>
      <c r="D471" s="12">
        <v>153</v>
      </c>
      <c r="E471" s="11" t="s">
        <v>452</v>
      </c>
      <c r="F471" s="13">
        <v>738</v>
      </c>
      <c r="G471" s="13">
        <v>168</v>
      </c>
      <c r="H471" s="13">
        <v>10.6078866498741</v>
      </c>
      <c r="I471" s="13">
        <v>477</v>
      </c>
      <c r="J471" s="13">
        <v>0.60032200000000002</v>
      </c>
      <c r="K471" s="13">
        <v>15.172300338745099</v>
      </c>
      <c r="L471" s="13">
        <v>584.14001464843795</v>
      </c>
      <c r="M471" s="13">
        <v>1.5471698113207499</v>
      </c>
      <c r="N471" s="13">
        <v>556.337088235294</v>
      </c>
      <c r="O471" s="13">
        <v>1.24792003631592</v>
      </c>
      <c r="P471" s="13">
        <v>24.730466842651399</v>
      </c>
      <c r="Q471" s="2" t="s">
        <v>289</v>
      </c>
      <c r="R471" s="13" t="s">
        <v>306</v>
      </c>
      <c r="S471" s="18" t="s">
        <v>480</v>
      </c>
    </row>
    <row r="472" spans="1:19" s="15" customFormat="1" x14ac:dyDescent="0.25">
      <c r="A472" s="50">
        <v>470</v>
      </c>
      <c r="B472" s="17">
        <v>51.1</v>
      </c>
      <c r="C472" s="17">
        <v>-1.3</v>
      </c>
      <c r="D472" s="12">
        <v>213</v>
      </c>
      <c r="E472" s="11" t="s">
        <v>452</v>
      </c>
      <c r="F472" s="13">
        <v>771</v>
      </c>
      <c r="G472" s="13">
        <v>147</v>
      </c>
      <c r="H472" s="13">
        <v>10.5786599496222</v>
      </c>
      <c r="I472" s="13">
        <v>469</v>
      </c>
      <c r="J472" s="13">
        <v>0.39486300000000102</v>
      </c>
      <c r="K472" s="13">
        <v>18.270999908447301</v>
      </c>
      <c r="L472" s="13">
        <v>226.440017700195</v>
      </c>
      <c r="M472" s="13">
        <v>1.6439232409381701</v>
      </c>
      <c r="N472" s="13">
        <v>413.22194117647001</v>
      </c>
      <c r="O472" s="13">
        <v>0.89606404304504395</v>
      </c>
      <c r="P472" s="13">
        <v>17.776067733764702</v>
      </c>
      <c r="Q472" s="2" t="s">
        <v>289</v>
      </c>
      <c r="R472" s="13" t="s">
        <v>329</v>
      </c>
      <c r="S472" s="18" t="s">
        <v>480</v>
      </c>
    </row>
    <row r="473" spans="1:19" s="15" customFormat="1" x14ac:dyDescent="0.25">
      <c r="A473" s="50">
        <v>471</v>
      </c>
      <c r="B473" s="11">
        <v>-36.1</v>
      </c>
      <c r="C473" s="11">
        <v>146.6</v>
      </c>
      <c r="D473" s="12">
        <v>74.5</v>
      </c>
      <c r="E473" s="11" t="s">
        <v>452</v>
      </c>
      <c r="F473" s="13">
        <v>693</v>
      </c>
      <c r="G473" s="13">
        <v>108</v>
      </c>
      <c r="H473" s="13">
        <v>15.6435012594459</v>
      </c>
      <c r="I473" s="13">
        <v>1056</v>
      </c>
      <c r="J473" s="13">
        <v>0.99039699999999298</v>
      </c>
      <c r="K473" s="13">
        <v>21.037799835205099</v>
      </c>
      <c r="L473" s="13">
        <v>598.800048828125</v>
      </c>
      <c r="M473" s="13">
        <v>0.65625</v>
      </c>
      <c r="N473" s="13">
        <v>197.51744117646999</v>
      </c>
      <c r="O473" s="13">
        <v>1.5674239397048999</v>
      </c>
      <c r="P473" s="13">
        <v>29.634395599365199</v>
      </c>
      <c r="Q473" s="2" t="s">
        <v>289</v>
      </c>
      <c r="R473" s="13" t="s">
        <v>276</v>
      </c>
      <c r="S473" s="14" t="s">
        <v>481</v>
      </c>
    </row>
    <row r="474" spans="1:19" s="15" customFormat="1" x14ac:dyDescent="0.25">
      <c r="A474" s="50">
        <v>472</v>
      </c>
      <c r="B474" s="11">
        <v>-36.1</v>
      </c>
      <c r="C474" s="11">
        <v>146.6</v>
      </c>
      <c r="D474" s="12">
        <v>83</v>
      </c>
      <c r="E474" s="11" t="s">
        <v>452</v>
      </c>
      <c r="F474" s="13">
        <v>693</v>
      </c>
      <c r="G474" s="13">
        <v>108</v>
      </c>
      <c r="H474" s="13">
        <v>15.6435012594459</v>
      </c>
      <c r="I474" s="13">
        <v>1056</v>
      </c>
      <c r="J474" s="13">
        <v>0.99039699999999298</v>
      </c>
      <c r="K474" s="13">
        <v>21.037799835205099</v>
      </c>
      <c r="L474" s="13">
        <v>598.800048828125</v>
      </c>
      <c r="M474" s="13">
        <v>0.65625</v>
      </c>
      <c r="N474" s="13">
        <v>197.51744117646999</v>
      </c>
      <c r="O474" s="13">
        <v>1.5674239397048999</v>
      </c>
      <c r="P474" s="13">
        <v>29.634395599365199</v>
      </c>
      <c r="Q474" s="2" t="s">
        <v>289</v>
      </c>
      <c r="R474" s="13" t="s">
        <v>276</v>
      </c>
      <c r="S474" s="14" t="s">
        <v>481</v>
      </c>
    </row>
    <row r="475" spans="1:19" s="15" customFormat="1" x14ac:dyDescent="0.25">
      <c r="A475" s="50">
        <v>473</v>
      </c>
      <c r="B475" s="11">
        <v>-36.1</v>
      </c>
      <c r="C475" s="11">
        <v>146.6</v>
      </c>
      <c r="D475" s="12">
        <v>83</v>
      </c>
      <c r="E475" s="11" t="s">
        <v>452</v>
      </c>
      <c r="F475" s="13">
        <v>693</v>
      </c>
      <c r="G475" s="13">
        <v>108</v>
      </c>
      <c r="H475" s="13">
        <v>15.6435012594459</v>
      </c>
      <c r="I475" s="13">
        <v>1056</v>
      </c>
      <c r="J475" s="13">
        <v>0.99039699999999298</v>
      </c>
      <c r="K475" s="13">
        <v>21.037799835205099</v>
      </c>
      <c r="L475" s="13">
        <v>598.800048828125</v>
      </c>
      <c r="M475" s="13">
        <v>0.65625</v>
      </c>
      <c r="N475" s="13">
        <v>197.51744117646999</v>
      </c>
      <c r="O475" s="13">
        <v>1.5674239397048999</v>
      </c>
      <c r="P475" s="13">
        <v>29.634395599365199</v>
      </c>
      <c r="Q475" s="2" t="s">
        <v>289</v>
      </c>
      <c r="R475" s="13" t="s">
        <v>276</v>
      </c>
      <c r="S475" s="14" t="s">
        <v>481</v>
      </c>
    </row>
    <row r="476" spans="1:19" s="15" customFormat="1" x14ac:dyDescent="0.25">
      <c r="A476" s="50">
        <v>474</v>
      </c>
      <c r="B476" s="11">
        <v>-36.1</v>
      </c>
      <c r="C476" s="11">
        <v>146.6</v>
      </c>
      <c r="D476" s="12">
        <v>142</v>
      </c>
      <c r="E476" s="11" t="s">
        <v>452</v>
      </c>
      <c r="F476" s="13">
        <v>693</v>
      </c>
      <c r="G476" s="13">
        <v>108</v>
      </c>
      <c r="H476" s="13">
        <v>15.6435012594459</v>
      </c>
      <c r="I476" s="13">
        <v>1056</v>
      </c>
      <c r="J476" s="13">
        <v>0.99039699999999298</v>
      </c>
      <c r="K476" s="13">
        <v>21.037799835205099</v>
      </c>
      <c r="L476" s="13">
        <v>598.800048828125</v>
      </c>
      <c r="M476" s="13">
        <v>0.65625</v>
      </c>
      <c r="N476" s="13">
        <v>197.51744117646999</v>
      </c>
      <c r="O476" s="13">
        <v>1.5674239397048999</v>
      </c>
      <c r="P476" s="13">
        <v>29.634395599365199</v>
      </c>
      <c r="Q476" s="2" t="s">
        <v>289</v>
      </c>
      <c r="R476" s="13" t="s">
        <v>276</v>
      </c>
      <c r="S476" s="14" t="s">
        <v>481</v>
      </c>
    </row>
    <row r="477" spans="1:19" s="15" customFormat="1" x14ac:dyDescent="0.25">
      <c r="A477" s="50">
        <v>475</v>
      </c>
      <c r="B477" s="11">
        <v>-36.1</v>
      </c>
      <c r="C477" s="11">
        <v>146.6</v>
      </c>
      <c r="D477" s="12">
        <v>36.5</v>
      </c>
      <c r="E477" s="11" t="s">
        <v>452</v>
      </c>
      <c r="F477" s="13">
        <v>600</v>
      </c>
      <c r="G477" s="13">
        <v>108</v>
      </c>
      <c r="H477" s="13">
        <v>15.6435012594459</v>
      </c>
      <c r="I477" s="13">
        <v>1056</v>
      </c>
      <c r="J477" s="13">
        <v>0.99039699999999298</v>
      </c>
      <c r="K477" s="13">
        <v>21.037799835205099</v>
      </c>
      <c r="L477" s="13">
        <v>598.800048828125</v>
      </c>
      <c r="M477" s="13">
        <v>0.56818181818181801</v>
      </c>
      <c r="N477" s="13">
        <v>197.51744117646999</v>
      </c>
      <c r="O477" s="13">
        <v>1.5674239397048999</v>
      </c>
      <c r="P477" s="13">
        <v>29.634395599365199</v>
      </c>
      <c r="Q477" s="2" t="s">
        <v>289</v>
      </c>
      <c r="R477" s="13" t="s">
        <v>293</v>
      </c>
      <c r="S477" s="14" t="s">
        <v>481</v>
      </c>
    </row>
    <row r="478" spans="1:19" s="15" customFormat="1" x14ac:dyDescent="0.25">
      <c r="A478" s="50">
        <v>476</v>
      </c>
      <c r="B478" s="11">
        <v>-36.1</v>
      </c>
      <c r="C478" s="11">
        <v>146.6</v>
      </c>
      <c r="D478" s="12">
        <v>5.5</v>
      </c>
      <c r="E478" s="11" t="s">
        <v>452</v>
      </c>
      <c r="F478" s="13">
        <v>600</v>
      </c>
      <c r="G478" s="13">
        <v>108</v>
      </c>
      <c r="H478" s="13">
        <v>15.6435012594459</v>
      </c>
      <c r="I478" s="13">
        <v>1056</v>
      </c>
      <c r="J478" s="13">
        <v>0.99039699999999298</v>
      </c>
      <c r="K478" s="13">
        <v>21.037799835205099</v>
      </c>
      <c r="L478" s="13">
        <v>598.800048828125</v>
      </c>
      <c r="M478" s="13">
        <v>0.56818181818181801</v>
      </c>
      <c r="N478" s="13">
        <v>197.51744117646999</v>
      </c>
      <c r="O478" s="13">
        <v>1.5674239397048999</v>
      </c>
      <c r="P478" s="13">
        <v>29.634395599365199</v>
      </c>
      <c r="Q478" s="2" t="s">
        <v>289</v>
      </c>
      <c r="R478" s="13" t="s">
        <v>293</v>
      </c>
      <c r="S478" s="14" t="s">
        <v>481</v>
      </c>
    </row>
    <row r="479" spans="1:19" s="15" customFormat="1" x14ac:dyDescent="0.25">
      <c r="A479" s="50">
        <v>477</v>
      </c>
      <c r="B479" s="11">
        <v>51.1</v>
      </c>
      <c r="C479" s="11">
        <v>-1.3</v>
      </c>
      <c r="D479" s="12">
        <v>207</v>
      </c>
      <c r="E479" s="11" t="s">
        <v>452</v>
      </c>
      <c r="F479" s="13">
        <v>986</v>
      </c>
      <c r="G479" s="13">
        <v>147</v>
      </c>
      <c r="H479" s="13">
        <v>10.5786599496222</v>
      </c>
      <c r="I479" s="13">
        <v>469</v>
      </c>
      <c r="J479" s="13">
        <v>0.39486300000000102</v>
      </c>
      <c r="K479" s="13">
        <v>18.270999908447301</v>
      </c>
      <c r="L479" s="13">
        <v>226.440017700195</v>
      </c>
      <c r="M479" s="13">
        <v>2.1023454157782502</v>
      </c>
      <c r="N479" s="13">
        <v>413.22194117647001</v>
      </c>
      <c r="O479" s="13">
        <v>0.89606404304504395</v>
      </c>
      <c r="P479" s="13">
        <v>17.776067733764702</v>
      </c>
      <c r="Q479" s="2" t="s">
        <v>289</v>
      </c>
      <c r="R479" s="13" t="s">
        <v>329</v>
      </c>
      <c r="S479" s="14" t="s">
        <v>482</v>
      </c>
    </row>
    <row r="480" spans="1:19" s="15" customFormat="1" x14ac:dyDescent="0.25">
      <c r="A480" s="50">
        <v>478</v>
      </c>
      <c r="B480" s="11">
        <v>51.1</v>
      </c>
      <c r="C480" s="11">
        <v>-1.3</v>
      </c>
      <c r="D480" s="12">
        <v>300</v>
      </c>
      <c r="E480" s="11" t="s">
        <v>452</v>
      </c>
      <c r="F480" s="13">
        <v>1004</v>
      </c>
      <c r="G480" s="13">
        <v>147</v>
      </c>
      <c r="H480" s="13">
        <v>10.5786599496222</v>
      </c>
      <c r="I480" s="13">
        <v>469</v>
      </c>
      <c r="J480" s="13">
        <v>0.39486300000000102</v>
      </c>
      <c r="K480" s="13">
        <v>18.270999908447301</v>
      </c>
      <c r="L480" s="13">
        <v>226.440017700195</v>
      </c>
      <c r="M480" s="13">
        <v>2.1407249466951002</v>
      </c>
      <c r="N480" s="13">
        <v>413.22194117647001</v>
      </c>
      <c r="O480" s="13">
        <v>0.89606404304504395</v>
      </c>
      <c r="P480" s="13">
        <v>17.776067733764702</v>
      </c>
      <c r="Q480" s="2" t="s">
        <v>289</v>
      </c>
      <c r="R480" s="13" t="s">
        <v>329</v>
      </c>
      <c r="S480" s="14" t="s">
        <v>482</v>
      </c>
    </row>
    <row r="481" spans="1:19" s="15" customFormat="1" x14ac:dyDescent="0.25">
      <c r="A481" s="50">
        <v>479</v>
      </c>
      <c r="B481" s="12">
        <v>12.211180000000001</v>
      </c>
      <c r="C481" s="12">
        <v>9.0966799999999992</v>
      </c>
      <c r="D481" s="12">
        <v>105.7</v>
      </c>
      <c r="E481" s="11" t="s">
        <v>452</v>
      </c>
      <c r="F481" s="13">
        <v>526.79999999999995</v>
      </c>
      <c r="G481" s="13">
        <v>49</v>
      </c>
      <c r="H481" s="13">
        <v>28.021052194768</v>
      </c>
      <c r="I481" s="13">
        <v>2156.7164963048499</v>
      </c>
      <c r="J481" s="13">
        <v>0.17595046592416</v>
      </c>
      <c r="K481" s="13">
        <v>90.506103515625</v>
      </c>
      <c r="L481" s="13">
        <v>700.74871826171898</v>
      </c>
      <c r="M481" s="13">
        <v>0.332113741266505</v>
      </c>
      <c r="N481" s="13">
        <v>185.93330591670599</v>
      </c>
      <c r="O481" s="13">
        <v>1.52185559272766</v>
      </c>
      <c r="P481" s="13">
        <v>17.751255035400401</v>
      </c>
      <c r="Q481" s="2" t="s">
        <v>289</v>
      </c>
      <c r="R481" s="13"/>
      <c r="S481" s="16" t="s">
        <v>483</v>
      </c>
    </row>
    <row r="482" spans="1:19" s="15" customFormat="1" x14ac:dyDescent="0.25">
      <c r="A482" s="50">
        <v>480</v>
      </c>
      <c r="B482" s="12">
        <v>26.91</v>
      </c>
      <c r="C482" s="12">
        <v>75.790000000000006</v>
      </c>
      <c r="D482" s="12">
        <v>77.5</v>
      </c>
      <c r="E482" s="11" t="s">
        <v>452</v>
      </c>
      <c r="F482" s="13">
        <v>600</v>
      </c>
      <c r="G482" s="13">
        <v>35</v>
      </c>
      <c r="H482" s="13">
        <v>26.036345390428199</v>
      </c>
      <c r="I482" s="13">
        <v>1762.80748235294</v>
      </c>
      <c r="J482" s="13">
        <v>0.42296624000000799</v>
      </c>
      <c r="K482" s="13">
        <v>32.243598937988303</v>
      </c>
      <c r="L482" s="13">
        <v>493.734130859375</v>
      </c>
      <c r="M482" s="13">
        <v>0.34036615229199002</v>
      </c>
      <c r="N482" s="13">
        <v>151.00500705882399</v>
      </c>
      <c r="O482" s="13">
        <v>1.5310475826263401</v>
      </c>
      <c r="P482" s="13">
        <v>24.054100036621101</v>
      </c>
      <c r="Q482" s="2" t="s">
        <v>311</v>
      </c>
      <c r="R482" s="13"/>
      <c r="S482" s="16" t="s">
        <v>426</v>
      </c>
    </row>
    <row r="483" spans="1:19" s="15" customFormat="1" x14ac:dyDescent="0.25">
      <c r="A483" s="50">
        <v>481</v>
      </c>
      <c r="B483" s="11">
        <v>-0.1</v>
      </c>
      <c r="C483" s="11">
        <v>34.799999999999997</v>
      </c>
      <c r="D483" s="12">
        <v>55</v>
      </c>
      <c r="E483" s="11" t="s">
        <v>452</v>
      </c>
      <c r="F483" s="13">
        <v>1278</v>
      </c>
      <c r="G483" s="13">
        <v>199</v>
      </c>
      <c r="H483" s="13">
        <v>22.986619647355202</v>
      </c>
      <c r="I483" s="13">
        <v>1702</v>
      </c>
      <c r="J483" s="13">
        <v>1.2021299999999999</v>
      </c>
      <c r="K483" s="13">
        <v>0</v>
      </c>
      <c r="L483" s="13">
        <v>896.800048828125</v>
      </c>
      <c r="M483" s="13">
        <v>0.75088131609870801</v>
      </c>
      <c r="N483" s="13">
        <v>386.98050000000001</v>
      </c>
      <c r="O483" s="13">
        <v>0.68446004390716597</v>
      </c>
      <c r="P483" s="13">
        <v>22.840618133544901</v>
      </c>
      <c r="Q483" s="2" t="s">
        <v>289</v>
      </c>
      <c r="R483" s="13" t="s">
        <v>276</v>
      </c>
      <c r="S483" s="14" t="s">
        <v>484</v>
      </c>
    </row>
    <row r="484" spans="1:19" s="15" customFormat="1" x14ac:dyDescent="0.25">
      <c r="A484" s="50">
        <v>482</v>
      </c>
      <c r="B484" s="11">
        <v>-33.9</v>
      </c>
      <c r="C484" s="11">
        <v>121.8</v>
      </c>
      <c r="D484" s="12">
        <v>35</v>
      </c>
      <c r="E484" s="11" t="s">
        <v>452</v>
      </c>
      <c r="F484" s="13">
        <v>500</v>
      </c>
      <c r="G484" s="13">
        <v>95</v>
      </c>
      <c r="H484" s="13">
        <v>12.2647934508816</v>
      </c>
      <c r="I484" s="13">
        <v>1410</v>
      </c>
      <c r="J484" s="13">
        <v>0.14779799999999901</v>
      </c>
      <c r="K484" s="13">
        <v>36.2156982421875</v>
      </c>
      <c r="L484" s="13">
        <v>319.02001953125</v>
      </c>
      <c r="M484" s="13">
        <v>0.35460992907801397</v>
      </c>
      <c r="N484" s="13">
        <v>0</v>
      </c>
      <c r="O484" s="13">
        <v>0.96168607473373402</v>
      </c>
      <c r="P484" s="13">
        <v>15.7243566513062</v>
      </c>
      <c r="Q484" s="2" t="s">
        <v>289</v>
      </c>
      <c r="R484" s="13" t="s">
        <v>291</v>
      </c>
      <c r="S484" s="14" t="s">
        <v>485</v>
      </c>
    </row>
    <row r="485" spans="1:19" s="15" customFormat="1" ht="14.4" customHeight="1" x14ac:dyDescent="0.25">
      <c r="A485" s="50">
        <v>483</v>
      </c>
      <c r="B485" s="11">
        <v>38.1</v>
      </c>
      <c r="C485" s="11">
        <v>-98.8</v>
      </c>
      <c r="D485" s="12">
        <v>65</v>
      </c>
      <c r="E485" s="11" t="s">
        <v>452</v>
      </c>
      <c r="F485" s="13">
        <v>600</v>
      </c>
      <c r="G485" s="13">
        <v>84</v>
      </c>
      <c r="H485" s="13">
        <v>13.6677934508816</v>
      </c>
      <c r="I485" s="13">
        <v>1330</v>
      </c>
      <c r="J485" s="13">
        <v>0.170712</v>
      </c>
      <c r="K485" s="13">
        <v>30.854499816894499</v>
      </c>
      <c r="L485" s="13">
        <v>571.64001464843795</v>
      </c>
      <c r="M485" s="13">
        <v>0.45112781954887199</v>
      </c>
      <c r="N485" s="13">
        <v>37.716294117647102</v>
      </c>
      <c r="O485" s="13">
        <v>1.3417780399322501</v>
      </c>
      <c r="P485" s="13">
        <v>25.131843566894499</v>
      </c>
      <c r="Q485" s="2" t="s">
        <v>289</v>
      </c>
      <c r="R485" s="13" t="s">
        <v>329</v>
      </c>
      <c r="S485" s="14" t="s">
        <v>486</v>
      </c>
    </row>
    <row r="486" spans="1:19" s="15" customFormat="1" ht="21" customHeight="1" x14ac:dyDescent="0.25">
      <c r="A486" s="50">
        <v>484</v>
      </c>
      <c r="B486" s="11">
        <v>38.1</v>
      </c>
      <c r="C486" s="11">
        <v>-98.8</v>
      </c>
      <c r="D486" s="12">
        <v>103</v>
      </c>
      <c r="E486" s="11" t="s">
        <v>452</v>
      </c>
      <c r="F486" s="13">
        <v>600</v>
      </c>
      <c r="G486" s="13">
        <v>84</v>
      </c>
      <c r="H486" s="13">
        <v>13.6677934508816</v>
      </c>
      <c r="I486" s="13">
        <v>1330</v>
      </c>
      <c r="J486" s="13">
        <v>0.170712</v>
      </c>
      <c r="K486" s="13">
        <v>30.854499816894499</v>
      </c>
      <c r="L486" s="13">
        <v>571.64001464843795</v>
      </c>
      <c r="M486" s="13">
        <v>0.45112781954887199</v>
      </c>
      <c r="N486" s="13">
        <v>37.716294117647102</v>
      </c>
      <c r="O486" s="13">
        <v>1.3417780399322501</v>
      </c>
      <c r="P486" s="13">
        <v>25.131843566894499</v>
      </c>
      <c r="Q486" s="2" t="s">
        <v>289</v>
      </c>
      <c r="R486" s="13" t="s">
        <v>291</v>
      </c>
      <c r="S486" s="14" t="s">
        <v>486</v>
      </c>
    </row>
    <row r="487" spans="1:19" s="15" customFormat="1" ht="14.4" customHeight="1" x14ac:dyDescent="0.25">
      <c r="A487" s="50">
        <v>485</v>
      </c>
      <c r="B487" s="11">
        <v>38.1</v>
      </c>
      <c r="C487" s="11">
        <v>-98.8</v>
      </c>
      <c r="D487" s="12">
        <v>1.6</v>
      </c>
      <c r="E487" s="11" t="s">
        <v>452</v>
      </c>
      <c r="F487" s="13">
        <v>600</v>
      </c>
      <c r="G487" s="13">
        <v>84</v>
      </c>
      <c r="H487" s="13">
        <v>13.6677934508816</v>
      </c>
      <c r="I487" s="13">
        <v>1330</v>
      </c>
      <c r="J487" s="13">
        <v>0.170712</v>
      </c>
      <c r="K487" s="13">
        <v>30.854499816894499</v>
      </c>
      <c r="L487" s="13">
        <v>571.64001464843795</v>
      </c>
      <c r="M487" s="13">
        <v>0.45112781954887199</v>
      </c>
      <c r="N487" s="13">
        <v>37.716294117647102</v>
      </c>
      <c r="O487" s="13">
        <v>1.3417780399322501</v>
      </c>
      <c r="P487" s="13">
        <v>25.131843566894499</v>
      </c>
      <c r="Q487" s="2" t="s">
        <v>289</v>
      </c>
      <c r="R487" s="13" t="s">
        <v>329</v>
      </c>
      <c r="S487" s="14" t="s">
        <v>486</v>
      </c>
    </row>
    <row r="488" spans="1:19" s="15" customFormat="1" ht="13.8" customHeight="1" x14ac:dyDescent="0.25">
      <c r="A488" s="50">
        <v>486</v>
      </c>
      <c r="B488" s="11">
        <v>38.1</v>
      </c>
      <c r="C488" s="11">
        <v>-98.8</v>
      </c>
      <c r="D488" s="12">
        <v>42</v>
      </c>
      <c r="E488" s="11" t="s">
        <v>452</v>
      </c>
      <c r="F488" s="13">
        <v>600</v>
      </c>
      <c r="G488" s="13">
        <v>84</v>
      </c>
      <c r="H488" s="13">
        <v>13.6677934508816</v>
      </c>
      <c r="I488" s="13">
        <v>1330</v>
      </c>
      <c r="J488" s="13">
        <v>0.170712</v>
      </c>
      <c r="K488" s="13">
        <v>30.854499816894499</v>
      </c>
      <c r="L488" s="13">
        <v>571.64001464843795</v>
      </c>
      <c r="M488" s="13">
        <v>0.45112781954887199</v>
      </c>
      <c r="N488" s="13">
        <v>37.716294117647102</v>
      </c>
      <c r="O488" s="13">
        <v>1.3417780399322501</v>
      </c>
      <c r="P488" s="13">
        <v>25.131843566894499</v>
      </c>
      <c r="Q488" s="2" t="s">
        <v>289</v>
      </c>
      <c r="R488" s="13" t="s">
        <v>291</v>
      </c>
      <c r="S488" s="14" t="s">
        <v>486</v>
      </c>
    </row>
    <row r="489" spans="1:19" s="15" customFormat="1" x14ac:dyDescent="0.25">
      <c r="A489" s="50">
        <v>487</v>
      </c>
      <c r="B489" s="11">
        <v>48.3</v>
      </c>
      <c r="C489" s="11">
        <v>-122.6</v>
      </c>
      <c r="D489" s="12">
        <v>89.8</v>
      </c>
      <c r="E489" s="11" t="s">
        <v>452</v>
      </c>
      <c r="F489" s="13">
        <v>618</v>
      </c>
      <c r="G489" s="13">
        <v>157</v>
      </c>
      <c r="H489" s="13">
        <v>10.659858942065499</v>
      </c>
      <c r="I489" s="13">
        <v>643</v>
      </c>
      <c r="J489" s="13">
        <v>1.0853970000000199</v>
      </c>
      <c r="K489" s="13">
        <v>40.292800903320298</v>
      </c>
      <c r="L489" s="13">
        <v>834.43994140625</v>
      </c>
      <c r="M489" s="13">
        <v>0.96111975116640802</v>
      </c>
      <c r="N489" s="13">
        <v>0</v>
      </c>
      <c r="O489" s="13">
        <v>1.0930659770965601</v>
      </c>
      <c r="P489" s="13">
        <v>19.224807739257798</v>
      </c>
      <c r="Q489" s="2" t="s">
        <v>289</v>
      </c>
      <c r="R489" s="13" t="s">
        <v>276</v>
      </c>
      <c r="S489" s="14" t="s">
        <v>487</v>
      </c>
    </row>
    <row r="490" spans="1:19" s="15" customFormat="1" x14ac:dyDescent="0.25">
      <c r="A490" s="50">
        <v>488</v>
      </c>
      <c r="B490" s="12">
        <v>-33.92</v>
      </c>
      <c r="C490" s="12">
        <v>150.91999999999999</v>
      </c>
      <c r="D490" s="12">
        <v>186</v>
      </c>
      <c r="E490" s="11" t="s">
        <v>452</v>
      </c>
      <c r="F490" s="13">
        <v>738</v>
      </c>
      <c r="G490" s="13">
        <v>125</v>
      </c>
      <c r="H490" s="13">
        <v>17.5210356675063</v>
      </c>
      <c r="I490" s="13">
        <v>1071.71576470589</v>
      </c>
      <c r="J490" s="13">
        <v>0.67011160000001502</v>
      </c>
      <c r="K490" s="13">
        <v>21.3271999359131</v>
      </c>
      <c r="L490" s="13">
        <v>323.6748046875</v>
      </c>
      <c r="M490" s="13">
        <v>0.68861541866236198</v>
      </c>
      <c r="N490" s="13">
        <v>0</v>
      </c>
      <c r="O490" s="13">
        <v>1.1966630220413199</v>
      </c>
      <c r="P490" s="13">
        <v>25.2425746917725</v>
      </c>
      <c r="Q490" s="2" t="s">
        <v>311</v>
      </c>
      <c r="R490" s="13"/>
      <c r="S490" s="16" t="s">
        <v>319</v>
      </c>
    </row>
    <row r="491" spans="1:19" s="15" customFormat="1" x14ac:dyDescent="0.25">
      <c r="A491" s="50">
        <v>489</v>
      </c>
      <c r="B491" s="11">
        <v>-35.1</v>
      </c>
      <c r="C491" s="11">
        <v>139.30000000000001</v>
      </c>
      <c r="D491" s="12">
        <v>1</v>
      </c>
      <c r="E491" s="11" t="s">
        <v>452</v>
      </c>
      <c r="F491" s="13">
        <v>300</v>
      </c>
      <c r="G491" s="13">
        <v>105</v>
      </c>
      <c r="H491" s="13">
        <v>16.5495717884131</v>
      </c>
      <c r="I491" s="13">
        <v>1306</v>
      </c>
      <c r="J491" s="13">
        <v>0.34530999999999301</v>
      </c>
      <c r="K491" s="13">
        <v>28.3679008483887</v>
      </c>
      <c r="L491" s="13">
        <v>152.32000732421901</v>
      </c>
      <c r="M491" s="13">
        <v>0.22970903522205199</v>
      </c>
      <c r="N491" s="13">
        <v>47.835058823528797</v>
      </c>
      <c r="O491" s="13">
        <v>1.35383200645447</v>
      </c>
      <c r="P491" s="13">
        <v>19.832687377929702</v>
      </c>
      <c r="Q491" s="2" t="s">
        <v>294</v>
      </c>
      <c r="R491" s="13" t="s">
        <v>291</v>
      </c>
      <c r="S491" s="14" t="s">
        <v>488</v>
      </c>
    </row>
    <row r="492" spans="1:19" s="15" customFormat="1" x14ac:dyDescent="0.25">
      <c r="A492" s="50">
        <v>490</v>
      </c>
      <c r="B492" s="11">
        <v>-35.1</v>
      </c>
      <c r="C492" s="11">
        <v>141.9</v>
      </c>
      <c r="D492" s="12">
        <v>2.5</v>
      </c>
      <c r="E492" s="11" t="s">
        <v>452</v>
      </c>
      <c r="F492" s="13">
        <v>330</v>
      </c>
      <c r="G492" s="13">
        <v>76</v>
      </c>
      <c r="H492" s="13">
        <v>17.078473551637298</v>
      </c>
      <c r="I492" s="13">
        <v>1373</v>
      </c>
      <c r="J492" s="13">
        <v>5.9606999999999903E-2</v>
      </c>
      <c r="K492" s="13">
        <v>41.554298400878899</v>
      </c>
      <c r="L492" s="13">
        <v>196.88000488281301</v>
      </c>
      <c r="M492" s="13">
        <v>0.240349599417334</v>
      </c>
      <c r="N492" s="13">
        <v>9.0725588235294303</v>
      </c>
      <c r="O492" s="13">
        <v>1.52671205997467</v>
      </c>
      <c r="P492" s="13">
        <v>19.599941253662099</v>
      </c>
      <c r="Q492" s="2" t="s">
        <v>289</v>
      </c>
      <c r="R492" s="13" t="s">
        <v>276</v>
      </c>
      <c r="S492" s="14" t="s">
        <v>488</v>
      </c>
    </row>
    <row r="493" spans="1:19" s="15" customFormat="1" x14ac:dyDescent="0.25">
      <c r="A493" s="50">
        <v>491</v>
      </c>
      <c r="B493" s="11">
        <v>-36.6</v>
      </c>
      <c r="C493" s="11">
        <v>143.9</v>
      </c>
      <c r="D493" s="12">
        <v>58.8</v>
      </c>
      <c r="E493" s="11" t="s">
        <v>452</v>
      </c>
      <c r="F493" s="13">
        <v>425</v>
      </c>
      <c r="G493" s="13">
        <v>96</v>
      </c>
      <c r="H493" s="13">
        <v>15.377292191435799</v>
      </c>
      <c r="I493" s="13">
        <v>1241</v>
      </c>
      <c r="J493" s="13">
        <v>0.35254099999999999</v>
      </c>
      <c r="K493" s="13">
        <v>13.3394002914429</v>
      </c>
      <c r="L493" s="13">
        <v>683.280029296875</v>
      </c>
      <c r="M493" s="13">
        <v>0.34246575342465801</v>
      </c>
      <c r="N493" s="13">
        <v>73.572970588235506</v>
      </c>
      <c r="O493" s="13">
        <v>1.61667203903198</v>
      </c>
      <c r="P493" s="13">
        <v>31.601100921630898</v>
      </c>
      <c r="Q493" s="2" t="s">
        <v>289</v>
      </c>
      <c r="R493" s="13" t="s">
        <v>329</v>
      </c>
      <c r="S493" s="14" t="s">
        <v>488</v>
      </c>
    </row>
    <row r="494" spans="1:19" s="15" customFormat="1" x14ac:dyDescent="0.25">
      <c r="A494" s="50">
        <v>492</v>
      </c>
      <c r="B494" s="11">
        <v>-36.6</v>
      </c>
      <c r="C494" s="11">
        <v>143.9</v>
      </c>
      <c r="D494" s="12">
        <v>0.02</v>
      </c>
      <c r="E494" s="11" t="s">
        <v>452</v>
      </c>
      <c r="F494" s="13">
        <v>425</v>
      </c>
      <c r="G494" s="13">
        <v>96</v>
      </c>
      <c r="H494" s="13">
        <v>15.377292191435799</v>
      </c>
      <c r="I494" s="13">
        <v>1241</v>
      </c>
      <c r="J494" s="13">
        <v>0.35254099999999999</v>
      </c>
      <c r="K494" s="13">
        <v>13.3394002914429</v>
      </c>
      <c r="L494" s="13">
        <v>683.280029296875</v>
      </c>
      <c r="M494" s="13">
        <v>0.34246575342465801</v>
      </c>
      <c r="N494" s="13">
        <v>73.572970588235506</v>
      </c>
      <c r="O494" s="13">
        <v>1.61667203903198</v>
      </c>
      <c r="P494" s="13">
        <v>31.601100921630898</v>
      </c>
      <c r="Q494" s="2" t="s">
        <v>289</v>
      </c>
      <c r="R494" s="13" t="s">
        <v>329</v>
      </c>
      <c r="S494" s="14" t="s">
        <v>488</v>
      </c>
    </row>
    <row r="495" spans="1:19" s="15" customFormat="1" x14ac:dyDescent="0.25">
      <c r="A495" s="50">
        <v>493</v>
      </c>
      <c r="B495" s="11">
        <v>-33.6</v>
      </c>
      <c r="C495" s="11">
        <v>18.399999999999999</v>
      </c>
      <c r="D495" s="12">
        <v>95</v>
      </c>
      <c r="E495" s="11" t="s">
        <v>452</v>
      </c>
      <c r="F495" s="13">
        <v>350</v>
      </c>
      <c r="G495" s="13">
        <v>91</v>
      </c>
      <c r="H495" s="13">
        <v>17.628904282115901</v>
      </c>
      <c r="I495" s="13">
        <v>1236</v>
      </c>
      <c r="J495" s="13">
        <v>1.0923620000000001</v>
      </c>
      <c r="K495" s="13">
        <v>213.39999389648401</v>
      </c>
      <c r="L495" s="13">
        <v>358.01998901367199</v>
      </c>
      <c r="M495" s="13">
        <v>0.28317152103559901</v>
      </c>
      <c r="N495" s="13">
        <v>0</v>
      </c>
      <c r="O495" s="13">
        <v>1.3244309425353999</v>
      </c>
      <c r="P495" s="13">
        <v>12.1286153793335</v>
      </c>
      <c r="Q495" s="2" t="s">
        <v>294</v>
      </c>
      <c r="R495" s="13" t="s">
        <v>291</v>
      </c>
      <c r="S495" s="14" t="s">
        <v>489</v>
      </c>
    </row>
    <row r="496" spans="1:19" s="15" customFormat="1" ht="15" customHeight="1" x14ac:dyDescent="0.25">
      <c r="A496" s="50">
        <v>494</v>
      </c>
      <c r="B496" s="11">
        <v>-33.6</v>
      </c>
      <c r="C496" s="11">
        <v>18.399999999999999</v>
      </c>
      <c r="D496" s="12">
        <v>98.8</v>
      </c>
      <c r="E496" s="11" t="s">
        <v>452</v>
      </c>
      <c r="F496" s="13">
        <v>380</v>
      </c>
      <c r="G496" s="13">
        <v>91</v>
      </c>
      <c r="H496" s="13">
        <v>17.628904282115901</v>
      </c>
      <c r="I496" s="13">
        <v>1236</v>
      </c>
      <c r="J496" s="13">
        <v>1.0923620000000001</v>
      </c>
      <c r="K496" s="13">
        <v>213.39999389648401</v>
      </c>
      <c r="L496" s="13">
        <v>358.01998901367199</v>
      </c>
      <c r="M496" s="13">
        <v>0.307443365695793</v>
      </c>
      <c r="N496" s="13">
        <v>0</v>
      </c>
      <c r="O496" s="13">
        <v>1.3244309425353999</v>
      </c>
      <c r="P496" s="13">
        <v>12.1286153793335</v>
      </c>
      <c r="Q496" s="2" t="s">
        <v>294</v>
      </c>
      <c r="R496" s="13" t="s">
        <v>291</v>
      </c>
      <c r="S496" s="14" t="s">
        <v>490</v>
      </c>
    </row>
    <row r="497" spans="1:19" s="15" customFormat="1" x14ac:dyDescent="0.25">
      <c r="A497" s="50">
        <v>495</v>
      </c>
      <c r="B497" s="12">
        <v>37.450000000000003</v>
      </c>
      <c r="C497" s="12">
        <v>104.95</v>
      </c>
      <c r="D497" s="12">
        <v>48</v>
      </c>
      <c r="E497" s="11" t="s">
        <v>452</v>
      </c>
      <c r="F497" s="13">
        <v>268.60000000000002</v>
      </c>
      <c r="G497" s="13">
        <v>65</v>
      </c>
      <c r="H497" s="13">
        <v>8.5686649874055494</v>
      </c>
      <c r="I497" s="13">
        <v>907.2</v>
      </c>
      <c r="J497" s="13">
        <v>1.56421999999999</v>
      </c>
      <c r="K497" s="13">
        <v>20.322799682617202</v>
      </c>
      <c r="L497" s="13">
        <v>283.23001098632801</v>
      </c>
      <c r="M497" s="13">
        <v>0.27599919597468597</v>
      </c>
      <c r="N497" s="13">
        <v>2.0403529411764598</v>
      </c>
      <c r="O497" s="13">
        <v>1.6528707742691</v>
      </c>
      <c r="P497" s="13">
        <v>24.993301391601602</v>
      </c>
      <c r="Q497" s="2" t="s">
        <v>326</v>
      </c>
      <c r="R497" s="13"/>
      <c r="S497" s="16" t="s">
        <v>491</v>
      </c>
    </row>
    <row r="498" spans="1:19" s="15" customFormat="1" x14ac:dyDescent="0.25">
      <c r="A498" s="50">
        <v>496</v>
      </c>
      <c r="B498" s="11">
        <v>-33.799999999999997</v>
      </c>
      <c r="C498" s="11">
        <v>117.4</v>
      </c>
      <c r="D498" s="12">
        <v>17</v>
      </c>
      <c r="E498" s="11" t="s">
        <v>452</v>
      </c>
      <c r="F498" s="13">
        <v>483</v>
      </c>
      <c r="G498" s="13">
        <v>128</v>
      </c>
      <c r="H498" s="13">
        <v>15.9527632241814</v>
      </c>
      <c r="I498" s="13">
        <v>1286</v>
      </c>
      <c r="J498" s="13">
        <v>0.13383899999999799</v>
      </c>
      <c r="K498" s="13">
        <v>15.855400085449199</v>
      </c>
      <c r="L498" s="13">
        <v>483.89999389648398</v>
      </c>
      <c r="M498" s="13">
        <v>0.37558320373250398</v>
      </c>
      <c r="N498" s="13">
        <v>93.754058823528894</v>
      </c>
      <c r="O498" s="13">
        <v>1.56807088851929</v>
      </c>
      <c r="P498" s="13">
        <v>26.6332111358643</v>
      </c>
      <c r="Q498" s="2" t="s">
        <v>289</v>
      </c>
      <c r="R498" s="13" t="s">
        <v>306</v>
      </c>
      <c r="S498" s="14" t="s">
        <v>492</v>
      </c>
    </row>
    <row r="499" spans="1:19" s="15" customFormat="1" x14ac:dyDescent="0.25">
      <c r="A499" s="50">
        <v>497</v>
      </c>
      <c r="B499" s="11">
        <v>-33.799999999999997</v>
      </c>
      <c r="C499" s="11">
        <v>117.4</v>
      </c>
      <c r="D499" s="12">
        <v>45</v>
      </c>
      <c r="E499" s="11" t="s">
        <v>452</v>
      </c>
      <c r="F499" s="13">
        <v>483</v>
      </c>
      <c r="G499" s="13">
        <v>128</v>
      </c>
      <c r="H499" s="13">
        <v>15.9527632241814</v>
      </c>
      <c r="I499" s="13">
        <v>1286</v>
      </c>
      <c r="J499" s="13">
        <v>0.13383899999999799</v>
      </c>
      <c r="K499" s="13">
        <v>15.855400085449199</v>
      </c>
      <c r="L499" s="13">
        <v>483.89999389648398</v>
      </c>
      <c r="M499" s="13">
        <v>0.37558320373250398</v>
      </c>
      <c r="N499" s="13">
        <v>93.754058823528894</v>
      </c>
      <c r="O499" s="13">
        <v>1.56807088851929</v>
      </c>
      <c r="P499" s="13">
        <v>26.6332111358643</v>
      </c>
      <c r="Q499" s="2" t="s">
        <v>289</v>
      </c>
      <c r="R499" s="13" t="s">
        <v>306</v>
      </c>
      <c r="S499" s="14" t="s">
        <v>492</v>
      </c>
    </row>
    <row r="500" spans="1:19" s="15" customFormat="1" x14ac:dyDescent="0.25">
      <c r="A500" s="50">
        <v>498</v>
      </c>
      <c r="B500" s="11">
        <v>27.6</v>
      </c>
      <c r="C500" s="11">
        <v>-98.3</v>
      </c>
      <c r="D500" s="12">
        <v>0</v>
      </c>
      <c r="E500" s="11" t="s">
        <v>452</v>
      </c>
      <c r="F500" s="13">
        <v>887</v>
      </c>
      <c r="G500" s="13">
        <v>65</v>
      </c>
      <c r="H500" s="13">
        <v>23.253478589420698</v>
      </c>
      <c r="I500" s="13">
        <v>1493</v>
      </c>
      <c r="J500" s="13">
        <v>0.241615</v>
      </c>
      <c r="K500" s="13">
        <v>31.382299423217798</v>
      </c>
      <c r="L500" s="13">
        <v>562.5</v>
      </c>
      <c r="M500" s="13">
        <v>0.59410582719356997</v>
      </c>
      <c r="N500" s="13">
        <v>42.586941176470802</v>
      </c>
      <c r="O500" s="13">
        <v>1.47060394287109</v>
      </c>
      <c r="P500" s="13">
        <v>32.642120361328097</v>
      </c>
      <c r="Q500" s="2" t="s">
        <v>294</v>
      </c>
      <c r="R500" s="13" t="s">
        <v>293</v>
      </c>
      <c r="S500" s="14" t="s">
        <v>493</v>
      </c>
    </row>
    <row r="501" spans="1:19" s="15" customFormat="1" x14ac:dyDescent="0.25">
      <c r="A501" s="50">
        <v>499</v>
      </c>
      <c r="B501" s="11">
        <v>-35.4</v>
      </c>
      <c r="C501" s="11">
        <v>147.6</v>
      </c>
      <c r="D501" s="12">
        <v>22</v>
      </c>
      <c r="E501" s="11" t="s">
        <v>452</v>
      </c>
      <c r="F501" s="13">
        <v>650</v>
      </c>
      <c r="G501" s="13">
        <v>104</v>
      </c>
      <c r="H501" s="13">
        <v>15.041886649874099</v>
      </c>
      <c r="I501" s="13">
        <v>1079</v>
      </c>
      <c r="J501" s="13">
        <v>0.88480799999999504</v>
      </c>
      <c r="K501" s="13">
        <v>23.316799163818398</v>
      </c>
      <c r="L501" s="13">
        <v>506.489990234375</v>
      </c>
      <c r="M501" s="13">
        <v>0.60240963855421703</v>
      </c>
      <c r="N501" s="13">
        <v>206.62002941176399</v>
      </c>
      <c r="O501" s="13">
        <v>1.5502279996871899</v>
      </c>
      <c r="P501" s="13">
        <v>29.329978942871101</v>
      </c>
      <c r="Q501" s="2" t="s">
        <v>289</v>
      </c>
      <c r="R501" s="13" t="s">
        <v>291</v>
      </c>
      <c r="S501" s="14" t="s">
        <v>494</v>
      </c>
    </row>
    <row r="502" spans="1:19" s="15" customFormat="1" x14ac:dyDescent="0.25">
      <c r="A502" s="50">
        <v>500</v>
      </c>
      <c r="B502" s="11">
        <v>-35.4</v>
      </c>
      <c r="C502" s="11">
        <v>147.6</v>
      </c>
      <c r="D502" s="12">
        <v>62</v>
      </c>
      <c r="E502" s="11" t="s">
        <v>452</v>
      </c>
      <c r="F502" s="13">
        <v>697</v>
      </c>
      <c r="G502" s="13">
        <v>104</v>
      </c>
      <c r="H502" s="13">
        <v>15.041886649874099</v>
      </c>
      <c r="I502" s="13">
        <v>1079</v>
      </c>
      <c r="J502" s="13">
        <v>0.88480799999999504</v>
      </c>
      <c r="K502" s="13">
        <v>23.316799163818398</v>
      </c>
      <c r="L502" s="13">
        <v>506.489990234375</v>
      </c>
      <c r="M502" s="13">
        <v>0.64596848934198303</v>
      </c>
      <c r="N502" s="13">
        <v>206.62002941176399</v>
      </c>
      <c r="O502" s="13">
        <v>1.5502279996871899</v>
      </c>
      <c r="P502" s="13">
        <v>29.329978942871101</v>
      </c>
      <c r="Q502" s="2" t="s">
        <v>289</v>
      </c>
      <c r="R502" s="13" t="s">
        <v>291</v>
      </c>
      <c r="S502" s="14" t="s">
        <v>494</v>
      </c>
    </row>
    <row r="503" spans="1:19" s="15" customFormat="1" x14ac:dyDescent="0.25">
      <c r="A503" s="50">
        <v>501</v>
      </c>
      <c r="B503" s="11">
        <v>-35.1</v>
      </c>
      <c r="C503" s="11">
        <v>147.4</v>
      </c>
      <c r="D503" s="12">
        <v>44.5</v>
      </c>
      <c r="E503" s="11" t="s">
        <v>452</v>
      </c>
      <c r="F503" s="13">
        <v>593</v>
      </c>
      <c r="G503" s="13">
        <v>98</v>
      </c>
      <c r="H503" s="13">
        <v>15.859906801007501</v>
      </c>
      <c r="I503" s="13">
        <v>1134</v>
      </c>
      <c r="J503" s="13">
        <v>0.57112000000000096</v>
      </c>
      <c r="K503" s="13">
        <v>23.316799163818398</v>
      </c>
      <c r="L503" s="13">
        <v>623.56005859375</v>
      </c>
      <c r="M503" s="13">
        <v>0.52292768959435598</v>
      </c>
      <c r="N503" s="13">
        <v>129.95979411764799</v>
      </c>
      <c r="O503" s="13">
        <v>1.5778779983520499</v>
      </c>
      <c r="P503" s="13">
        <v>27.0314826965332</v>
      </c>
      <c r="Q503" s="2" t="s">
        <v>289</v>
      </c>
      <c r="R503" s="13" t="s">
        <v>276</v>
      </c>
      <c r="S503" s="14" t="s">
        <v>495</v>
      </c>
    </row>
    <row r="504" spans="1:19" s="15" customFormat="1" x14ac:dyDescent="0.25">
      <c r="A504" s="50">
        <v>502</v>
      </c>
      <c r="B504" s="11">
        <v>-30.6</v>
      </c>
      <c r="C504" s="11">
        <v>150.6</v>
      </c>
      <c r="D504" s="12">
        <v>47.5</v>
      </c>
      <c r="E504" s="11" t="s">
        <v>452</v>
      </c>
      <c r="F504" s="13">
        <v>662</v>
      </c>
      <c r="G504" s="13">
        <v>84</v>
      </c>
      <c r="H504" s="13">
        <v>17.734148614609602</v>
      </c>
      <c r="I504" s="13">
        <v>1275</v>
      </c>
      <c r="J504" s="13">
        <v>1.250999</v>
      </c>
      <c r="K504" s="13">
        <v>86.253196716308594</v>
      </c>
      <c r="L504" s="13">
        <v>499.69003295898398</v>
      </c>
      <c r="M504" s="13">
        <v>0.51921568627450998</v>
      </c>
      <c r="N504" s="13">
        <v>100.895</v>
      </c>
      <c r="O504" s="13">
        <v>1.5477709770202599</v>
      </c>
      <c r="P504" s="13">
        <v>28.566562652587901</v>
      </c>
      <c r="Q504" s="2" t="s">
        <v>294</v>
      </c>
      <c r="R504" s="13" t="s">
        <v>293</v>
      </c>
      <c r="S504" s="14" t="s">
        <v>495</v>
      </c>
    </row>
    <row r="505" spans="1:19" s="15" customFormat="1" x14ac:dyDescent="0.25">
      <c r="A505" s="50">
        <v>503</v>
      </c>
      <c r="B505" s="11">
        <v>-37.4</v>
      </c>
      <c r="C505" s="11">
        <v>141.9</v>
      </c>
      <c r="D505" s="12">
        <v>142</v>
      </c>
      <c r="E505" s="11" t="s">
        <v>452</v>
      </c>
      <c r="F505" s="13">
        <v>642</v>
      </c>
      <c r="G505" s="13">
        <v>143</v>
      </c>
      <c r="H505" s="13">
        <v>14.0886624685138</v>
      </c>
      <c r="I505" s="13">
        <v>1160</v>
      </c>
      <c r="J505" s="13">
        <v>0.60208900000000998</v>
      </c>
      <c r="K505" s="13">
        <v>74.735900878906307</v>
      </c>
      <c r="L505" s="13">
        <v>394.95999145507801</v>
      </c>
      <c r="M505" s="13">
        <v>0.55344827586206902</v>
      </c>
      <c r="N505" s="13">
        <v>165.920088235294</v>
      </c>
      <c r="O505" s="13">
        <v>1.5663039684295701</v>
      </c>
      <c r="P505" s="13">
        <v>29.965185165405298</v>
      </c>
      <c r="Q505" s="2" t="s">
        <v>289</v>
      </c>
      <c r="R505" s="13" t="s">
        <v>276</v>
      </c>
      <c r="S505" s="14" t="s">
        <v>495</v>
      </c>
    </row>
    <row r="506" spans="1:19" s="15" customFormat="1" x14ac:dyDescent="0.25">
      <c r="A506" s="50">
        <v>504</v>
      </c>
      <c r="B506" s="11">
        <v>-33.6</v>
      </c>
      <c r="C506" s="11">
        <v>149.1</v>
      </c>
      <c r="D506" s="12">
        <v>159</v>
      </c>
      <c r="E506" s="11" t="s">
        <v>452</v>
      </c>
      <c r="F506" s="13">
        <v>885</v>
      </c>
      <c r="G506" s="13">
        <v>95</v>
      </c>
      <c r="H506" s="13">
        <v>14.2810075566751</v>
      </c>
      <c r="I506" s="13">
        <v>1136</v>
      </c>
      <c r="J506" s="13">
        <v>1.1454089999999999</v>
      </c>
      <c r="K506" s="13">
        <v>27.220699310302699</v>
      </c>
      <c r="L506" s="13">
        <v>780</v>
      </c>
      <c r="M506" s="13">
        <v>0.77904929577464799</v>
      </c>
      <c r="N506" s="13">
        <v>192.62285294117501</v>
      </c>
      <c r="O506" s="13">
        <v>1.4988440275192301</v>
      </c>
      <c r="P506" s="13">
        <v>31.700956344604499</v>
      </c>
      <c r="Q506" s="2" t="s">
        <v>289</v>
      </c>
      <c r="R506" s="13" t="s">
        <v>276</v>
      </c>
      <c r="S506" s="14" t="s">
        <v>495</v>
      </c>
    </row>
    <row r="507" spans="1:19" s="15" customFormat="1" x14ac:dyDescent="0.25">
      <c r="A507" s="50">
        <v>505</v>
      </c>
      <c r="B507" s="11">
        <v>-34.9</v>
      </c>
      <c r="C507" s="11">
        <v>117.8</v>
      </c>
      <c r="D507" s="12">
        <v>161</v>
      </c>
      <c r="E507" s="11" t="s">
        <v>452</v>
      </c>
      <c r="F507" s="13">
        <v>758</v>
      </c>
      <c r="G507" s="13">
        <v>161</v>
      </c>
      <c r="H507" s="13">
        <v>15.5039068010076</v>
      </c>
      <c r="I507" s="13">
        <v>1190</v>
      </c>
      <c r="J507" s="13">
        <v>0.39794300000000099</v>
      </c>
      <c r="K507" s="13">
        <v>182.14300537109401</v>
      </c>
      <c r="L507" s="13">
        <v>207.72001647949199</v>
      </c>
      <c r="M507" s="13">
        <v>0.63697478991596601</v>
      </c>
      <c r="N507" s="13">
        <v>0</v>
      </c>
      <c r="O507" s="13">
        <v>0.91143006086349498</v>
      </c>
      <c r="P507" s="13">
        <v>12.032886505126999</v>
      </c>
      <c r="Q507" s="2" t="s">
        <v>289</v>
      </c>
      <c r="R507" s="13" t="s">
        <v>291</v>
      </c>
      <c r="S507" s="14" t="s">
        <v>495</v>
      </c>
    </row>
    <row r="508" spans="1:19" s="15" customFormat="1" x14ac:dyDescent="0.25">
      <c r="A508" s="50">
        <v>506</v>
      </c>
      <c r="B508" s="11">
        <v>-37.1</v>
      </c>
      <c r="C508" s="11">
        <v>145.9</v>
      </c>
      <c r="D508" s="12">
        <v>161</v>
      </c>
      <c r="E508" s="11" t="s">
        <v>452</v>
      </c>
      <c r="F508" s="13">
        <v>813</v>
      </c>
      <c r="G508" s="13">
        <v>142</v>
      </c>
      <c r="H508" s="13">
        <v>12.9532141057934</v>
      </c>
      <c r="I508" s="13">
        <v>1066</v>
      </c>
      <c r="J508" s="13">
        <v>2.2680820000000099</v>
      </c>
      <c r="K508" s="13">
        <v>23.932300567626999</v>
      </c>
      <c r="L508" s="13">
        <v>554.16003417968795</v>
      </c>
      <c r="M508" s="13">
        <v>0.76266416510319002</v>
      </c>
      <c r="N508" s="13">
        <v>499.80161764706099</v>
      </c>
      <c r="O508" s="13">
        <v>1.4970841407775899</v>
      </c>
      <c r="P508" s="13">
        <v>30.2952690124512</v>
      </c>
      <c r="Q508" s="2" t="s">
        <v>326</v>
      </c>
      <c r="R508" s="13" t="s">
        <v>306</v>
      </c>
      <c r="S508" s="14" t="s">
        <v>495</v>
      </c>
    </row>
    <row r="509" spans="1:19" s="15" customFormat="1" x14ac:dyDescent="0.25">
      <c r="A509" s="50">
        <v>507</v>
      </c>
      <c r="B509" s="19">
        <v>-31.4</v>
      </c>
      <c r="C509" s="19">
        <v>150.80000000000001</v>
      </c>
      <c r="D509" s="19">
        <v>21</v>
      </c>
      <c r="E509" s="11" t="s">
        <v>452</v>
      </c>
      <c r="F509" s="13">
        <v>752</v>
      </c>
      <c r="G509" s="13">
        <v>95</v>
      </c>
      <c r="H509" s="13">
        <v>17.0362644836272</v>
      </c>
      <c r="I509" s="13">
        <v>1226</v>
      </c>
      <c r="J509" s="13">
        <v>1.65157500000001</v>
      </c>
      <c r="K509" s="13">
        <v>17.998500823974599</v>
      </c>
      <c r="L509" s="13">
        <v>1029.03002929688</v>
      </c>
      <c r="M509" s="13">
        <v>0.61337683523654196</v>
      </c>
      <c r="N509" s="13">
        <v>130.967058823531</v>
      </c>
      <c r="O509" s="13">
        <v>1.55605685710907</v>
      </c>
      <c r="P509" s="13">
        <v>38.742740631103501</v>
      </c>
      <c r="Q509" s="2" t="s">
        <v>289</v>
      </c>
      <c r="R509" s="13" t="s">
        <v>291</v>
      </c>
      <c r="S509" s="20" t="s">
        <v>496</v>
      </c>
    </row>
    <row r="510" spans="1:19" s="15" customFormat="1" x14ac:dyDescent="0.25">
      <c r="A510" s="50">
        <v>508</v>
      </c>
      <c r="B510" s="11">
        <v>33.299999999999997</v>
      </c>
      <c r="C510" s="11">
        <v>-99.3</v>
      </c>
      <c r="D510" s="12">
        <v>7</v>
      </c>
      <c r="E510" s="11" t="s">
        <v>497</v>
      </c>
      <c r="F510" s="13">
        <v>671</v>
      </c>
      <c r="G510" s="13">
        <v>69</v>
      </c>
      <c r="H510" s="13">
        <v>18.415534005037799</v>
      </c>
      <c r="I510" s="13">
        <v>1610</v>
      </c>
      <c r="J510" s="13">
        <v>0.40157100000000101</v>
      </c>
      <c r="K510" s="13">
        <v>59.0778999328613</v>
      </c>
      <c r="L510" s="13">
        <v>932.07995605468795</v>
      </c>
      <c r="M510" s="13">
        <v>0.41677018633540402</v>
      </c>
      <c r="N510" s="13">
        <v>44.8915882352943</v>
      </c>
      <c r="O510" s="13">
        <v>1.3681161403655999</v>
      </c>
      <c r="P510" s="13">
        <v>20.405807495117202</v>
      </c>
      <c r="Q510" s="2" t="s">
        <v>294</v>
      </c>
      <c r="R510" s="13" t="s">
        <v>293</v>
      </c>
      <c r="S510" s="14" t="s">
        <v>498</v>
      </c>
    </row>
    <row r="511" spans="1:19" s="15" customFormat="1" x14ac:dyDescent="0.25">
      <c r="A511" s="50">
        <v>509</v>
      </c>
      <c r="B511" s="11">
        <v>33.299999999999997</v>
      </c>
      <c r="C511" s="11">
        <v>-99.3</v>
      </c>
      <c r="D511" s="12">
        <v>9.3000000000000007</v>
      </c>
      <c r="E511" s="11" t="s">
        <v>497</v>
      </c>
      <c r="F511" s="13">
        <v>671</v>
      </c>
      <c r="G511" s="13">
        <v>69</v>
      </c>
      <c r="H511" s="13">
        <v>18.415534005037799</v>
      </c>
      <c r="I511" s="13">
        <v>1610</v>
      </c>
      <c r="J511" s="13">
        <v>0.40157100000000101</v>
      </c>
      <c r="K511" s="13">
        <v>59.0778999328613</v>
      </c>
      <c r="L511" s="13">
        <v>932.07995605468795</v>
      </c>
      <c r="M511" s="13">
        <v>0.41677018633540402</v>
      </c>
      <c r="N511" s="13">
        <v>44.8915882352943</v>
      </c>
      <c r="O511" s="13">
        <v>1.3681161403655999</v>
      </c>
      <c r="P511" s="13">
        <v>20.405807495117202</v>
      </c>
      <c r="Q511" s="2" t="s">
        <v>294</v>
      </c>
      <c r="R511" s="13" t="s">
        <v>293</v>
      </c>
      <c r="S511" s="14" t="s">
        <v>498</v>
      </c>
    </row>
    <row r="512" spans="1:19" s="15" customFormat="1" x14ac:dyDescent="0.25">
      <c r="A512" s="50">
        <v>510</v>
      </c>
      <c r="B512" s="11">
        <v>33.299999999999997</v>
      </c>
      <c r="C512" s="11">
        <v>-99.3</v>
      </c>
      <c r="D512" s="12">
        <v>3.3</v>
      </c>
      <c r="E512" s="11" t="s">
        <v>497</v>
      </c>
      <c r="F512" s="13">
        <v>671</v>
      </c>
      <c r="G512" s="13">
        <v>69</v>
      </c>
      <c r="H512" s="13">
        <v>18.415534005037799</v>
      </c>
      <c r="I512" s="13">
        <v>1610</v>
      </c>
      <c r="J512" s="13">
        <v>0.40157100000000101</v>
      </c>
      <c r="K512" s="13">
        <v>59.0778999328613</v>
      </c>
      <c r="L512" s="13">
        <v>932.07995605468795</v>
      </c>
      <c r="M512" s="13">
        <v>0.41677018633540402</v>
      </c>
      <c r="N512" s="13">
        <v>44.8915882352943</v>
      </c>
      <c r="O512" s="13">
        <v>1.3681161403655999</v>
      </c>
      <c r="P512" s="13">
        <v>20.405807495117202</v>
      </c>
      <c r="Q512" s="2" t="s">
        <v>294</v>
      </c>
      <c r="R512" s="13" t="s">
        <v>293</v>
      </c>
      <c r="S512" s="14" t="s">
        <v>498</v>
      </c>
    </row>
    <row r="513" spans="1:19" s="15" customFormat="1" x14ac:dyDescent="0.25">
      <c r="A513" s="50">
        <v>511</v>
      </c>
      <c r="B513" s="11">
        <v>49.3</v>
      </c>
      <c r="C513" s="11">
        <v>14.8</v>
      </c>
      <c r="D513" s="12">
        <v>20.6</v>
      </c>
      <c r="E513" s="11" t="s">
        <v>497</v>
      </c>
      <c r="F513" s="13">
        <v>528</v>
      </c>
      <c r="G513" s="13">
        <v>165</v>
      </c>
      <c r="H513" s="13">
        <v>8.6589219143576805</v>
      </c>
      <c r="I513" s="13">
        <v>599</v>
      </c>
      <c r="J513" s="13">
        <v>0.91999799999999798</v>
      </c>
      <c r="K513" s="13">
        <v>19.1298007965088</v>
      </c>
      <c r="L513" s="13">
        <v>599.59997558593795</v>
      </c>
      <c r="M513" s="13">
        <v>0.88146911519198701</v>
      </c>
      <c r="N513" s="13">
        <v>149.500294117647</v>
      </c>
      <c r="O513" s="13">
        <v>1.3912980556487999</v>
      </c>
      <c r="P513" s="13">
        <v>27.647884368896499</v>
      </c>
      <c r="Q513" s="2" t="s">
        <v>289</v>
      </c>
      <c r="R513" s="13" t="s">
        <v>276</v>
      </c>
      <c r="S513" s="14" t="s">
        <v>499</v>
      </c>
    </row>
    <row r="514" spans="1:19" s="15" customFormat="1" x14ac:dyDescent="0.25">
      <c r="A514" s="50">
        <v>512</v>
      </c>
      <c r="B514" s="11">
        <v>46.6</v>
      </c>
      <c r="C514" s="11">
        <v>-119.4</v>
      </c>
      <c r="D514" s="12">
        <v>55.4</v>
      </c>
      <c r="E514" s="11" t="s">
        <v>497</v>
      </c>
      <c r="F514" s="13">
        <v>159</v>
      </c>
      <c r="G514" s="13">
        <v>86</v>
      </c>
      <c r="H514" s="13">
        <v>11.5743450881612</v>
      </c>
      <c r="I514" s="13">
        <v>1083</v>
      </c>
      <c r="J514" s="13">
        <v>1.4085910000000099</v>
      </c>
      <c r="K514" s="13">
        <v>43.473201751708999</v>
      </c>
      <c r="L514" s="13">
        <v>729.739990234375</v>
      </c>
      <c r="M514" s="13">
        <v>0.14681440443213301</v>
      </c>
      <c r="N514" s="13">
        <v>19.347735294117498</v>
      </c>
      <c r="O514" s="13">
        <v>1.45376205444336</v>
      </c>
      <c r="P514" s="13">
        <v>22.963794708251999</v>
      </c>
      <c r="Q514" s="2" t="s">
        <v>294</v>
      </c>
      <c r="R514" s="13" t="s">
        <v>291</v>
      </c>
      <c r="S514" s="14" t="s">
        <v>369</v>
      </c>
    </row>
    <row r="515" spans="1:19" s="15" customFormat="1" x14ac:dyDescent="0.25">
      <c r="A515" s="50">
        <v>513</v>
      </c>
      <c r="B515" s="11">
        <v>46.6</v>
      </c>
      <c r="C515" s="11">
        <v>-119.4</v>
      </c>
      <c r="D515" s="12">
        <v>86.7</v>
      </c>
      <c r="E515" s="11" t="s">
        <v>497</v>
      </c>
      <c r="F515" s="13">
        <v>184</v>
      </c>
      <c r="G515" s="13">
        <v>86</v>
      </c>
      <c r="H515" s="13">
        <v>11.5743450881612</v>
      </c>
      <c r="I515" s="13">
        <v>1083</v>
      </c>
      <c r="J515" s="13">
        <v>1.4085910000000099</v>
      </c>
      <c r="K515" s="13">
        <v>43.473201751708999</v>
      </c>
      <c r="L515" s="13">
        <v>729.739990234375</v>
      </c>
      <c r="M515" s="13">
        <v>0.16989843028624199</v>
      </c>
      <c r="N515" s="13">
        <v>19.347735294117498</v>
      </c>
      <c r="O515" s="13">
        <v>1.45376205444336</v>
      </c>
      <c r="P515" s="13">
        <v>22.963794708251999</v>
      </c>
      <c r="Q515" s="2" t="s">
        <v>294</v>
      </c>
      <c r="R515" s="13" t="s">
        <v>304</v>
      </c>
      <c r="S515" s="14" t="s">
        <v>369</v>
      </c>
    </row>
    <row r="516" spans="1:19" s="15" customFormat="1" x14ac:dyDescent="0.25">
      <c r="A516" s="50">
        <v>514</v>
      </c>
      <c r="B516" s="11">
        <v>46.6</v>
      </c>
      <c r="C516" s="11">
        <v>-119.4</v>
      </c>
      <c r="D516" s="12">
        <v>300</v>
      </c>
      <c r="E516" s="11" t="s">
        <v>497</v>
      </c>
      <c r="F516" s="13">
        <v>480</v>
      </c>
      <c r="G516" s="13">
        <v>86</v>
      </c>
      <c r="H516" s="13">
        <v>11.5743450881612</v>
      </c>
      <c r="I516" s="13">
        <v>1083</v>
      </c>
      <c r="J516" s="13">
        <v>1.4085910000000099</v>
      </c>
      <c r="K516" s="13">
        <v>43.473201751708999</v>
      </c>
      <c r="L516" s="13">
        <v>729.739990234375</v>
      </c>
      <c r="M516" s="13">
        <v>0.44321329639889201</v>
      </c>
      <c r="N516" s="13">
        <v>19.347735294117498</v>
      </c>
      <c r="O516" s="13">
        <v>1.45376205444336</v>
      </c>
      <c r="P516" s="13">
        <v>22.963794708251999</v>
      </c>
      <c r="Q516" s="2" t="s">
        <v>294</v>
      </c>
      <c r="R516" s="13" t="s">
        <v>304</v>
      </c>
      <c r="S516" s="14" t="s">
        <v>369</v>
      </c>
    </row>
    <row r="517" spans="1:19" s="15" customFormat="1" x14ac:dyDescent="0.25">
      <c r="A517" s="50">
        <v>515</v>
      </c>
      <c r="B517" s="11">
        <v>-37.799999999999997</v>
      </c>
      <c r="C517" s="11">
        <v>140.80000000000001</v>
      </c>
      <c r="D517" s="12">
        <v>120</v>
      </c>
      <c r="E517" s="11" t="s">
        <v>497</v>
      </c>
      <c r="F517" s="13">
        <v>700</v>
      </c>
      <c r="G517" s="13">
        <v>169</v>
      </c>
      <c r="H517" s="13">
        <v>14.2762846347607</v>
      </c>
      <c r="I517" s="13">
        <v>1132</v>
      </c>
      <c r="J517" s="13">
        <v>0.23130100000000101</v>
      </c>
      <c r="K517" s="13">
        <v>119.945999145508</v>
      </c>
      <c r="L517" s="13">
        <v>593.67004394531295</v>
      </c>
      <c r="M517" s="13">
        <v>0.61837455830388699</v>
      </c>
      <c r="N517" s="13">
        <v>0</v>
      </c>
      <c r="O517" s="13">
        <v>1.0258710384368901</v>
      </c>
      <c r="P517" s="13">
        <v>19.217226028442401</v>
      </c>
      <c r="Q517" s="2" t="s">
        <v>289</v>
      </c>
      <c r="R517" s="13" t="s">
        <v>291</v>
      </c>
      <c r="S517" s="14" t="s">
        <v>500</v>
      </c>
    </row>
    <row r="518" spans="1:19" s="15" customFormat="1" x14ac:dyDescent="0.25">
      <c r="A518" s="50">
        <v>516</v>
      </c>
      <c r="B518" s="11">
        <v>29.1</v>
      </c>
      <c r="C518" s="11">
        <v>-99.9</v>
      </c>
      <c r="D518" s="12">
        <v>0</v>
      </c>
      <c r="E518" s="11" t="s">
        <v>497</v>
      </c>
      <c r="F518" s="13">
        <v>273</v>
      </c>
      <c r="G518" s="13">
        <v>57</v>
      </c>
      <c r="H518" s="13">
        <v>23.0493098236776</v>
      </c>
      <c r="I518" s="13">
        <v>1565</v>
      </c>
      <c r="J518" s="13">
        <v>0.426375000000002</v>
      </c>
      <c r="K518" s="13">
        <v>11.354200363159199</v>
      </c>
      <c r="L518" s="13">
        <v>620.280029296875</v>
      </c>
      <c r="M518" s="13">
        <v>0.17444089456869</v>
      </c>
      <c r="N518" s="13">
        <v>9.76305882352945</v>
      </c>
      <c r="O518" s="13">
        <v>1.4196480512619001</v>
      </c>
      <c r="P518" s="13">
        <v>32.350936889648402</v>
      </c>
      <c r="Q518" s="2" t="s">
        <v>294</v>
      </c>
      <c r="R518" s="13" t="s">
        <v>293</v>
      </c>
      <c r="S518" s="14" t="s">
        <v>501</v>
      </c>
    </row>
    <row r="519" spans="1:19" s="15" customFormat="1" x14ac:dyDescent="0.25">
      <c r="A519" s="50">
        <v>517</v>
      </c>
      <c r="B519" s="11">
        <v>29.1</v>
      </c>
      <c r="C519" s="11">
        <v>-99.9</v>
      </c>
      <c r="D519" s="12">
        <v>1.2</v>
      </c>
      <c r="E519" s="11" t="s">
        <v>497</v>
      </c>
      <c r="F519" s="13">
        <v>736</v>
      </c>
      <c r="G519" s="13">
        <v>57</v>
      </c>
      <c r="H519" s="13">
        <v>23.0493098236776</v>
      </c>
      <c r="I519" s="13">
        <v>1565</v>
      </c>
      <c r="J519" s="13">
        <v>0.426375000000002</v>
      </c>
      <c r="K519" s="13">
        <v>11.354200363159199</v>
      </c>
      <c r="L519" s="13">
        <v>620.280029296875</v>
      </c>
      <c r="M519" s="13">
        <v>0.47028753993610201</v>
      </c>
      <c r="N519" s="13">
        <v>9.76305882352945</v>
      </c>
      <c r="O519" s="13">
        <v>1.4196480512619001</v>
      </c>
      <c r="P519" s="13">
        <v>32.350936889648402</v>
      </c>
      <c r="Q519" s="2" t="s">
        <v>294</v>
      </c>
      <c r="R519" s="13" t="s">
        <v>293</v>
      </c>
      <c r="S519" s="14" t="s">
        <v>501</v>
      </c>
    </row>
    <row r="520" spans="1:19" s="15" customFormat="1" x14ac:dyDescent="0.25">
      <c r="A520" s="50">
        <v>518</v>
      </c>
      <c r="B520" s="11">
        <v>29.1</v>
      </c>
      <c r="C520" s="11">
        <v>-99.9</v>
      </c>
      <c r="D520" s="12">
        <v>10.7</v>
      </c>
      <c r="E520" s="11" t="s">
        <v>497</v>
      </c>
      <c r="F520" s="13">
        <v>273</v>
      </c>
      <c r="G520" s="13">
        <v>57</v>
      </c>
      <c r="H520" s="13">
        <v>23.0493098236776</v>
      </c>
      <c r="I520" s="13">
        <v>1565</v>
      </c>
      <c r="J520" s="13">
        <v>0.426375000000002</v>
      </c>
      <c r="K520" s="13">
        <v>11.354200363159199</v>
      </c>
      <c r="L520" s="13">
        <v>620.280029296875</v>
      </c>
      <c r="M520" s="13">
        <v>0.17444089456869</v>
      </c>
      <c r="N520" s="13">
        <v>9.76305882352945</v>
      </c>
      <c r="O520" s="13">
        <v>1.4196480512619001</v>
      </c>
      <c r="P520" s="13">
        <v>32.350936889648402</v>
      </c>
      <c r="Q520" s="2" t="s">
        <v>294</v>
      </c>
      <c r="R520" s="13" t="s">
        <v>293</v>
      </c>
      <c r="S520" s="14" t="s">
        <v>501</v>
      </c>
    </row>
    <row r="521" spans="1:19" s="15" customFormat="1" x14ac:dyDescent="0.25">
      <c r="A521" s="50">
        <v>519</v>
      </c>
      <c r="B521" s="11">
        <v>29.1</v>
      </c>
      <c r="C521" s="11">
        <v>-99.9</v>
      </c>
      <c r="D521" s="12">
        <v>29.9</v>
      </c>
      <c r="E521" s="11" t="s">
        <v>497</v>
      </c>
      <c r="F521" s="13">
        <v>736</v>
      </c>
      <c r="G521" s="13">
        <v>57</v>
      </c>
      <c r="H521" s="13">
        <v>23.0493098236776</v>
      </c>
      <c r="I521" s="13">
        <v>1565</v>
      </c>
      <c r="J521" s="13">
        <v>0.426375000000002</v>
      </c>
      <c r="K521" s="13">
        <v>11.354200363159199</v>
      </c>
      <c r="L521" s="13">
        <v>620.280029296875</v>
      </c>
      <c r="M521" s="13">
        <v>0.47028753993610201</v>
      </c>
      <c r="N521" s="13">
        <v>9.76305882352945</v>
      </c>
      <c r="O521" s="13">
        <v>1.4196480512619001</v>
      </c>
      <c r="P521" s="13">
        <v>32.350936889648402</v>
      </c>
      <c r="Q521" s="2" t="s">
        <v>294</v>
      </c>
      <c r="R521" s="13" t="s">
        <v>293</v>
      </c>
      <c r="S521" s="14" t="s">
        <v>501</v>
      </c>
    </row>
    <row r="522" spans="1:19" s="15" customFormat="1" x14ac:dyDescent="0.25">
      <c r="A522" s="50">
        <v>520</v>
      </c>
      <c r="B522" s="11">
        <v>33.299999999999997</v>
      </c>
      <c r="C522" s="11">
        <v>-99.3</v>
      </c>
      <c r="D522" s="12">
        <v>0</v>
      </c>
      <c r="E522" s="11" t="s">
        <v>497</v>
      </c>
      <c r="F522" s="13">
        <v>723</v>
      </c>
      <c r="G522" s="13">
        <v>69</v>
      </c>
      <c r="H522" s="13">
        <v>18.415534005037799</v>
      </c>
      <c r="I522" s="13">
        <v>1610</v>
      </c>
      <c r="J522" s="13">
        <v>0.40157100000000101</v>
      </c>
      <c r="K522" s="13">
        <v>59.0778999328613</v>
      </c>
      <c r="L522" s="13">
        <v>932.07995605468795</v>
      </c>
      <c r="M522" s="13">
        <v>0.44906832298136601</v>
      </c>
      <c r="N522" s="13">
        <v>44.8915882352943</v>
      </c>
      <c r="O522" s="13">
        <v>1.3681161403655999</v>
      </c>
      <c r="P522" s="13">
        <v>20.405807495117202</v>
      </c>
      <c r="Q522" s="2" t="s">
        <v>294</v>
      </c>
      <c r="R522" s="13" t="s">
        <v>293</v>
      </c>
      <c r="S522" s="14" t="s">
        <v>502</v>
      </c>
    </row>
    <row r="523" spans="1:19" s="15" customFormat="1" x14ac:dyDescent="0.25">
      <c r="A523" s="50">
        <v>521</v>
      </c>
      <c r="B523" s="11">
        <v>33.299999999999997</v>
      </c>
      <c r="C523" s="11">
        <v>-99.3</v>
      </c>
      <c r="D523" s="12">
        <v>0</v>
      </c>
      <c r="E523" s="11" t="s">
        <v>497</v>
      </c>
      <c r="F523" s="13">
        <v>811</v>
      </c>
      <c r="G523" s="13">
        <v>69</v>
      </c>
      <c r="H523" s="13">
        <v>18.415534005037799</v>
      </c>
      <c r="I523" s="13">
        <v>1610</v>
      </c>
      <c r="J523" s="13">
        <v>0.40157100000000101</v>
      </c>
      <c r="K523" s="13">
        <v>59.0778999328613</v>
      </c>
      <c r="L523" s="13">
        <v>932.07995605468795</v>
      </c>
      <c r="M523" s="13">
        <v>0.50372670807453401</v>
      </c>
      <c r="N523" s="13">
        <v>44.8915882352943</v>
      </c>
      <c r="O523" s="13">
        <v>1.3681161403655999</v>
      </c>
      <c r="P523" s="13">
        <v>20.405807495117202</v>
      </c>
      <c r="Q523" s="2" t="s">
        <v>294</v>
      </c>
      <c r="R523" s="13" t="s">
        <v>293</v>
      </c>
      <c r="S523" s="14" t="s">
        <v>502</v>
      </c>
    </row>
    <row r="524" spans="1:19" s="15" customFormat="1" x14ac:dyDescent="0.25">
      <c r="A524" s="50">
        <v>522</v>
      </c>
      <c r="B524" s="11">
        <v>33.299999999999997</v>
      </c>
      <c r="C524" s="11">
        <v>-99.3</v>
      </c>
      <c r="D524" s="12">
        <v>0</v>
      </c>
      <c r="E524" s="11" t="s">
        <v>497</v>
      </c>
      <c r="F524" s="13">
        <v>852</v>
      </c>
      <c r="G524" s="13">
        <v>69</v>
      </c>
      <c r="H524" s="13">
        <v>18.415534005037799</v>
      </c>
      <c r="I524" s="13">
        <v>1610</v>
      </c>
      <c r="J524" s="13">
        <v>0.40157100000000101</v>
      </c>
      <c r="K524" s="13">
        <v>59.0778999328613</v>
      </c>
      <c r="L524" s="13">
        <v>932.07995605468795</v>
      </c>
      <c r="M524" s="13">
        <v>0.52919254658385095</v>
      </c>
      <c r="N524" s="13">
        <v>44.8915882352943</v>
      </c>
      <c r="O524" s="13">
        <v>1.3681161403655999</v>
      </c>
      <c r="P524" s="13">
        <v>20.405807495117202</v>
      </c>
      <c r="Q524" s="2" t="s">
        <v>294</v>
      </c>
      <c r="R524" s="13" t="s">
        <v>293</v>
      </c>
      <c r="S524" s="14" t="s">
        <v>502</v>
      </c>
    </row>
    <row r="525" spans="1:19" s="15" customFormat="1" x14ac:dyDescent="0.25">
      <c r="A525" s="50">
        <v>523</v>
      </c>
      <c r="B525" s="11">
        <v>33.299999999999997</v>
      </c>
      <c r="C525" s="11">
        <v>-99.3</v>
      </c>
      <c r="D525" s="12">
        <v>10.8</v>
      </c>
      <c r="E525" s="11" t="s">
        <v>497</v>
      </c>
      <c r="F525" s="13">
        <v>837</v>
      </c>
      <c r="G525" s="13">
        <v>69</v>
      </c>
      <c r="H525" s="13">
        <v>18.415534005037799</v>
      </c>
      <c r="I525" s="13">
        <v>1610</v>
      </c>
      <c r="J525" s="13">
        <v>0.40157100000000101</v>
      </c>
      <c r="K525" s="13">
        <v>59.0778999328613</v>
      </c>
      <c r="L525" s="13">
        <v>932.07995605468795</v>
      </c>
      <c r="M525" s="13">
        <v>0.51987577639751603</v>
      </c>
      <c r="N525" s="13">
        <v>44.8915882352943</v>
      </c>
      <c r="O525" s="13">
        <v>1.3681161403655999</v>
      </c>
      <c r="P525" s="13">
        <v>20.405807495117202</v>
      </c>
      <c r="Q525" s="2" t="s">
        <v>294</v>
      </c>
      <c r="R525" s="13" t="s">
        <v>293</v>
      </c>
      <c r="S525" s="14" t="s">
        <v>502</v>
      </c>
    </row>
    <row r="526" spans="1:19" s="15" customFormat="1" x14ac:dyDescent="0.25">
      <c r="A526" s="50">
        <v>524</v>
      </c>
      <c r="B526" s="11">
        <v>33.299999999999997</v>
      </c>
      <c r="C526" s="11">
        <v>-99.3</v>
      </c>
      <c r="D526" s="12">
        <v>0</v>
      </c>
      <c r="E526" s="11" t="s">
        <v>497</v>
      </c>
      <c r="F526" s="13">
        <v>678</v>
      </c>
      <c r="G526" s="13">
        <v>69</v>
      </c>
      <c r="H526" s="13">
        <v>18.415534005037799</v>
      </c>
      <c r="I526" s="13">
        <v>1610</v>
      </c>
      <c r="J526" s="13">
        <v>0.40157100000000101</v>
      </c>
      <c r="K526" s="13">
        <v>59.0778999328613</v>
      </c>
      <c r="L526" s="13">
        <v>932.07995605468795</v>
      </c>
      <c r="M526" s="13">
        <v>0.42111801242236002</v>
      </c>
      <c r="N526" s="13">
        <v>44.8915882352943</v>
      </c>
      <c r="O526" s="13">
        <v>1.3681161403655999</v>
      </c>
      <c r="P526" s="13">
        <v>20.405807495117202</v>
      </c>
      <c r="Q526" s="2" t="s">
        <v>294</v>
      </c>
      <c r="R526" s="13" t="s">
        <v>293</v>
      </c>
      <c r="S526" s="14" t="s">
        <v>502</v>
      </c>
    </row>
    <row r="527" spans="1:19" s="15" customFormat="1" x14ac:dyDescent="0.25">
      <c r="A527" s="50">
        <v>525</v>
      </c>
      <c r="B527" s="11">
        <v>52.6</v>
      </c>
      <c r="C527" s="11">
        <v>13.4</v>
      </c>
      <c r="D527" s="12">
        <v>285</v>
      </c>
      <c r="E527" s="11" t="s">
        <v>497</v>
      </c>
      <c r="F527" s="13">
        <v>620</v>
      </c>
      <c r="G527" s="13">
        <v>165</v>
      </c>
      <c r="H527" s="13">
        <v>9.96458690176323</v>
      </c>
      <c r="I527" s="13">
        <v>593</v>
      </c>
      <c r="J527" s="13">
        <v>0.189635</v>
      </c>
      <c r="K527" s="13">
        <v>33.579200744628899</v>
      </c>
      <c r="L527" s="13">
        <v>620</v>
      </c>
      <c r="M527" s="13">
        <v>1.0455311973018599</v>
      </c>
      <c r="N527" s="13">
        <v>158.755470588235</v>
      </c>
      <c r="O527" s="13">
        <v>1.3068540096282999</v>
      </c>
      <c r="P527" s="13">
        <v>24.680335998535199</v>
      </c>
      <c r="Q527" s="2" t="s">
        <v>311</v>
      </c>
      <c r="R527" s="13" t="s">
        <v>291</v>
      </c>
      <c r="S527" s="14" t="s">
        <v>503</v>
      </c>
    </row>
    <row r="528" spans="1:19" s="15" customFormat="1" x14ac:dyDescent="0.25">
      <c r="A528" s="50">
        <v>526</v>
      </c>
      <c r="B528" s="11">
        <v>52.6</v>
      </c>
      <c r="C528" s="11">
        <v>13.4</v>
      </c>
      <c r="D528" s="12">
        <v>74.400000000000006</v>
      </c>
      <c r="E528" s="11" t="s">
        <v>497</v>
      </c>
      <c r="F528" s="13">
        <v>620</v>
      </c>
      <c r="G528" s="13">
        <v>165</v>
      </c>
      <c r="H528" s="13">
        <v>9.96458690176323</v>
      </c>
      <c r="I528" s="13">
        <v>593</v>
      </c>
      <c r="J528" s="13">
        <v>0.189635</v>
      </c>
      <c r="K528" s="13">
        <v>33.579200744628899</v>
      </c>
      <c r="L528" s="13">
        <v>620</v>
      </c>
      <c r="M528" s="13">
        <v>1.0455311973018599</v>
      </c>
      <c r="N528" s="13">
        <v>158.755470588235</v>
      </c>
      <c r="O528" s="13">
        <v>1.3068540096282999</v>
      </c>
      <c r="P528" s="13">
        <v>24.680335998535199</v>
      </c>
      <c r="Q528" s="2" t="s">
        <v>311</v>
      </c>
      <c r="R528" s="13" t="s">
        <v>291</v>
      </c>
      <c r="S528" s="14" t="s">
        <v>503</v>
      </c>
    </row>
    <row r="529" spans="1:19" s="15" customFormat="1" x14ac:dyDescent="0.25">
      <c r="A529" s="50">
        <v>527</v>
      </c>
      <c r="B529" s="11">
        <v>52.6</v>
      </c>
      <c r="C529" s="11">
        <v>13.4</v>
      </c>
      <c r="D529" s="12">
        <v>80.599999999999994</v>
      </c>
      <c r="E529" s="11" t="s">
        <v>497</v>
      </c>
      <c r="F529" s="13">
        <v>620</v>
      </c>
      <c r="G529" s="13">
        <v>165</v>
      </c>
      <c r="H529" s="13">
        <v>9.96458690176323</v>
      </c>
      <c r="I529" s="13">
        <v>593</v>
      </c>
      <c r="J529" s="13">
        <v>0.189635</v>
      </c>
      <c r="K529" s="13">
        <v>33.579200744628899</v>
      </c>
      <c r="L529" s="13">
        <v>620</v>
      </c>
      <c r="M529" s="13">
        <v>1.0455311973018599</v>
      </c>
      <c r="N529" s="13">
        <v>158.755470588235</v>
      </c>
      <c r="O529" s="13">
        <v>1.3068540096282999</v>
      </c>
      <c r="P529" s="13">
        <v>24.680335998535199</v>
      </c>
      <c r="Q529" s="2" t="s">
        <v>311</v>
      </c>
      <c r="R529" s="13" t="s">
        <v>291</v>
      </c>
      <c r="S529" s="14" t="s">
        <v>503</v>
      </c>
    </row>
    <row r="530" spans="1:19" s="15" customFormat="1" x14ac:dyDescent="0.25">
      <c r="A530" s="50">
        <v>528</v>
      </c>
      <c r="B530" s="11">
        <v>52.6</v>
      </c>
      <c r="C530" s="11">
        <v>13.4</v>
      </c>
      <c r="D530" s="12">
        <v>124</v>
      </c>
      <c r="E530" s="11" t="s">
        <v>497</v>
      </c>
      <c r="F530" s="13">
        <v>620</v>
      </c>
      <c r="G530" s="13">
        <v>165</v>
      </c>
      <c r="H530" s="13">
        <v>9.96458690176323</v>
      </c>
      <c r="I530" s="13">
        <v>593</v>
      </c>
      <c r="J530" s="13">
        <v>0.189635</v>
      </c>
      <c r="K530" s="13">
        <v>33.579200744628899</v>
      </c>
      <c r="L530" s="13">
        <v>620</v>
      </c>
      <c r="M530" s="13">
        <v>1.0455311973018599</v>
      </c>
      <c r="N530" s="13">
        <v>158.755470588235</v>
      </c>
      <c r="O530" s="13">
        <v>1.3068540096282999</v>
      </c>
      <c r="P530" s="13">
        <v>24.680335998535199</v>
      </c>
      <c r="Q530" s="2" t="s">
        <v>311</v>
      </c>
      <c r="R530" s="13" t="s">
        <v>291</v>
      </c>
      <c r="S530" s="14" t="s">
        <v>503</v>
      </c>
    </row>
    <row r="531" spans="1:19" s="15" customFormat="1" x14ac:dyDescent="0.25">
      <c r="A531" s="50">
        <v>529</v>
      </c>
      <c r="B531" s="11">
        <v>-35.1</v>
      </c>
      <c r="C531" s="11">
        <v>141.9</v>
      </c>
      <c r="D531" s="12">
        <v>5.3</v>
      </c>
      <c r="E531" s="11" t="s">
        <v>497</v>
      </c>
      <c r="F531" s="13">
        <v>356</v>
      </c>
      <c r="G531" s="13">
        <v>76</v>
      </c>
      <c r="H531" s="13">
        <v>17.078473551637298</v>
      </c>
      <c r="I531" s="13">
        <v>1373</v>
      </c>
      <c r="J531" s="13">
        <v>5.9606999999999903E-2</v>
      </c>
      <c r="K531" s="13">
        <v>41.554298400878899</v>
      </c>
      <c r="L531" s="13">
        <v>196.88000488281301</v>
      </c>
      <c r="M531" s="13">
        <v>0.25928623452294203</v>
      </c>
      <c r="N531" s="13">
        <v>9.0725588235294303</v>
      </c>
      <c r="O531" s="13">
        <v>1.52671205997467</v>
      </c>
      <c r="P531" s="13">
        <v>19.599941253662099</v>
      </c>
      <c r="Q531" s="2" t="s">
        <v>289</v>
      </c>
      <c r="R531" s="13" t="s">
        <v>276</v>
      </c>
      <c r="S531" s="14" t="s">
        <v>504</v>
      </c>
    </row>
    <row r="532" spans="1:19" s="15" customFormat="1" x14ac:dyDescent="0.25">
      <c r="A532" s="50">
        <v>530</v>
      </c>
      <c r="B532" s="11">
        <v>-37.799999999999997</v>
      </c>
      <c r="C532" s="11">
        <v>140.80000000000001</v>
      </c>
      <c r="D532" s="12">
        <v>129</v>
      </c>
      <c r="E532" s="11" t="s">
        <v>497</v>
      </c>
      <c r="F532" s="13">
        <v>750</v>
      </c>
      <c r="G532" s="13">
        <v>169</v>
      </c>
      <c r="H532" s="13">
        <v>14.2762846347607</v>
      </c>
      <c r="I532" s="13">
        <v>1132</v>
      </c>
      <c r="J532" s="13">
        <v>0.23130100000000101</v>
      </c>
      <c r="K532" s="13">
        <v>119.945999145508</v>
      </c>
      <c r="L532" s="13">
        <v>593.67004394531295</v>
      </c>
      <c r="M532" s="13">
        <v>0.66254416961130802</v>
      </c>
      <c r="N532" s="13">
        <v>0</v>
      </c>
      <c r="O532" s="13">
        <v>1.0258710384368901</v>
      </c>
      <c r="P532" s="13">
        <v>19.217226028442401</v>
      </c>
      <c r="Q532" s="2" t="s">
        <v>289</v>
      </c>
      <c r="R532" s="13" t="s">
        <v>304</v>
      </c>
      <c r="S532" s="14" t="s">
        <v>505</v>
      </c>
    </row>
    <row r="533" spans="1:19" s="15" customFormat="1" x14ac:dyDescent="0.25">
      <c r="A533" s="50">
        <v>531</v>
      </c>
      <c r="B533" s="11">
        <v>-37.799999999999997</v>
      </c>
      <c r="C533" s="11">
        <v>140.80000000000001</v>
      </c>
      <c r="D533" s="12">
        <v>163</v>
      </c>
      <c r="E533" s="11" t="s">
        <v>497</v>
      </c>
      <c r="F533" s="13">
        <v>750</v>
      </c>
      <c r="G533" s="13">
        <v>169</v>
      </c>
      <c r="H533" s="13">
        <v>14.2762846347607</v>
      </c>
      <c r="I533" s="13">
        <v>1132</v>
      </c>
      <c r="J533" s="13">
        <v>0.23130100000000101</v>
      </c>
      <c r="K533" s="13">
        <v>119.945999145508</v>
      </c>
      <c r="L533" s="13">
        <v>593.67004394531295</v>
      </c>
      <c r="M533" s="13">
        <v>0.66254416961130802</v>
      </c>
      <c r="N533" s="13">
        <v>0</v>
      </c>
      <c r="O533" s="13">
        <v>1.0258710384368901</v>
      </c>
      <c r="P533" s="13">
        <v>19.217226028442401</v>
      </c>
      <c r="Q533" s="2" t="s">
        <v>289</v>
      </c>
      <c r="R533" s="13" t="s">
        <v>304</v>
      </c>
      <c r="S533" s="14" t="s">
        <v>505</v>
      </c>
    </row>
    <row r="534" spans="1:19" s="15" customFormat="1" x14ac:dyDescent="0.25">
      <c r="A534" s="50">
        <v>532</v>
      </c>
      <c r="B534" s="17">
        <v>52.3</v>
      </c>
      <c r="C534" s="17">
        <v>0.3</v>
      </c>
      <c r="D534" s="12">
        <v>165</v>
      </c>
      <c r="E534" s="11" t="s">
        <v>497</v>
      </c>
      <c r="F534" s="13">
        <v>550</v>
      </c>
      <c r="G534" s="13">
        <v>156</v>
      </c>
      <c r="H534" s="13">
        <v>10.339108312342599</v>
      </c>
      <c r="I534" s="13">
        <v>481</v>
      </c>
      <c r="J534" s="13">
        <v>0.119371</v>
      </c>
      <c r="K534" s="13">
        <v>92.686096191406307</v>
      </c>
      <c r="L534" s="13">
        <v>933.72003173828102</v>
      </c>
      <c r="M534" s="13">
        <v>1.1434511434511401</v>
      </c>
      <c r="N534" s="13">
        <v>245.97364705882299</v>
      </c>
      <c r="O534" s="13">
        <v>1.42920005321503</v>
      </c>
      <c r="P534" s="13">
        <v>27.8541564941406</v>
      </c>
      <c r="Q534" s="2" t="s">
        <v>289</v>
      </c>
      <c r="R534" s="13"/>
      <c r="S534" s="18" t="s">
        <v>413</v>
      </c>
    </row>
    <row r="535" spans="1:19" s="15" customFormat="1" x14ac:dyDescent="0.25">
      <c r="A535" s="50">
        <v>533</v>
      </c>
      <c r="B535" s="11">
        <v>-43.6</v>
      </c>
      <c r="C535" s="11">
        <v>172.1</v>
      </c>
      <c r="D535" s="12">
        <v>17</v>
      </c>
      <c r="E535" s="11" t="s">
        <v>497</v>
      </c>
      <c r="F535" s="13">
        <v>625</v>
      </c>
      <c r="G535" s="13">
        <v>118</v>
      </c>
      <c r="H535" s="13">
        <v>11.156539042821199</v>
      </c>
      <c r="I535" s="13">
        <v>686</v>
      </c>
      <c r="J535" s="13">
        <v>1.5314320000000099</v>
      </c>
      <c r="K535" s="13">
        <v>17.9269008636475</v>
      </c>
      <c r="L535" s="13">
        <v>387.17999267578102</v>
      </c>
      <c r="M535" s="13">
        <v>0.91107871720116596</v>
      </c>
      <c r="N535" s="13">
        <v>216.63464705882399</v>
      </c>
      <c r="O535" s="13">
        <v>1.1570760011673</v>
      </c>
      <c r="P535" s="13">
        <v>23.416450500488299</v>
      </c>
      <c r="Q535" s="2" t="s">
        <v>289</v>
      </c>
      <c r="R535" s="13" t="s">
        <v>304</v>
      </c>
      <c r="S535" s="14" t="s">
        <v>506</v>
      </c>
    </row>
    <row r="536" spans="1:19" s="15" customFormat="1" x14ac:dyDescent="0.25">
      <c r="A536" s="50">
        <v>534</v>
      </c>
      <c r="B536" s="11">
        <v>52.4</v>
      </c>
      <c r="C536" s="11">
        <v>13.3</v>
      </c>
      <c r="D536" s="12">
        <v>269</v>
      </c>
      <c r="E536" s="11" t="s">
        <v>497</v>
      </c>
      <c r="F536" s="13">
        <v>545</v>
      </c>
      <c r="G536" s="13">
        <v>164</v>
      </c>
      <c r="H536" s="13">
        <v>10.1137607052897</v>
      </c>
      <c r="I536" s="13">
        <v>601</v>
      </c>
      <c r="J536" s="13">
        <v>0.191885</v>
      </c>
      <c r="K536" s="13">
        <v>33.579200744628899</v>
      </c>
      <c r="L536" s="13">
        <v>579.20001220703102</v>
      </c>
      <c r="M536" s="13">
        <v>0.90682196339434296</v>
      </c>
      <c r="N536" s="13">
        <v>152.02991176470599</v>
      </c>
      <c r="O536" s="13">
        <v>1.27262616157532</v>
      </c>
      <c r="P536" s="13">
        <v>25.111637115478501</v>
      </c>
      <c r="Q536" s="2" t="s">
        <v>297</v>
      </c>
      <c r="R536" s="13" t="s">
        <v>291</v>
      </c>
      <c r="S536" s="14" t="s">
        <v>507</v>
      </c>
    </row>
    <row r="537" spans="1:19" s="15" customFormat="1" x14ac:dyDescent="0.25">
      <c r="A537" s="50">
        <v>535</v>
      </c>
      <c r="B537" s="11">
        <v>27.6</v>
      </c>
      <c r="C537" s="11">
        <v>-98.3</v>
      </c>
      <c r="D537" s="12">
        <v>22</v>
      </c>
      <c r="E537" s="11" t="s">
        <v>497</v>
      </c>
      <c r="F537" s="13">
        <v>887</v>
      </c>
      <c r="G537" s="13">
        <v>65</v>
      </c>
      <c r="H537" s="13">
        <v>23.253478589420698</v>
      </c>
      <c r="I537" s="13">
        <v>1493</v>
      </c>
      <c r="J537" s="13">
        <v>0.241615</v>
      </c>
      <c r="K537" s="13">
        <v>31.382299423217798</v>
      </c>
      <c r="L537" s="13">
        <v>562.5</v>
      </c>
      <c r="M537" s="13">
        <v>0.59410582719356997</v>
      </c>
      <c r="N537" s="13">
        <v>42.586941176470802</v>
      </c>
      <c r="O537" s="13">
        <v>1.47060394287109</v>
      </c>
      <c r="P537" s="13">
        <v>32.642120361328097</v>
      </c>
      <c r="Q537" s="2" t="s">
        <v>294</v>
      </c>
      <c r="R537" s="13" t="s">
        <v>293</v>
      </c>
      <c r="S537" s="14" t="s">
        <v>493</v>
      </c>
    </row>
    <row r="538" spans="1:19" s="15" customFormat="1" x14ac:dyDescent="0.25">
      <c r="A538" s="50">
        <v>536</v>
      </c>
      <c r="B538" s="11">
        <v>27.6</v>
      </c>
      <c r="C538" s="11">
        <v>-98.3</v>
      </c>
      <c r="D538" s="12">
        <v>78</v>
      </c>
      <c r="E538" s="11" t="s">
        <v>497</v>
      </c>
      <c r="F538" s="13">
        <v>887</v>
      </c>
      <c r="G538" s="13">
        <v>65</v>
      </c>
      <c r="H538" s="13">
        <v>23.253478589420698</v>
      </c>
      <c r="I538" s="13">
        <v>1493</v>
      </c>
      <c r="J538" s="13">
        <v>0.241615</v>
      </c>
      <c r="K538" s="13">
        <v>31.382299423217798</v>
      </c>
      <c r="L538" s="13">
        <v>562.5</v>
      </c>
      <c r="M538" s="13">
        <v>0.59410582719356997</v>
      </c>
      <c r="N538" s="13">
        <v>42.586941176470802</v>
      </c>
      <c r="O538" s="13">
        <v>1.47060394287109</v>
      </c>
      <c r="P538" s="13">
        <v>32.642120361328097</v>
      </c>
      <c r="Q538" s="2" t="s">
        <v>294</v>
      </c>
      <c r="R538" s="13" t="s">
        <v>293</v>
      </c>
      <c r="S538" s="14" t="s">
        <v>493</v>
      </c>
    </row>
    <row r="539" spans="1:19" s="15" customFormat="1" x14ac:dyDescent="0.25">
      <c r="A539" s="50">
        <v>537</v>
      </c>
      <c r="B539" s="11">
        <v>33.299999999999997</v>
      </c>
      <c r="C539" s="11">
        <v>-98.3</v>
      </c>
      <c r="D539" s="12">
        <v>0.13</v>
      </c>
      <c r="E539" s="11" t="s">
        <v>497</v>
      </c>
      <c r="F539" s="13">
        <v>679</v>
      </c>
      <c r="G539" s="13">
        <v>75</v>
      </c>
      <c r="H539" s="13">
        <v>18.439904282115901</v>
      </c>
      <c r="I539" s="13">
        <v>1610</v>
      </c>
      <c r="J539" s="13">
        <v>0.48173200000000199</v>
      </c>
      <c r="K539" s="13">
        <v>68.808296203613295</v>
      </c>
      <c r="L539" s="13">
        <v>549.35998535156295</v>
      </c>
      <c r="M539" s="13">
        <v>0.421739130434783</v>
      </c>
      <c r="N539" s="13">
        <v>86.719970588235498</v>
      </c>
      <c r="O539" s="13">
        <v>1.41306805610657</v>
      </c>
      <c r="P539" s="13">
        <v>25.477632522583001</v>
      </c>
      <c r="Q539" s="2" t="s">
        <v>294</v>
      </c>
      <c r="R539" s="13" t="s">
        <v>293</v>
      </c>
      <c r="S539" s="14" t="s">
        <v>508</v>
      </c>
    </row>
    <row r="540" spans="1:19" s="15" customFormat="1" x14ac:dyDescent="0.25">
      <c r="A540" s="50">
        <v>538</v>
      </c>
      <c r="B540" s="12">
        <v>6.43</v>
      </c>
      <c r="C540" s="12">
        <v>51.18</v>
      </c>
      <c r="D540" s="12">
        <v>279.5</v>
      </c>
      <c r="E540" s="11" t="s">
        <v>497</v>
      </c>
      <c r="F540" s="13">
        <v>785.83333333333303</v>
      </c>
      <c r="G540" s="13">
        <v>0</v>
      </c>
      <c r="H540" s="13">
        <v>0</v>
      </c>
      <c r="I540" s="13">
        <v>532.4</v>
      </c>
      <c r="J540" s="13">
        <v>0</v>
      </c>
      <c r="K540" s="13">
        <v>0</v>
      </c>
      <c r="L540" s="13">
        <v>0</v>
      </c>
      <c r="M540" s="13">
        <v>1.47602053593789</v>
      </c>
      <c r="N540" s="13">
        <v>0</v>
      </c>
      <c r="O540" s="13">
        <v>0</v>
      </c>
      <c r="P540" s="13">
        <v>0</v>
      </c>
      <c r="Q540" s="2" t="s">
        <v>294</v>
      </c>
      <c r="R540" s="13"/>
      <c r="S540" s="16" t="s">
        <v>509</v>
      </c>
    </row>
    <row r="541" spans="1:19" s="15" customFormat="1" x14ac:dyDescent="0.25">
      <c r="A541" s="50">
        <v>539</v>
      </c>
      <c r="B541" s="11">
        <v>11.1</v>
      </c>
      <c r="C541" s="11">
        <v>32.6</v>
      </c>
      <c r="D541" s="12">
        <v>0.9</v>
      </c>
      <c r="E541" s="11" t="s">
        <v>510</v>
      </c>
      <c r="F541" s="13">
        <v>400</v>
      </c>
      <c r="G541" s="13">
        <v>55</v>
      </c>
      <c r="H541" s="13">
        <v>29.341826196473601</v>
      </c>
      <c r="I541" s="13">
        <v>1930</v>
      </c>
      <c r="J541" s="13">
        <v>5.15489999999999E-2</v>
      </c>
      <c r="K541" s="13">
        <v>12.1286001205444</v>
      </c>
      <c r="L541" s="13">
        <v>690.84002685546898</v>
      </c>
      <c r="M541" s="13">
        <v>0.34327493142334697</v>
      </c>
      <c r="N541" s="13">
        <v>127.90938235294099</v>
      </c>
      <c r="O541" s="13">
        <v>1.66417407989502</v>
      </c>
      <c r="P541" s="13">
        <v>47.569786071777301</v>
      </c>
      <c r="Q541" s="2" t="s">
        <v>294</v>
      </c>
      <c r="R541" s="13" t="s">
        <v>291</v>
      </c>
      <c r="S541" s="14" t="s">
        <v>511</v>
      </c>
    </row>
    <row r="542" spans="1:19" s="15" customFormat="1" x14ac:dyDescent="0.25">
      <c r="A542" s="50">
        <v>540</v>
      </c>
      <c r="B542" s="11">
        <v>11.1</v>
      </c>
      <c r="C542" s="11">
        <v>29.1</v>
      </c>
      <c r="D542" s="12">
        <v>4</v>
      </c>
      <c r="E542" s="11" t="s">
        <v>510</v>
      </c>
      <c r="F542" s="13">
        <v>1025</v>
      </c>
      <c r="G542" s="13">
        <v>61</v>
      </c>
      <c r="H542" s="13">
        <v>29.404299748110802</v>
      </c>
      <c r="I542" s="13">
        <v>1893</v>
      </c>
      <c r="J542" s="13">
        <v>0.69089200000000095</v>
      </c>
      <c r="K542" s="13">
        <v>16.618799209594702</v>
      </c>
      <c r="L542" s="13">
        <v>398.9599609375</v>
      </c>
      <c r="M542" s="13">
        <v>0.54146856840993096</v>
      </c>
      <c r="N542" s="13">
        <v>126.945794117647</v>
      </c>
      <c r="O542" s="13">
        <v>1.6021199226379399</v>
      </c>
      <c r="P542" s="13">
        <v>24.781005859375</v>
      </c>
      <c r="Q542" s="2" t="s">
        <v>289</v>
      </c>
      <c r="R542" s="13" t="s">
        <v>276</v>
      </c>
      <c r="S542" s="14" t="s">
        <v>511</v>
      </c>
    </row>
    <row r="543" spans="1:19" s="15" customFormat="1" x14ac:dyDescent="0.25">
      <c r="A543" s="50">
        <v>541</v>
      </c>
      <c r="B543" s="11">
        <v>16.100000000000001</v>
      </c>
      <c r="C543" s="11">
        <v>34.6</v>
      </c>
      <c r="D543" s="12">
        <v>7.3</v>
      </c>
      <c r="E543" s="11" t="s">
        <v>510</v>
      </c>
      <c r="F543" s="13">
        <v>130</v>
      </c>
      <c r="G543" s="13">
        <v>19</v>
      </c>
      <c r="H543" s="13">
        <v>29.911385390428201</v>
      </c>
      <c r="I543" s="13">
        <v>2102</v>
      </c>
      <c r="J543" s="13">
        <v>0.112235</v>
      </c>
      <c r="K543" s="13">
        <v>36.772899627685597</v>
      </c>
      <c r="L543" s="13">
        <v>63.659996032714801</v>
      </c>
      <c r="M543" s="13">
        <v>6.1845861084681299E-2</v>
      </c>
      <c r="N543" s="13">
        <v>2.5466764705882401</v>
      </c>
      <c r="O543" s="13">
        <v>1.66658592224121</v>
      </c>
      <c r="P543" s="13">
        <v>39.613632202148402</v>
      </c>
      <c r="Q543" s="2" t="s">
        <v>326</v>
      </c>
      <c r="R543" s="13" t="s">
        <v>291</v>
      </c>
      <c r="S543" s="14" t="s">
        <v>511</v>
      </c>
    </row>
    <row r="544" spans="1:19" s="15" customFormat="1" x14ac:dyDescent="0.25">
      <c r="A544" s="50">
        <v>542</v>
      </c>
      <c r="B544" s="12">
        <v>35</v>
      </c>
      <c r="C544" s="12">
        <v>-106.75</v>
      </c>
      <c r="D544" s="12">
        <v>8.5</v>
      </c>
      <c r="E544" s="11" t="s">
        <v>510</v>
      </c>
      <c r="F544" s="13">
        <v>358.9</v>
      </c>
      <c r="G544" s="13">
        <v>62</v>
      </c>
      <c r="H544" s="13">
        <v>11.440931989924399</v>
      </c>
      <c r="I544" s="13">
        <v>1445.5588235294099</v>
      </c>
      <c r="J544" s="13">
        <v>1.0623</v>
      </c>
      <c r="K544" s="13">
        <v>41.626499176025398</v>
      </c>
      <c r="L544" s="13">
        <v>508.625</v>
      </c>
      <c r="M544" s="13">
        <v>0.25948442491200302</v>
      </c>
      <c r="N544" s="13">
        <v>9.8352941176470594</v>
      </c>
      <c r="O544" s="13">
        <v>1.54752492904663</v>
      </c>
      <c r="P544" s="13">
        <v>19.6045112609863</v>
      </c>
      <c r="Q544" s="2" t="s">
        <v>294</v>
      </c>
      <c r="R544" s="13"/>
      <c r="S544" s="16" t="s">
        <v>330</v>
      </c>
    </row>
    <row r="545" spans="1:19" s="15" customFormat="1" x14ac:dyDescent="0.25">
      <c r="A545" s="50">
        <v>543</v>
      </c>
      <c r="B545" s="12">
        <v>46.98</v>
      </c>
      <c r="C545" s="12">
        <v>9.69</v>
      </c>
      <c r="D545" s="12">
        <f>AVERAGE(109,123)</f>
        <v>116</v>
      </c>
      <c r="E545" s="11" t="s">
        <v>510</v>
      </c>
      <c r="F545" s="13">
        <v>484</v>
      </c>
      <c r="G545" s="13">
        <v>199</v>
      </c>
      <c r="H545" s="13">
        <v>4.5028034256926697</v>
      </c>
      <c r="I545" s="13">
        <v>850</v>
      </c>
      <c r="J545" s="13">
        <v>10.15519808</v>
      </c>
      <c r="K545" s="13">
        <v>36.553001403808601</v>
      </c>
      <c r="L545" s="13">
        <v>715.82159423828102</v>
      </c>
      <c r="M545" s="13">
        <v>0.56941176470588195</v>
      </c>
      <c r="N545" s="13">
        <v>1301.66330117648</v>
      </c>
      <c r="O545" s="13">
        <v>1.32277011871338</v>
      </c>
      <c r="P545" s="13">
        <v>24.934606552123999</v>
      </c>
      <c r="Q545" s="2" t="s">
        <v>289</v>
      </c>
      <c r="R545" s="13"/>
      <c r="S545" s="16" t="s">
        <v>331</v>
      </c>
    </row>
    <row r="546" spans="1:19" s="15" customFormat="1" x14ac:dyDescent="0.25">
      <c r="A546" s="50">
        <v>544</v>
      </c>
      <c r="B546" s="11">
        <v>13.1</v>
      </c>
      <c r="C546" s="11">
        <v>78.3</v>
      </c>
      <c r="D546" s="12">
        <v>84</v>
      </c>
      <c r="E546" s="11" t="s">
        <v>510</v>
      </c>
      <c r="F546" s="13">
        <v>902</v>
      </c>
      <c r="G546" s="13">
        <v>52</v>
      </c>
      <c r="H546" s="13">
        <v>26.373813602015101</v>
      </c>
      <c r="I546" s="13">
        <v>1530</v>
      </c>
      <c r="J546" s="13">
        <v>0.90387199999999601</v>
      </c>
      <c r="K546" s="13">
        <v>13.3439998626709</v>
      </c>
      <c r="L546" s="13">
        <v>436.19998168945301</v>
      </c>
      <c r="M546" s="13">
        <v>0.58954248366013096</v>
      </c>
      <c r="N546" s="13">
        <v>164.166</v>
      </c>
      <c r="O546" s="13">
        <v>1.5520559549331701</v>
      </c>
      <c r="P546" s="13">
        <v>40.852359771728501</v>
      </c>
      <c r="Q546" s="2" t="s">
        <v>289</v>
      </c>
      <c r="R546" s="13" t="s">
        <v>276</v>
      </c>
      <c r="S546" s="14" t="s">
        <v>512</v>
      </c>
    </row>
    <row r="547" spans="1:19" s="15" customFormat="1" x14ac:dyDescent="0.25">
      <c r="A547" s="50">
        <v>545</v>
      </c>
      <c r="B547" s="11">
        <v>12.9</v>
      </c>
      <c r="C547" s="11">
        <v>78.3</v>
      </c>
      <c r="D547" s="12">
        <v>90</v>
      </c>
      <c r="E547" s="11" t="s">
        <v>510</v>
      </c>
      <c r="F547" s="13">
        <v>902</v>
      </c>
      <c r="G547" s="13">
        <v>51</v>
      </c>
      <c r="H547" s="13">
        <v>26.659939546599499</v>
      </c>
      <c r="I547" s="13">
        <v>1529</v>
      </c>
      <c r="J547" s="13">
        <v>1.0609679999999899</v>
      </c>
      <c r="K547" s="13">
        <v>13.890199661254901</v>
      </c>
      <c r="L547" s="13">
        <v>549.79998779296898</v>
      </c>
      <c r="M547" s="13">
        <v>0.58992805755395705</v>
      </c>
      <c r="N547" s="13">
        <v>175.75464705882399</v>
      </c>
      <c r="O547" s="13">
        <v>1.5530040264129601</v>
      </c>
      <c r="P547" s="13">
        <v>40.9117431640625</v>
      </c>
      <c r="Q547" s="2" t="s">
        <v>289</v>
      </c>
      <c r="R547" s="13" t="s">
        <v>276</v>
      </c>
      <c r="S547" s="14" t="s">
        <v>512</v>
      </c>
    </row>
    <row r="548" spans="1:19" s="15" customFormat="1" x14ac:dyDescent="0.25">
      <c r="A548" s="50">
        <v>546</v>
      </c>
      <c r="B548" s="11">
        <v>13.1</v>
      </c>
      <c r="C548" s="11">
        <v>78.3</v>
      </c>
      <c r="D548" s="12">
        <v>124</v>
      </c>
      <c r="E548" s="11" t="s">
        <v>510</v>
      </c>
      <c r="F548" s="13">
        <v>902</v>
      </c>
      <c r="G548" s="13">
        <v>52</v>
      </c>
      <c r="H548" s="13">
        <v>26.373813602015101</v>
      </c>
      <c r="I548" s="13">
        <v>1530</v>
      </c>
      <c r="J548" s="13">
        <v>0.90387199999999601</v>
      </c>
      <c r="K548" s="13">
        <v>13.3439998626709</v>
      </c>
      <c r="L548" s="13">
        <v>436.19998168945301</v>
      </c>
      <c r="M548" s="13">
        <v>0.58954248366013096</v>
      </c>
      <c r="N548" s="13">
        <v>164.166</v>
      </c>
      <c r="O548" s="13">
        <v>1.5520559549331701</v>
      </c>
      <c r="P548" s="13">
        <v>40.852359771728501</v>
      </c>
      <c r="Q548" s="2" t="s">
        <v>289</v>
      </c>
      <c r="R548" s="13" t="s">
        <v>276</v>
      </c>
      <c r="S548" s="14" t="s">
        <v>512</v>
      </c>
    </row>
    <row r="549" spans="1:19" s="15" customFormat="1" x14ac:dyDescent="0.25">
      <c r="A549" s="50">
        <v>547</v>
      </c>
      <c r="B549" s="11">
        <v>13.1</v>
      </c>
      <c r="C549" s="11">
        <v>78.3</v>
      </c>
      <c r="D549" s="12">
        <v>184</v>
      </c>
      <c r="E549" s="11" t="s">
        <v>510</v>
      </c>
      <c r="F549" s="13">
        <v>902</v>
      </c>
      <c r="G549" s="13">
        <v>52</v>
      </c>
      <c r="H549" s="13">
        <v>26.373813602015101</v>
      </c>
      <c r="I549" s="13">
        <v>1530</v>
      </c>
      <c r="J549" s="13">
        <v>0.90387199999999601</v>
      </c>
      <c r="K549" s="13">
        <v>13.3439998626709</v>
      </c>
      <c r="L549" s="13">
        <v>436.19998168945301</v>
      </c>
      <c r="M549" s="13">
        <v>0.58954248366013096</v>
      </c>
      <c r="N549" s="13">
        <v>164.166</v>
      </c>
      <c r="O549" s="13">
        <v>1.5520559549331701</v>
      </c>
      <c r="P549" s="13">
        <v>40.852359771728501</v>
      </c>
      <c r="Q549" s="2" t="s">
        <v>289</v>
      </c>
      <c r="R549" s="13" t="s">
        <v>276</v>
      </c>
      <c r="S549" s="14" t="s">
        <v>512</v>
      </c>
    </row>
    <row r="550" spans="1:19" s="15" customFormat="1" x14ac:dyDescent="0.25">
      <c r="A550" s="50">
        <v>548</v>
      </c>
      <c r="B550" s="11">
        <v>13.1</v>
      </c>
      <c r="C550" s="11">
        <v>78.3</v>
      </c>
      <c r="D550" s="12">
        <v>220</v>
      </c>
      <c r="E550" s="11" t="s">
        <v>510</v>
      </c>
      <c r="F550" s="13">
        <v>902</v>
      </c>
      <c r="G550" s="13">
        <v>52</v>
      </c>
      <c r="H550" s="13">
        <v>26.373813602015101</v>
      </c>
      <c r="I550" s="13">
        <v>1530</v>
      </c>
      <c r="J550" s="13">
        <v>0.90387199999999601</v>
      </c>
      <c r="K550" s="13">
        <v>13.3439998626709</v>
      </c>
      <c r="L550" s="13">
        <v>436.19998168945301</v>
      </c>
      <c r="M550" s="13">
        <v>0.58954248366013096</v>
      </c>
      <c r="N550" s="13">
        <v>164.166</v>
      </c>
      <c r="O550" s="13">
        <v>1.5520559549331701</v>
      </c>
      <c r="P550" s="13">
        <v>40.852359771728501</v>
      </c>
      <c r="Q550" s="2" t="s">
        <v>289</v>
      </c>
      <c r="R550" s="13" t="s">
        <v>276</v>
      </c>
      <c r="S550" s="14" t="s">
        <v>512</v>
      </c>
    </row>
    <row r="551" spans="1:19" s="15" customFormat="1" x14ac:dyDescent="0.25">
      <c r="A551" s="50">
        <v>549</v>
      </c>
      <c r="B551" s="11">
        <v>13.1</v>
      </c>
      <c r="C551" s="11">
        <v>78.3</v>
      </c>
      <c r="D551" s="12">
        <v>232</v>
      </c>
      <c r="E551" s="11" t="s">
        <v>510</v>
      </c>
      <c r="F551" s="13">
        <v>902</v>
      </c>
      <c r="G551" s="13">
        <v>52</v>
      </c>
      <c r="H551" s="13">
        <v>26.373813602015101</v>
      </c>
      <c r="I551" s="13">
        <v>1530</v>
      </c>
      <c r="J551" s="13">
        <v>0.90387199999999601</v>
      </c>
      <c r="K551" s="13">
        <v>13.3439998626709</v>
      </c>
      <c r="L551" s="13">
        <v>436.19998168945301</v>
      </c>
      <c r="M551" s="13">
        <v>0.58954248366013096</v>
      </c>
      <c r="N551" s="13">
        <v>164.166</v>
      </c>
      <c r="O551" s="13">
        <v>1.5520559549331701</v>
      </c>
      <c r="P551" s="13">
        <v>40.852359771728501</v>
      </c>
      <c r="Q551" s="2" t="s">
        <v>289</v>
      </c>
      <c r="R551" s="13" t="s">
        <v>276</v>
      </c>
      <c r="S551" s="14" t="s">
        <v>512</v>
      </c>
    </row>
    <row r="552" spans="1:19" s="15" customFormat="1" x14ac:dyDescent="0.25">
      <c r="A552" s="50">
        <v>550</v>
      </c>
      <c r="B552" s="11">
        <v>38.299999999999997</v>
      </c>
      <c r="C552" s="11">
        <v>-0.6</v>
      </c>
      <c r="D552" s="12">
        <v>61.5</v>
      </c>
      <c r="E552" s="11" t="s">
        <v>510</v>
      </c>
      <c r="F552" s="13">
        <v>454</v>
      </c>
      <c r="G552" s="13">
        <v>78</v>
      </c>
      <c r="H552" s="13">
        <v>18.279103274559201</v>
      </c>
      <c r="I552" s="13">
        <v>1136</v>
      </c>
      <c r="J552" s="13">
        <v>1.4426019999999899</v>
      </c>
      <c r="K552" s="13">
        <v>16.4727993011475</v>
      </c>
      <c r="L552" s="13">
        <v>829.84002685546898</v>
      </c>
      <c r="M552" s="13">
        <v>0.39964788732394402</v>
      </c>
      <c r="N552" s="13">
        <v>0</v>
      </c>
      <c r="O552" s="13">
        <v>1.21138596534729</v>
      </c>
      <c r="P552" s="13">
        <v>22.246009826660199</v>
      </c>
      <c r="Q552" s="2" t="s">
        <v>294</v>
      </c>
      <c r="R552" s="13" t="s">
        <v>293</v>
      </c>
      <c r="S552" s="14" t="s">
        <v>513</v>
      </c>
    </row>
    <row r="553" spans="1:19" s="15" customFormat="1" x14ac:dyDescent="0.25">
      <c r="A553" s="50">
        <v>551</v>
      </c>
      <c r="B553" s="11">
        <v>38.299999999999997</v>
      </c>
      <c r="C553" s="11">
        <v>-0.6</v>
      </c>
      <c r="D553" s="12">
        <v>125</v>
      </c>
      <c r="E553" s="11" t="s">
        <v>510</v>
      </c>
      <c r="F553" s="13">
        <v>454</v>
      </c>
      <c r="G553" s="13">
        <v>78</v>
      </c>
      <c r="H553" s="13">
        <v>18.279103274559201</v>
      </c>
      <c r="I553" s="13">
        <v>1136</v>
      </c>
      <c r="J553" s="13">
        <v>1.4426019999999899</v>
      </c>
      <c r="K553" s="13">
        <v>16.4727993011475</v>
      </c>
      <c r="L553" s="13">
        <v>829.84002685546898</v>
      </c>
      <c r="M553" s="13">
        <v>0.39964788732394402</v>
      </c>
      <c r="N553" s="13">
        <v>0</v>
      </c>
      <c r="O553" s="13">
        <v>1.21138596534729</v>
      </c>
      <c r="P553" s="13">
        <v>22.246009826660199</v>
      </c>
      <c r="Q553" s="2" t="s">
        <v>294</v>
      </c>
      <c r="R553" s="13" t="s">
        <v>293</v>
      </c>
      <c r="S553" s="14" t="s">
        <v>513</v>
      </c>
    </row>
    <row r="554" spans="1:19" s="15" customFormat="1" x14ac:dyDescent="0.25">
      <c r="A554" s="50">
        <v>552</v>
      </c>
      <c r="B554" s="11">
        <v>38.299999999999997</v>
      </c>
      <c r="C554" s="11">
        <v>-0.6</v>
      </c>
      <c r="D554" s="12">
        <v>18.600000000000001</v>
      </c>
      <c r="E554" s="11" t="s">
        <v>510</v>
      </c>
      <c r="F554" s="13">
        <v>454</v>
      </c>
      <c r="G554" s="13">
        <v>78</v>
      </c>
      <c r="H554" s="13">
        <v>18.279103274559201</v>
      </c>
      <c r="I554" s="13">
        <v>1136</v>
      </c>
      <c r="J554" s="13">
        <v>1.4426019999999899</v>
      </c>
      <c r="K554" s="13">
        <v>16.4727993011475</v>
      </c>
      <c r="L554" s="13">
        <v>829.84002685546898</v>
      </c>
      <c r="M554" s="13">
        <v>0.39964788732394402</v>
      </c>
      <c r="N554" s="13">
        <v>0</v>
      </c>
      <c r="O554" s="13">
        <v>1.21138596534729</v>
      </c>
      <c r="P554" s="13">
        <v>22.246009826660199</v>
      </c>
      <c r="Q554" s="2" t="s">
        <v>294</v>
      </c>
      <c r="R554" s="13" t="s">
        <v>293</v>
      </c>
      <c r="S554" s="14" t="s">
        <v>513</v>
      </c>
    </row>
    <row r="555" spans="1:19" s="15" customFormat="1" x14ac:dyDescent="0.25">
      <c r="A555" s="50">
        <v>553</v>
      </c>
      <c r="B555" s="11">
        <v>38.299999999999997</v>
      </c>
      <c r="C555" s="11">
        <v>-0.6</v>
      </c>
      <c r="D555" s="12">
        <v>9.6</v>
      </c>
      <c r="E555" s="11" t="s">
        <v>510</v>
      </c>
      <c r="F555" s="13">
        <v>454</v>
      </c>
      <c r="G555" s="13">
        <v>78</v>
      </c>
      <c r="H555" s="13">
        <v>18.279103274559201</v>
      </c>
      <c r="I555" s="13">
        <v>1136</v>
      </c>
      <c r="J555" s="13">
        <v>1.4426019999999899</v>
      </c>
      <c r="K555" s="13">
        <v>16.4727993011475</v>
      </c>
      <c r="L555" s="13">
        <v>829.84002685546898</v>
      </c>
      <c r="M555" s="13">
        <v>0.39964788732394402</v>
      </c>
      <c r="N555" s="13">
        <v>0</v>
      </c>
      <c r="O555" s="13">
        <v>1.21138596534729</v>
      </c>
      <c r="P555" s="13">
        <v>22.246009826660199</v>
      </c>
      <c r="Q555" s="2" t="s">
        <v>294</v>
      </c>
      <c r="R555" s="13" t="s">
        <v>293</v>
      </c>
      <c r="S555" s="14" t="s">
        <v>513</v>
      </c>
    </row>
    <row r="556" spans="1:19" s="15" customFormat="1" x14ac:dyDescent="0.25">
      <c r="A556" s="50">
        <v>554</v>
      </c>
      <c r="B556" s="11">
        <v>42.4</v>
      </c>
      <c r="C556" s="11">
        <v>-72.3</v>
      </c>
      <c r="D556" s="12">
        <v>262</v>
      </c>
      <c r="E556" s="11" t="s">
        <v>510</v>
      </c>
      <c r="F556" s="13">
        <v>1248</v>
      </c>
      <c r="G556" s="13">
        <v>135</v>
      </c>
      <c r="H556" s="13">
        <v>9.3244181360201601</v>
      </c>
      <c r="I556" s="13">
        <v>855</v>
      </c>
      <c r="J556" s="13">
        <v>1.4269130000000001</v>
      </c>
      <c r="K556" s="13">
        <v>108.963996887207</v>
      </c>
      <c r="L556" s="13">
        <v>467</v>
      </c>
      <c r="M556" s="13">
        <v>1.4596491228070201</v>
      </c>
      <c r="N556" s="13">
        <v>476.45520588235303</v>
      </c>
      <c r="O556" s="13">
        <v>1.28733015060425</v>
      </c>
      <c r="P556" s="13">
        <v>7.99440622329712</v>
      </c>
      <c r="Q556" s="2" t="s">
        <v>294</v>
      </c>
      <c r="R556" s="13" t="s">
        <v>293</v>
      </c>
      <c r="S556" s="14" t="s">
        <v>514</v>
      </c>
    </row>
    <row r="557" spans="1:19" s="15" customFormat="1" x14ac:dyDescent="0.25">
      <c r="A557" s="50">
        <v>555</v>
      </c>
      <c r="B557" s="11">
        <v>42.4</v>
      </c>
      <c r="C557" s="11">
        <v>-72.3</v>
      </c>
      <c r="D557" s="12">
        <v>371</v>
      </c>
      <c r="E557" s="11" t="s">
        <v>510</v>
      </c>
      <c r="F557" s="13">
        <v>1169</v>
      </c>
      <c r="G557" s="13">
        <v>135</v>
      </c>
      <c r="H557" s="13">
        <v>9.3244181360201601</v>
      </c>
      <c r="I557" s="13">
        <v>855</v>
      </c>
      <c r="J557" s="13">
        <v>1.4269130000000001</v>
      </c>
      <c r="K557" s="13">
        <v>108.963996887207</v>
      </c>
      <c r="L557" s="13">
        <v>467</v>
      </c>
      <c r="M557" s="13">
        <v>1.3672514619883001</v>
      </c>
      <c r="N557" s="13">
        <v>476.45520588235303</v>
      </c>
      <c r="O557" s="13">
        <v>1.28733015060425</v>
      </c>
      <c r="P557" s="13">
        <v>7.99440622329712</v>
      </c>
      <c r="Q557" s="2" t="s">
        <v>294</v>
      </c>
      <c r="R557" s="13" t="s">
        <v>293</v>
      </c>
      <c r="S557" s="14" t="s">
        <v>514</v>
      </c>
    </row>
    <row r="558" spans="1:19" s="15" customFormat="1" x14ac:dyDescent="0.25">
      <c r="A558" s="50">
        <v>556</v>
      </c>
      <c r="B558" s="11">
        <v>-37.299999999999997</v>
      </c>
      <c r="C558" s="11">
        <v>144.9</v>
      </c>
      <c r="D558" s="12">
        <v>113</v>
      </c>
      <c r="E558" s="11" t="s">
        <v>510</v>
      </c>
      <c r="F558" s="13">
        <v>651</v>
      </c>
      <c r="G558" s="13">
        <v>134</v>
      </c>
      <c r="H558" s="13">
        <v>13.8147103274559</v>
      </c>
      <c r="I558" s="13">
        <v>1121</v>
      </c>
      <c r="J558" s="13">
        <v>1.0333000000000101</v>
      </c>
      <c r="K558" s="13">
        <v>15.1510000228882</v>
      </c>
      <c r="L558" s="13">
        <v>604.48004150390602</v>
      </c>
      <c r="M558" s="13">
        <v>0.58073148974130195</v>
      </c>
      <c r="N558" s="13">
        <v>255.88017647058999</v>
      </c>
      <c r="O558" s="13">
        <v>1.57558417320251</v>
      </c>
      <c r="P558" s="13">
        <v>33.529052734375</v>
      </c>
      <c r="Q558" s="2" t="s">
        <v>289</v>
      </c>
      <c r="R558" s="13" t="s">
        <v>291</v>
      </c>
      <c r="S558" s="14" t="s">
        <v>515</v>
      </c>
    </row>
    <row r="559" spans="1:19" s="15" customFormat="1" x14ac:dyDescent="0.25">
      <c r="A559" s="50">
        <v>557</v>
      </c>
      <c r="B559" s="11">
        <v>-33.6</v>
      </c>
      <c r="C559" s="11">
        <v>18.399999999999999</v>
      </c>
      <c r="D559" s="12">
        <v>73.5</v>
      </c>
      <c r="E559" s="11" t="s">
        <v>510</v>
      </c>
      <c r="F559" s="13">
        <v>350</v>
      </c>
      <c r="G559" s="13">
        <v>91</v>
      </c>
      <c r="H559" s="13">
        <v>17.628904282115901</v>
      </c>
      <c r="I559" s="13">
        <v>1236</v>
      </c>
      <c r="J559" s="13">
        <v>1.0923620000000001</v>
      </c>
      <c r="K559" s="13">
        <v>213.39999389648401</v>
      </c>
      <c r="L559" s="13">
        <v>358.01998901367199</v>
      </c>
      <c r="M559" s="13">
        <v>0.28317152103559901</v>
      </c>
      <c r="N559" s="13">
        <v>0</v>
      </c>
      <c r="O559" s="13">
        <v>1.3244309425353999</v>
      </c>
      <c r="P559" s="13">
        <v>12.1286153793335</v>
      </c>
      <c r="Q559" s="2" t="s">
        <v>294</v>
      </c>
      <c r="R559" s="13" t="s">
        <v>291</v>
      </c>
      <c r="S559" s="16" t="s">
        <v>516</v>
      </c>
    </row>
    <row r="560" spans="1:19" s="15" customFormat="1" x14ac:dyDescent="0.25">
      <c r="A560" s="50">
        <v>558</v>
      </c>
      <c r="B560" s="11">
        <v>53.3</v>
      </c>
      <c r="C560" s="11">
        <v>-1.1000000000000001</v>
      </c>
      <c r="D560" s="12">
        <v>169</v>
      </c>
      <c r="E560" s="11" t="s">
        <v>510</v>
      </c>
      <c r="F560" s="13">
        <v>800</v>
      </c>
      <c r="G560" s="13">
        <v>179</v>
      </c>
      <c r="H560" s="13">
        <v>9.7251763224181396</v>
      </c>
      <c r="I560" s="13">
        <v>449</v>
      </c>
      <c r="J560" s="13">
        <v>0.36197500000000099</v>
      </c>
      <c r="K560" s="13">
        <v>29.438400268554702</v>
      </c>
      <c r="L560" s="13">
        <v>1030.96008300781</v>
      </c>
      <c r="M560" s="13">
        <v>1.7817371937639199</v>
      </c>
      <c r="N560" s="13">
        <v>342.67102941176501</v>
      </c>
      <c r="O560" s="13">
        <v>1.4872120618820199</v>
      </c>
      <c r="P560" s="13">
        <v>29.871070861816399</v>
      </c>
      <c r="Q560" s="2" t="s">
        <v>311</v>
      </c>
      <c r="R560" s="13" t="s">
        <v>291</v>
      </c>
      <c r="S560" s="14" t="s">
        <v>341</v>
      </c>
    </row>
    <row r="561" spans="1:19" s="15" customFormat="1" x14ac:dyDescent="0.25">
      <c r="A561" s="50">
        <v>559</v>
      </c>
      <c r="B561" s="11">
        <v>53.3</v>
      </c>
      <c r="C561" s="11">
        <v>-1.1000000000000001</v>
      </c>
      <c r="D561" s="12">
        <v>156</v>
      </c>
      <c r="E561" s="11" t="s">
        <v>510</v>
      </c>
      <c r="F561" s="13">
        <v>800</v>
      </c>
      <c r="G561" s="13">
        <v>179</v>
      </c>
      <c r="H561" s="13">
        <v>9.7251763224181396</v>
      </c>
      <c r="I561" s="13">
        <v>449</v>
      </c>
      <c r="J561" s="13">
        <v>0.36197500000000099</v>
      </c>
      <c r="K561" s="13">
        <v>29.438400268554702</v>
      </c>
      <c r="L561" s="13">
        <v>1030.96008300781</v>
      </c>
      <c r="M561" s="13">
        <v>1.7817371937639199</v>
      </c>
      <c r="N561" s="13">
        <v>342.67102941176501</v>
      </c>
      <c r="O561" s="13">
        <v>1.4872120618820199</v>
      </c>
      <c r="P561" s="13">
        <v>29.871070861816399</v>
      </c>
      <c r="Q561" s="2" t="s">
        <v>311</v>
      </c>
      <c r="R561" s="13" t="s">
        <v>291</v>
      </c>
      <c r="S561" s="14" t="s">
        <v>341</v>
      </c>
    </row>
    <row r="562" spans="1:19" s="15" customFormat="1" x14ac:dyDescent="0.25">
      <c r="A562" s="50">
        <v>560</v>
      </c>
      <c r="B562" s="11">
        <v>53.3</v>
      </c>
      <c r="C562" s="11">
        <v>-1.1000000000000001</v>
      </c>
      <c r="D562" s="12">
        <v>45.8</v>
      </c>
      <c r="E562" s="11" t="s">
        <v>510</v>
      </c>
      <c r="F562" s="13">
        <v>643</v>
      </c>
      <c r="G562" s="13">
        <v>179</v>
      </c>
      <c r="H562" s="13">
        <v>9.7251763224181396</v>
      </c>
      <c r="I562" s="13">
        <v>449</v>
      </c>
      <c r="J562" s="13">
        <v>0.36197500000000099</v>
      </c>
      <c r="K562" s="13">
        <v>29.438400268554702</v>
      </c>
      <c r="L562" s="13">
        <v>1030.96008300781</v>
      </c>
      <c r="M562" s="13">
        <v>1.43207126948775</v>
      </c>
      <c r="N562" s="13">
        <v>342.67102941176501</v>
      </c>
      <c r="O562" s="13">
        <v>1.4872120618820199</v>
      </c>
      <c r="P562" s="13">
        <v>29.871070861816399</v>
      </c>
      <c r="Q562" s="2" t="s">
        <v>311</v>
      </c>
      <c r="R562" s="13" t="s">
        <v>291</v>
      </c>
      <c r="S562" s="14" t="s">
        <v>341</v>
      </c>
    </row>
    <row r="563" spans="1:19" s="15" customFormat="1" x14ac:dyDescent="0.25">
      <c r="A563" s="50">
        <v>561</v>
      </c>
      <c r="B563" s="11">
        <v>53.3</v>
      </c>
      <c r="C563" s="11">
        <v>-1.1000000000000001</v>
      </c>
      <c r="D563" s="12">
        <v>106</v>
      </c>
      <c r="E563" s="11" t="s">
        <v>510</v>
      </c>
      <c r="F563" s="13">
        <v>643</v>
      </c>
      <c r="G563" s="13">
        <v>179</v>
      </c>
      <c r="H563" s="13">
        <v>9.7251763224181396</v>
      </c>
      <c r="I563" s="13">
        <v>449</v>
      </c>
      <c r="J563" s="13">
        <v>0.36197500000000099</v>
      </c>
      <c r="K563" s="13">
        <v>29.438400268554702</v>
      </c>
      <c r="L563" s="13">
        <v>1030.96008300781</v>
      </c>
      <c r="M563" s="13">
        <v>1.43207126948775</v>
      </c>
      <c r="N563" s="13">
        <v>342.67102941176501</v>
      </c>
      <c r="O563" s="13">
        <v>1.4872120618820199</v>
      </c>
      <c r="P563" s="13">
        <v>29.871070861816399</v>
      </c>
      <c r="Q563" s="2" t="s">
        <v>311</v>
      </c>
      <c r="R563" s="13" t="s">
        <v>291</v>
      </c>
      <c r="S563" s="14" t="s">
        <v>341</v>
      </c>
    </row>
    <row r="564" spans="1:19" s="15" customFormat="1" x14ac:dyDescent="0.25">
      <c r="A564" s="50">
        <v>562</v>
      </c>
      <c r="B564" s="12">
        <v>13.329494</v>
      </c>
      <c r="C564" s="12">
        <v>10.806426999999999</v>
      </c>
      <c r="D564" s="12">
        <v>60</v>
      </c>
      <c r="E564" s="11" t="s">
        <v>510</v>
      </c>
      <c r="F564" s="13">
        <v>364.4</v>
      </c>
      <c r="G564" s="13">
        <v>33</v>
      </c>
      <c r="H564" s="13">
        <v>29.286250200019499</v>
      </c>
      <c r="I564" s="13">
        <v>2447.0000274526501</v>
      </c>
      <c r="J564" s="13">
        <v>0.10898311591829</v>
      </c>
      <c r="K564" s="13">
        <v>176.76400756835901</v>
      </c>
      <c r="L564" s="13">
        <v>787.800537109375</v>
      </c>
      <c r="M564" s="13">
        <v>0.15077716954209</v>
      </c>
      <c r="N564" s="13">
        <v>16.398736158049299</v>
      </c>
      <c r="O564" s="13">
        <v>1.5120258331298799</v>
      </c>
      <c r="P564" s="13">
        <v>20.460285186767599</v>
      </c>
      <c r="Q564" s="2" t="s">
        <v>289</v>
      </c>
      <c r="R564" s="13"/>
      <c r="S564" s="16" t="s">
        <v>517</v>
      </c>
    </row>
    <row r="565" spans="1:19" s="15" customFormat="1" x14ac:dyDescent="0.25">
      <c r="A565" s="50">
        <v>563</v>
      </c>
      <c r="B565" s="11">
        <v>37.299999999999997</v>
      </c>
      <c r="C565" s="11">
        <v>-80.099999999999994</v>
      </c>
      <c r="D565" s="12">
        <v>27</v>
      </c>
      <c r="E565" s="11" t="s">
        <v>510</v>
      </c>
      <c r="F565" s="13">
        <v>1045</v>
      </c>
      <c r="G565" s="13">
        <v>135</v>
      </c>
      <c r="H565" s="13">
        <v>12.6536448362721</v>
      </c>
      <c r="I565" s="13">
        <v>982</v>
      </c>
      <c r="J565" s="13">
        <v>2.9309609999999799</v>
      </c>
      <c r="K565" s="13">
        <v>22.5030002593994</v>
      </c>
      <c r="L565" s="13">
        <v>658</v>
      </c>
      <c r="M565" s="13">
        <v>1.0641547861507099</v>
      </c>
      <c r="N565" s="13">
        <v>307.271264705882</v>
      </c>
      <c r="O565" s="13">
        <v>1.4142479896545399</v>
      </c>
      <c r="P565" s="13">
        <v>28.758998870849599</v>
      </c>
      <c r="Q565" s="2" t="s">
        <v>297</v>
      </c>
      <c r="R565" s="13"/>
      <c r="S565" s="14" t="s">
        <v>518</v>
      </c>
    </row>
    <row r="566" spans="1:19" s="15" customFormat="1" x14ac:dyDescent="0.25">
      <c r="A566" s="50">
        <v>564</v>
      </c>
      <c r="B566" s="12">
        <v>35</v>
      </c>
      <c r="C566" s="12">
        <v>-79</v>
      </c>
      <c r="D566" s="12">
        <v>2.2999999999999998</v>
      </c>
      <c r="E566" s="11" t="s">
        <v>510</v>
      </c>
      <c r="F566" s="13">
        <v>1218</v>
      </c>
      <c r="G566" s="13">
        <v>112</v>
      </c>
      <c r="H566" s="13">
        <v>16.815743073047901</v>
      </c>
      <c r="I566" s="13">
        <v>1139.25</v>
      </c>
      <c r="J566" s="13">
        <v>0.24987500000000001</v>
      </c>
      <c r="K566" s="13">
        <v>36.330799102783203</v>
      </c>
      <c r="L566" s="13">
        <v>622.25</v>
      </c>
      <c r="M566" s="13">
        <v>1.0691244239631299</v>
      </c>
      <c r="N566" s="13">
        <v>301.04926470588202</v>
      </c>
      <c r="O566" s="13">
        <v>1.4284999370575</v>
      </c>
      <c r="P566" s="13">
        <v>30.831348419189499</v>
      </c>
      <c r="Q566" s="2" t="s">
        <v>294</v>
      </c>
      <c r="R566" s="13"/>
      <c r="S566" s="16" t="s">
        <v>343</v>
      </c>
    </row>
    <row r="567" spans="1:19" s="15" customFormat="1" x14ac:dyDescent="0.25">
      <c r="A567" s="50">
        <v>565</v>
      </c>
      <c r="B567" s="11">
        <v>-34.299999999999997</v>
      </c>
      <c r="C567" s="11">
        <v>140.6</v>
      </c>
      <c r="D567" s="12">
        <v>4.9000000000000004</v>
      </c>
      <c r="E567" s="11" t="s">
        <v>510</v>
      </c>
      <c r="F567" s="13">
        <v>260</v>
      </c>
      <c r="G567" s="13">
        <v>68</v>
      </c>
      <c r="H567" s="13">
        <v>17.650005037783401</v>
      </c>
      <c r="I567" s="13">
        <v>1373</v>
      </c>
      <c r="J567" s="13">
        <v>0.12714700000000101</v>
      </c>
      <c r="K567" s="13">
        <v>26.465700149536101</v>
      </c>
      <c r="L567" s="13">
        <v>500.31997680664102</v>
      </c>
      <c r="M567" s="13">
        <v>0.18936635105608199</v>
      </c>
      <c r="N567" s="13">
        <v>2.3822941176470498</v>
      </c>
      <c r="O567" s="13">
        <v>1.5459239482879601</v>
      </c>
      <c r="P567" s="13">
        <v>21.120378494262699</v>
      </c>
      <c r="Q567" s="2" t="s">
        <v>294</v>
      </c>
      <c r="R567" s="13" t="s">
        <v>291</v>
      </c>
      <c r="S567" s="14" t="s">
        <v>351</v>
      </c>
    </row>
    <row r="568" spans="1:19" s="15" customFormat="1" x14ac:dyDescent="0.25">
      <c r="A568" s="50">
        <v>566</v>
      </c>
      <c r="B568" s="11">
        <v>51.3</v>
      </c>
      <c r="C568" s="11">
        <v>4.8</v>
      </c>
      <c r="D568" s="12">
        <v>292</v>
      </c>
      <c r="E568" s="11" t="s">
        <v>510</v>
      </c>
      <c r="F568" s="13">
        <v>839</v>
      </c>
      <c r="G568" s="13">
        <v>191</v>
      </c>
      <c r="H568" s="13">
        <v>10.808471032745601</v>
      </c>
      <c r="I568" s="13">
        <v>577</v>
      </c>
      <c r="J568" s="13">
        <v>7.3387000000000299E-2</v>
      </c>
      <c r="K568" s="13">
        <v>194.36300659179699</v>
      </c>
      <c r="L568" s="13">
        <v>672.88000488281295</v>
      </c>
      <c r="M568" s="13">
        <v>1.45407279029463</v>
      </c>
      <c r="N568" s="13">
        <v>362.481588235294</v>
      </c>
      <c r="O568" s="13">
        <v>1.31395995616913</v>
      </c>
      <c r="P568" s="13">
        <v>16.427505493164102</v>
      </c>
      <c r="Q568" s="2" t="s">
        <v>289</v>
      </c>
      <c r="R568" s="13" t="s">
        <v>291</v>
      </c>
      <c r="S568" s="14" t="s">
        <v>519</v>
      </c>
    </row>
    <row r="569" spans="1:19" s="15" customFormat="1" x14ac:dyDescent="0.25">
      <c r="A569" s="50">
        <v>567</v>
      </c>
      <c r="B569" s="11">
        <v>-29.9</v>
      </c>
      <c r="C569" s="11">
        <v>116.6</v>
      </c>
      <c r="D569" s="12">
        <v>30</v>
      </c>
      <c r="E569" s="11" t="s">
        <v>510</v>
      </c>
      <c r="F569" s="13">
        <v>335</v>
      </c>
      <c r="G569" s="13">
        <v>74</v>
      </c>
      <c r="H569" s="13">
        <v>19.873138539042799</v>
      </c>
      <c r="I569" s="13">
        <v>1732</v>
      </c>
      <c r="J569" s="13">
        <v>0.204014999999999</v>
      </c>
      <c r="K569" s="13">
        <v>109.29100036621099</v>
      </c>
      <c r="L569" s="13">
        <v>384.95999145507801</v>
      </c>
      <c r="M569" s="13">
        <v>0.19341801385681301</v>
      </c>
      <c r="N569" s="13">
        <v>18.393470588235399</v>
      </c>
      <c r="O569" s="13">
        <v>1.58813393115997</v>
      </c>
      <c r="P569" s="13">
        <v>18.921586990356399</v>
      </c>
      <c r="Q569" s="2" t="s">
        <v>289</v>
      </c>
      <c r="R569" s="13" t="s">
        <v>291</v>
      </c>
      <c r="S569" s="14" t="s">
        <v>520</v>
      </c>
    </row>
    <row r="570" spans="1:19" s="15" customFormat="1" x14ac:dyDescent="0.25">
      <c r="A570" s="50">
        <v>568</v>
      </c>
      <c r="B570" s="11">
        <v>-33.9</v>
      </c>
      <c r="C570" s="11">
        <v>117.1</v>
      </c>
      <c r="D570" s="12">
        <v>115</v>
      </c>
      <c r="E570" s="11" t="s">
        <v>510</v>
      </c>
      <c r="F570" s="13">
        <v>496</v>
      </c>
      <c r="G570" s="13">
        <v>134</v>
      </c>
      <c r="H570" s="13">
        <v>15.927314861460999</v>
      </c>
      <c r="I570" s="13">
        <v>1295</v>
      </c>
      <c r="J570" s="13">
        <v>0.23619300000000101</v>
      </c>
      <c r="K570" s="13">
        <v>15.855400085449199</v>
      </c>
      <c r="L570" s="13">
        <v>541.59997558593795</v>
      </c>
      <c r="M570" s="13">
        <v>0.383011583011583</v>
      </c>
      <c r="N570" s="13">
        <v>129.86661764706</v>
      </c>
      <c r="O570" s="13">
        <v>1.5563719272613501</v>
      </c>
      <c r="P570" s="13">
        <v>24.0890712738037</v>
      </c>
      <c r="Q570" s="2" t="s">
        <v>289</v>
      </c>
      <c r="R570" s="13" t="s">
        <v>291</v>
      </c>
      <c r="S570" s="14" t="s">
        <v>520</v>
      </c>
    </row>
    <row r="571" spans="1:19" s="15" customFormat="1" x14ac:dyDescent="0.25">
      <c r="A571" s="50">
        <v>569</v>
      </c>
      <c r="B571" s="12">
        <v>-19.39</v>
      </c>
      <c r="C571" s="12">
        <v>19.559999999999999</v>
      </c>
      <c r="D571" s="12">
        <v>14</v>
      </c>
      <c r="E571" s="11" t="s">
        <v>510</v>
      </c>
      <c r="F571" s="13">
        <v>382.6</v>
      </c>
      <c r="G571" s="13">
        <v>69</v>
      </c>
      <c r="H571" s="13">
        <v>23.442891083123399</v>
      </c>
      <c r="I571" s="13">
        <v>1484.3306823529399</v>
      </c>
      <c r="J571" s="13">
        <v>0.17489895999999999</v>
      </c>
      <c r="K571" s="13">
        <v>220.072998046875</v>
      </c>
      <c r="L571" s="13">
        <v>630.30041503906295</v>
      </c>
      <c r="M571" s="13">
        <v>0.27286610654413601</v>
      </c>
      <c r="N571" s="13">
        <v>26.255727058823499</v>
      </c>
      <c r="O571" s="13">
        <v>1.6107606887817401</v>
      </c>
      <c r="P571" s="13">
        <v>13.6356287002563</v>
      </c>
      <c r="Q571" s="2" t="s">
        <v>294</v>
      </c>
      <c r="R571" s="13"/>
      <c r="S571" s="16" t="s">
        <v>521</v>
      </c>
    </row>
    <row r="572" spans="1:19" s="15" customFormat="1" x14ac:dyDescent="0.25">
      <c r="A572" s="50">
        <v>570</v>
      </c>
      <c r="B572" s="11">
        <v>45.1</v>
      </c>
      <c r="C572" s="11">
        <v>9.6</v>
      </c>
      <c r="D572" s="12">
        <v>491</v>
      </c>
      <c r="E572" s="11" t="s">
        <v>510</v>
      </c>
      <c r="F572" s="13">
        <v>800</v>
      </c>
      <c r="G572" s="13">
        <v>133</v>
      </c>
      <c r="H572" s="13">
        <v>12.928015113350099</v>
      </c>
      <c r="I572" s="13">
        <v>678</v>
      </c>
      <c r="J572" s="13">
        <v>1.4548909999999899</v>
      </c>
      <c r="K572" s="13">
        <v>16.795200347900401</v>
      </c>
      <c r="L572" s="13">
        <v>897.760009765625</v>
      </c>
      <c r="M572" s="13">
        <v>1.17994100294985</v>
      </c>
      <c r="N572" s="13">
        <v>428.32667647058798</v>
      </c>
      <c r="O572" s="13">
        <v>1.4892059564590501</v>
      </c>
      <c r="P572" s="13">
        <v>24.837406158447301</v>
      </c>
      <c r="Q572" s="2" t="s">
        <v>289</v>
      </c>
      <c r="R572" s="13" t="s">
        <v>291</v>
      </c>
      <c r="S572" s="14" t="s">
        <v>522</v>
      </c>
    </row>
    <row r="573" spans="1:19" s="15" customFormat="1" x14ac:dyDescent="0.25">
      <c r="A573" s="50">
        <v>571</v>
      </c>
      <c r="B573" s="11">
        <v>13.6</v>
      </c>
      <c r="C573" s="11">
        <v>2.8</v>
      </c>
      <c r="D573" s="12">
        <v>2</v>
      </c>
      <c r="E573" s="11" t="s">
        <v>510</v>
      </c>
      <c r="F573" s="13">
        <v>557</v>
      </c>
      <c r="G573" s="13">
        <v>51</v>
      </c>
      <c r="H573" s="13">
        <v>30.400115869017601</v>
      </c>
      <c r="I573" s="13">
        <v>2160</v>
      </c>
      <c r="J573" s="13">
        <v>0.38500699999999999</v>
      </c>
      <c r="K573" s="13">
        <v>204.64399719238301</v>
      </c>
      <c r="L573" s="13">
        <v>626</v>
      </c>
      <c r="M573" s="13">
        <v>0.25787037037036997</v>
      </c>
      <c r="N573" s="13">
        <v>49.110205882353</v>
      </c>
      <c r="O573" s="13">
        <v>1.5751969814300499</v>
      </c>
      <c r="P573" s="13">
        <v>8.2982692718505895</v>
      </c>
      <c r="Q573" s="2" t="s">
        <v>289</v>
      </c>
      <c r="R573" s="13" t="s">
        <v>291</v>
      </c>
      <c r="S573" s="14" t="s">
        <v>303</v>
      </c>
    </row>
    <row r="574" spans="1:19" s="15" customFormat="1" x14ac:dyDescent="0.25">
      <c r="A574" s="50">
        <v>572</v>
      </c>
      <c r="B574" s="12">
        <v>46.5</v>
      </c>
      <c r="C574" s="12">
        <v>-119.5</v>
      </c>
      <c r="D574" s="12">
        <v>11</v>
      </c>
      <c r="E574" s="11" t="s">
        <v>510</v>
      </c>
      <c r="F574" s="13">
        <v>201.4</v>
      </c>
      <c r="G574" s="13">
        <v>85</v>
      </c>
      <c r="H574" s="13">
        <v>11.588350125944601</v>
      </c>
      <c r="I574" s="13">
        <v>1125.24264705882</v>
      </c>
      <c r="J574" s="13">
        <v>1.6546749999999999</v>
      </c>
      <c r="K574" s="13">
        <v>43.473201751708999</v>
      </c>
      <c r="L574" s="13">
        <v>758</v>
      </c>
      <c r="M574" s="13">
        <v>0.16304653244725101</v>
      </c>
      <c r="N574" s="13">
        <v>20.9345588235294</v>
      </c>
      <c r="O574" s="13">
        <v>1.4715000391006501</v>
      </c>
      <c r="P574" s="13">
        <v>22.625299453735401</v>
      </c>
      <c r="Q574" s="2" t="s">
        <v>294</v>
      </c>
      <c r="R574" s="13"/>
      <c r="S574" s="16" t="s">
        <v>523</v>
      </c>
    </row>
    <row r="575" spans="1:19" s="15" customFormat="1" x14ac:dyDescent="0.25">
      <c r="A575" s="50">
        <v>573</v>
      </c>
      <c r="B575" s="11">
        <v>-35.4</v>
      </c>
      <c r="C575" s="11">
        <v>147.6</v>
      </c>
      <c r="D575" s="12">
        <v>3</v>
      </c>
      <c r="E575" s="11" t="s">
        <v>510</v>
      </c>
      <c r="F575" s="13">
        <v>611</v>
      </c>
      <c r="G575" s="13">
        <v>104</v>
      </c>
      <c r="H575" s="13">
        <v>15.041886649874099</v>
      </c>
      <c r="I575" s="13">
        <v>1079</v>
      </c>
      <c r="J575" s="13">
        <v>0.88480799999999504</v>
      </c>
      <c r="K575" s="13">
        <v>23.316799163818398</v>
      </c>
      <c r="L575" s="13">
        <v>506.489990234375</v>
      </c>
      <c r="M575" s="13">
        <v>0.56626506024096401</v>
      </c>
      <c r="N575" s="13">
        <v>206.62002941176399</v>
      </c>
      <c r="O575" s="13">
        <v>1.5502279996871899</v>
      </c>
      <c r="P575" s="13">
        <v>29.329978942871101</v>
      </c>
      <c r="Q575" s="2" t="s">
        <v>289</v>
      </c>
      <c r="R575" s="13" t="s">
        <v>276</v>
      </c>
      <c r="S575" s="14" t="s">
        <v>524</v>
      </c>
    </row>
    <row r="576" spans="1:19" s="15" customFormat="1" x14ac:dyDescent="0.25">
      <c r="A576" s="50">
        <v>574</v>
      </c>
      <c r="B576" s="11">
        <v>-35.4</v>
      </c>
      <c r="C576" s="11">
        <v>147.6</v>
      </c>
      <c r="D576" s="12">
        <v>134</v>
      </c>
      <c r="E576" s="11" t="s">
        <v>510</v>
      </c>
      <c r="F576" s="13">
        <v>611</v>
      </c>
      <c r="G576" s="13">
        <v>104</v>
      </c>
      <c r="H576" s="13">
        <v>15.041886649874099</v>
      </c>
      <c r="I576" s="13">
        <v>1079</v>
      </c>
      <c r="J576" s="13">
        <v>0.88480799999999504</v>
      </c>
      <c r="K576" s="13">
        <v>23.316799163818398</v>
      </c>
      <c r="L576" s="13">
        <v>506.489990234375</v>
      </c>
      <c r="M576" s="13">
        <v>0.56626506024096401</v>
      </c>
      <c r="N576" s="13">
        <v>206.62002941176399</v>
      </c>
      <c r="O576" s="13">
        <v>1.5502279996871899</v>
      </c>
      <c r="P576" s="13">
        <v>29.329978942871101</v>
      </c>
      <c r="Q576" s="2" t="s">
        <v>289</v>
      </c>
      <c r="R576" s="13" t="s">
        <v>276</v>
      </c>
      <c r="S576" s="14" t="s">
        <v>524</v>
      </c>
    </row>
    <row r="577" spans="1:19" s="15" customFormat="1" x14ac:dyDescent="0.25">
      <c r="A577" s="50">
        <v>575</v>
      </c>
      <c r="B577" s="11">
        <v>-35.4</v>
      </c>
      <c r="C577" s="11">
        <v>147.6</v>
      </c>
      <c r="D577" s="12">
        <v>0</v>
      </c>
      <c r="E577" s="11" t="s">
        <v>510</v>
      </c>
      <c r="F577" s="13">
        <v>611</v>
      </c>
      <c r="G577" s="13">
        <v>104</v>
      </c>
      <c r="H577" s="13">
        <v>15.041886649874099</v>
      </c>
      <c r="I577" s="13">
        <v>1079</v>
      </c>
      <c r="J577" s="13">
        <v>0.88480799999999504</v>
      </c>
      <c r="K577" s="13">
        <v>23.316799163818398</v>
      </c>
      <c r="L577" s="13">
        <v>506.489990234375</v>
      </c>
      <c r="M577" s="13">
        <v>0.56626506024096401</v>
      </c>
      <c r="N577" s="13">
        <v>206.62002941176399</v>
      </c>
      <c r="O577" s="13">
        <v>1.5502279996871899</v>
      </c>
      <c r="P577" s="13">
        <v>29.329978942871101</v>
      </c>
      <c r="Q577" s="2" t="s">
        <v>289</v>
      </c>
      <c r="R577" s="13" t="s">
        <v>276</v>
      </c>
      <c r="S577" s="14" t="s">
        <v>524</v>
      </c>
    </row>
    <row r="578" spans="1:19" s="15" customFormat="1" ht="16.2" customHeight="1" x14ac:dyDescent="0.25">
      <c r="A578" s="50">
        <v>576</v>
      </c>
      <c r="B578" s="11">
        <v>35.299999999999997</v>
      </c>
      <c r="C578" s="11">
        <v>107.8</v>
      </c>
      <c r="D578" s="12">
        <v>18.3</v>
      </c>
      <c r="E578" s="11" t="s">
        <v>510</v>
      </c>
      <c r="F578" s="13">
        <v>545</v>
      </c>
      <c r="G578" s="13">
        <v>104</v>
      </c>
      <c r="H578" s="13">
        <v>11.0060503778338</v>
      </c>
      <c r="I578" s="13">
        <v>818</v>
      </c>
      <c r="J578" s="13">
        <v>2.5273940000000001</v>
      </c>
      <c r="K578" s="13">
        <v>13.814999580383301</v>
      </c>
      <c r="L578" s="13">
        <v>978.72003173828102</v>
      </c>
      <c r="M578" s="13">
        <v>0.66625916870415702</v>
      </c>
      <c r="N578" s="13">
        <v>78.0417647058825</v>
      </c>
      <c r="O578" s="13">
        <v>1.5313079357147199</v>
      </c>
      <c r="P578" s="13">
        <v>27.9051628112793</v>
      </c>
      <c r="Q578" s="2" t="s">
        <v>289</v>
      </c>
      <c r="R578" s="13" t="s">
        <v>329</v>
      </c>
      <c r="S578" s="14" t="s">
        <v>525</v>
      </c>
    </row>
    <row r="579" spans="1:19" s="15" customFormat="1" x14ac:dyDescent="0.25">
      <c r="A579" s="50">
        <v>577</v>
      </c>
      <c r="B579" s="12">
        <v>13.394963000000001</v>
      </c>
      <c r="C579" s="12">
        <v>10.870972</v>
      </c>
      <c r="D579" s="12">
        <v>0.9</v>
      </c>
      <c r="E579" s="11" t="s">
        <v>510</v>
      </c>
      <c r="F579" s="13">
        <v>364.4</v>
      </c>
      <c r="G579" s="13">
        <v>32</v>
      </c>
      <c r="H579" s="13">
        <v>29.2749186596104</v>
      </c>
      <c r="I579" s="13">
        <v>2459.38998818235</v>
      </c>
      <c r="J579" s="13">
        <v>0.107309700095909</v>
      </c>
      <c r="K579" s="13">
        <v>176.76400756835901</v>
      </c>
      <c r="L579" s="13">
        <v>799.80358886718795</v>
      </c>
      <c r="M579" s="13">
        <v>0.14664803167253901</v>
      </c>
      <c r="N579" s="13">
        <v>14.332900966650801</v>
      </c>
      <c r="O579" s="13">
        <v>1.51012706756592</v>
      </c>
      <c r="P579" s="13">
        <v>20.780805587768601</v>
      </c>
      <c r="Q579" s="2" t="s">
        <v>294</v>
      </c>
      <c r="R579" s="13"/>
      <c r="S579" s="16" t="s">
        <v>526</v>
      </c>
    </row>
    <row r="580" spans="1:19" s="15" customFormat="1" x14ac:dyDescent="0.25">
      <c r="A580" s="50">
        <v>578</v>
      </c>
      <c r="B580" s="12">
        <v>-20.269926999999999</v>
      </c>
      <c r="C580" s="12">
        <v>30.91</v>
      </c>
      <c r="D580" s="12">
        <v>1</v>
      </c>
      <c r="E580" s="11" t="s">
        <v>510</v>
      </c>
      <c r="F580" s="13">
        <v>805.1</v>
      </c>
      <c r="G580" s="13">
        <v>73</v>
      </c>
      <c r="H580" s="13">
        <v>21.103619121168801</v>
      </c>
      <c r="I580" s="13">
        <v>1321.93167696</v>
      </c>
      <c r="J580" s="13">
        <v>2.2749432478960001</v>
      </c>
      <c r="K580" s="13">
        <v>42.474201202392599</v>
      </c>
      <c r="L580" s="13">
        <v>976</v>
      </c>
      <c r="M580" s="13">
        <v>0.45797631123819299</v>
      </c>
      <c r="N580" s="13">
        <v>107.494236195059</v>
      </c>
      <c r="O580" s="13">
        <v>1.54246306419373</v>
      </c>
      <c r="P580" s="13">
        <v>33.587226867675803</v>
      </c>
      <c r="Q580" s="2" t="s">
        <v>294</v>
      </c>
      <c r="R580" s="13"/>
      <c r="S580" s="16" t="s">
        <v>527</v>
      </c>
    </row>
    <row r="581" spans="1:19" s="15" customFormat="1" x14ac:dyDescent="0.25">
      <c r="A581" s="50">
        <v>579</v>
      </c>
      <c r="B581" s="12">
        <v>-19.079999999999998</v>
      </c>
      <c r="C581" s="12">
        <v>14.58</v>
      </c>
      <c r="D581" s="12">
        <v>15.6</v>
      </c>
      <c r="E581" s="11" t="s">
        <v>510</v>
      </c>
      <c r="F581" s="13">
        <v>67.900000000000006</v>
      </c>
      <c r="G581" s="13">
        <v>46</v>
      </c>
      <c r="H581" s="13">
        <v>19.4551303778338</v>
      </c>
      <c r="I581" s="13">
        <v>1327.6794</v>
      </c>
      <c r="J581" s="13">
        <v>1.0032658400000001</v>
      </c>
      <c r="K581" s="13">
        <v>31.4965000152588</v>
      </c>
      <c r="L581" s="13">
        <v>216.82479858398401</v>
      </c>
      <c r="M581" s="13">
        <v>0.20101309716434099</v>
      </c>
      <c r="N581" s="13">
        <v>6.86486588235294</v>
      </c>
      <c r="O581" s="13">
        <v>1.65783739089966</v>
      </c>
      <c r="P581" s="13">
        <v>22.8106288909912</v>
      </c>
      <c r="Q581" s="2" t="s">
        <v>294</v>
      </c>
      <c r="R581" s="13"/>
      <c r="S581" s="16" t="s">
        <v>528</v>
      </c>
    </row>
    <row r="582" spans="1:19" s="15" customFormat="1" x14ac:dyDescent="0.25">
      <c r="A582" s="50">
        <v>580</v>
      </c>
      <c r="B582" s="11">
        <v>51.8</v>
      </c>
      <c r="C582" s="11">
        <v>13.6</v>
      </c>
      <c r="D582" s="12">
        <v>82</v>
      </c>
      <c r="E582" s="11" t="s">
        <v>510</v>
      </c>
      <c r="F582" s="13">
        <v>652</v>
      </c>
      <c r="G582" s="13">
        <v>165</v>
      </c>
      <c r="H582" s="13">
        <v>10.226264483627199</v>
      </c>
      <c r="I582" s="13">
        <v>616</v>
      </c>
      <c r="J582" s="13">
        <v>0.25032199999999999</v>
      </c>
      <c r="K582" s="13">
        <v>37.265598297119098</v>
      </c>
      <c r="L582" s="13">
        <v>567.5</v>
      </c>
      <c r="M582" s="13">
        <v>1.0584415584415601</v>
      </c>
      <c r="N582" s="13">
        <v>128.52926470588201</v>
      </c>
      <c r="O582" s="13">
        <v>1.3236119747161901</v>
      </c>
      <c r="P582" s="13">
        <v>25.0688877105713</v>
      </c>
      <c r="Q582" s="2" t="s">
        <v>297</v>
      </c>
      <c r="R582" s="13" t="s">
        <v>291</v>
      </c>
      <c r="S582" s="14" t="s">
        <v>529</v>
      </c>
    </row>
    <row r="583" spans="1:19" s="15" customFormat="1" x14ac:dyDescent="0.25">
      <c r="A583" s="50">
        <v>581</v>
      </c>
      <c r="B583" s="11">
        <v>-29.6</v>
      </c>
      <c r="C583" s="11">
        <v>115.8</v>
      </c>
      <c r="D583" s="12">
        <v>25.1</v>
      </c>
      <c r="E583" s="11" t="s">
        <v>510</v>
      </c>
      <c r="F583" s="13">
        <v>324</v>
      </c>
      <c r="G583" s="13">
        <v>83</v>
      </c>
      <c r="H583" s="13">
        <v>19.4637531486146</v>
      </c>
      <c r="I583" s="13">
        <v>1969</v>
      </c>
      <c r="J583" s="13">
        <v>0.35936200000000101</v>
      </c>
      <c r="K583" s="13">
        <v>119.264999389648</v>
      </c>
      <c r="L583" s="13">
        <v>540.11999511718795</v>
      </c>
      <c r="M583" s="13">
        <v>0.164550533265617</v>
      </c>
      <c r="N583" s="13">
        <v>35.745823529411901</v>
      </c>
      <c r="O583" s="13">
        <v>1.56266093254089</v>
      </c>
      <c r="P583" s="13">
        <v>18.2226448059082</v>
      </c>
      <c r="Q583" s="2" t="s">
        <v>294</v>
      </c>
      <c r="R583" s="13" t="s">
        <v>291</v>
      </c>
      <c r="S583" s="14" t="s">
        <v>477</v>
      </c>
    </row>
    <row r="584" spans="1:19" s="15" customFormat="1" x14ac:dyDescent="0.25">
      <c r="A584" s="50">
        <v>582</v>
      </c>
      <c r="B584" s="11">
        <v>-29.6</v>
      </c>
      <c r="C584" s="11">
        <v>115.8</v>
      </c>
      <c r="D584" s="12">
        <v>37.9</v>
      </c>
      <c r="E584" s="11" t="s">
        <v>510</v>
      </c>
      <c r="F584" s="13">
        <v>356</v>
      </c>
      <c r="G584" s="13">
        <v>83</v>
      </c>
      <c r="H584" s="13">
        <v>19.4637531486146</v>
      </c>
      <c r="I584" s="13">
        <v>1900</v>
      </c>
      <c r="J584" s="13">
        <v>0.35936200000000101</v>
      </c>
      <c r="K584" s="13">
        <v>119.264999389648</v>
      </c>
      <c r="L584" s="13">
        <v>540.11999511718795</v>
      </c>
      <c r="M584" s="13">
        <v>0.18736842105263199</v>
      </c>
      <c r="N584" s="13">
        <v>35.745823529411901</v>
      </c>
      <c r="O584" s="13">
        <v>1.56266093254089</v>
      </c>
      <c r="P584" s="13">
        <v>18.2226448059082</v>
      </c>
      <c r="Q584" s="2" t="s">
        <v>294</v>
      </c>
      <c r="R584" s="13" t="s">
        <v>291</v>
      </c>
      <c r="S584" s="14" t="s">
        <v>477</v>
      </c>
    </row>
    <row r="585" spans="1:19" s="15" customFormat="1" x14ac:dyDescent="0.25">
      <c r="A585" s="50">
        <v>583</v>
      </c>
      <c r="B585" s="11">
        <v>-29.6</v>
      </c>
      <c r="C585" s="11">
        <v>115.8</v>
      </c>
      <c r="D585" s="12">
        <v>40.6</v>
      </c>
      <c r="E585" s="11" t="s">
        <v>510</v>
      </c>
      <c r="F585" s="13">
        <v>387</v>
      </c>
      <c r="G585" s="13">
        <v>83</v>
      </c>
      <c r="H585" s="13">
        <v>19.4637531486146</v>
      </c>
      <c r="I585" s="13">
        <v>1800</v>
      </c>
      <c r="J585" s="13">
        <v>0.35936200000000101</v>
      </c>
      <c r="K585" s="13">
        <v>119.264999389648</v>
      </c>
      <c r="L585" s="13">
        <v>540.11999511718795</v>
      </c>
      <c r="M585" s="13">
        <v>0.215</v>
      </c>
      <c r="N585" s="13">
        <v>35.745823529411901</v>
      </c>
      <c r="O585" s="13">
        <v>1.56266093254089</v>
      </c>
      <c r="P585" s="13">
        <v>18.2226448059082</v>
      </c>
      <c r="Q585" s="2" t="s">
        <v>294</v>
      </c>
      <c r="R585" s="13" t="s">
        <v>291</v>
      </c>
      <c r="S585" s="14" t="s">
        <v>477</v>
      </c>
    </row>
    <row r="586" spans="1:19" s="15" customFormat="1" x14ac:dyDescent="0.25">
      <c r="A586" s="50">
        <v>584</v>
      </c>
      <c r="B586" s="11">
        <v>-29.6</v>
      </c>
      <c r="C586" s="11">
        <v>115.8</v>
      </c>
      <c r="D586" s="12">
        <v>45</v>
      </c>
      <c r="E586" s="11" t="s">
        <v>510</v>
      </c>
      <c r="F586" s="13">
        <v>339</v>
      </c>
      <c r="G586" s="13">
        <v>83</v>
      </c>
      <c r="H586" s="13">
        <v>19.4637531486146</v>
      </c>
      <c r="I586" s="13">
        <v>1969</v>
      </c>
      <c r="J586" s="13">
        <v>0.35936200000000101</v>
      </c>
      <c r="K586" s="13">
        <v>119.264999389648</v>
      </c>
      <c r="L586" s="13">
        <v>540.11999511718795</v>
      </c>
      <c r="M586" s="13">
        <v>0.172168613509396</v>
      </c>
      <c r="N586" s="13">
        <v>35.745823529411901</v>
      </c>
      <c r="O586" s="13">
        <v>1.56266093254089</v>
      </c>
      <c r="P586" s="13">
        <v>18.2226448059082</v>
      </c>
      <c r="Q586" s="2" t="s">
        <v>294</v>
      </c>
      <c r="R586" s="13" t="s">
        <v>291</v>
      </c>
      <c r="S586" s="14" t="s">
        <v>477</v>
      </c>
    </row>
    <row r="587" spans="1:19" s="15" customFormat="1" x14ac:dyDescent="0.25">
      <c r="A587" s="50">
        <v>585</v>
      </c>
      <c r="B587" s="11">
        <v>-29.6</v>
      </c>
      <c r="C587" s="11">
        <v>115.8</v>
      </c>
      <c r="D587" s="12">
        <v>54.3</v>
      </c>
      <c r="E587" s="11" t="s">
        <v>510</v>
      </c>
      <c r="F587" s="13">
        <v>409</v>
      </c>
      <c r="G587" s="13">
        <v>83</v>
      </c>
      <c r="H587" s="13">
        <v>19.4637531486146</v>
      </c>
      <c r="I587" s="13">
        <v>1700</v>
      </c>
      <c r="J587" s="13">
        <v>0.35936200000000101</v>
      </c>
      <c r="K587" s="13">
        <v>119.264999389648</v>
      </c>
      <c r="L587" s="13">
        <v>540.11999511718795</v>
      </c>
      <c r="M587" s="13">
        <v>0.24058823529411799</v>
      </c>
      <c r="N587" s="13">
        <v>35.745823529411901</v>
      </c>
      <c r="O587" s="13">
        <v>1.56266093254089</v>
      </c>
      <c r="P587" s="13">
        <v>18.2226448059082</v>
      </c>
      <c r="Q587" s="2" t="s">
        <v>294</v>
      </c>
      <c r="R587" s="13" t="s">
        <v>291</v>
      </c>
      <c r="S587" s="14" t="s">
        <v>477</v>
      </c>
    </row>
    <row r="588" spans="1:19" s="15" customFormat="1" ht="15.6" customHeight="1" x14ac:dyDescent="0.25">
      <c r="A588" s="50">
        <v>586</v>
      </c>
      <c r="B588" s="11">
        <v>-29.6</v>
      </c>
      <c r="C588" s="11">
        <v>115.8</v>
      </c>
      <c r="D588" s="12">
        <v>83.1</v>
      </c>
      <c r="E588" s="11" t="s">
        <v>510</v>
      </c>
      <c r="F588" s="13">
        <v>461</v>
      </c>
      <c r="G588" s="13">
        <v>83</v>
      </c>
      <c r="H588" s="13">
        <v>19.4637531486146</v>
      </c>
      <c r="I588" s="13">
        <v>1622</v>
      </c>
      <c r="J588" s="13">
        <v>0.35936200000000101</v>
      </c>
      <c r="K588" s="13">
        <v>119.264999389648</v>
      </c>
      <c r="L588" s="13">
        <v>540.11999511718795</v>
      </c>
      <c r="M588" s="13">
        <v>0.28421701602959298</v>
      </c>
      <c r="N588" s="13">
        <v>35.745823529411901</v>
      </c>
      <c r="O588" s="13">
        <v>1.56266093254089</v>
      </c>
      <c r="P588" s="13">
        <v>18.2226448059082</v>
      </c>
      <c r="Q588" s="2" t="s">
        <v>294</v>
      </c>
      <c r="R588" s="13" t="s">
        <v>291</v>
      </c>
      <c r="S588" s="14" t="s">
        <v>478</v>
      </c>
    </row>
    <row r="589" spans="1:19" s="15" customFormat="1" x14ac:dyDescent="0.25">
      <c r="A589" s="50">
        <v>587</v>
      </c>
      <c r="B589" s="12">
        <v>40.817500000000003</v>
      </c>
      <c r="C589" s="12">
        <v>111.77</v>
      </c>
      <c r="D589" s="12">
        <v>15</v>
      </c>
      <c r="E589" s="11" t="s">
        <v>510</v>
      </c>
      <c r="F589" s="13">
        <v>414</v>
      </c>
      <c r="G589" s="13">
        <v>75</v>
      </c>
      <c r="H589" s="13">
        <v>6.4558189420654903</v>
      </c>
      <c r="I589" s="13">
        <v>1010.40291176471</v>
      </c>
      <c r="J589" s="13">
        <v>1.73463297999999</v>
      </c>
      <c r="K589" s="13">
        <v>24.656200408935501</v>
      </c>
      <c r="L589" s="13">
        <v>611.066650390625</v>
      </c>
      <c r="M589" s="13">
        <v>0.33525763441077899</v>
      </c>
      <c r="N589" s="13">
        <v>18.07902</v>
      </c>
      <c r="O589" s="13">
        <v>1.3269393444061299</v>
      </c>
      <c r="P589" s="13">
        <v>24.595283508300799</v>
      </c>
      <c r="Q589" s="2" t="s">
        <v>294</v>
      </c>
      <c r="R589" s="13"/>
      <c r="S589" s="16" t="s">
        <v>530</v>
      </c>
    </row>
    <row r="590" spans="1:19" s="15" customFormat="1" x14ac:dyDescent="0.25">
      <c r="A590" s="50">
        <v>588</v>
      </c>
      <c r="B590" s="11">
        <v>-35.799999999999997</v>
      </c>
      <c r="C590" s="11">
        <v>146.80000000000001</v>
      </c>
      <c r="D590" s="12">
        <v>93.8</v>
      </c>
      <c r="E590" s="11" t="s">
        <v>510</v>
      </c>
      <c r="F590" s="13">
        <v>546</v>
      </c>
      <c r="G590" s="13">
        <v>103</v>
      </c>
      <c r="H590" s="13">
        <v>15.9189370277078</v>
      </c>
      <c r="I590" s="13">
        <v>1071</v>
      </c>
      <c r="J590" s="13">
        <v>0.593638000000002</v>
      </c>
      <c r="K590" s="13">
        <v>17.821100234985401</v>
      </c>
      <c r="L590" s="13">
        <v>664</v>
      </c>
      <c r="M590" s="13">
        <v>0.50980392156862697</v>
      </c>
      <c r="N590" s="13">
        <v>166.28667647059001</v>
      </c>
      <c r="O590" s="13">
        <v>1.5793209075927701</v>
      </c>
      <c r="P590" s="13">
        <v>29.032508850097699</v>
      </c>
      <c r="Q590" s="2" t="s">
        <v>289</v>
      </c>
      <c r="R590" s="13" t="s">
        <v>293</v>
      </c>
      <c r="S590" s="14" t="s">
        <v>531</v>
      </c>
    </row>
    <row r="591" spans="1:19" s="15" customFormat="1" x14ac:dyDescent="0.25">
      <c r="A591" s="50">
        <v>589</v>
      </c>
      <c r="B591" s="11">
        <v>-35.799999999999997</v>
      </c>
      <c r="C591" s="11">
        <v>146.80000000000001</v>
      </c>
      <c r="D591" s="12">
        <v>17.600000000000001</v>
      </c>
      <c r="E591" s="11" t="s">
        <v>510</v>
      </c>
      <c r="F591" s="13">
        <v>546</v>
      </c>
      <c r="G591" s="13">
        <v>103</v>
      </c>
      <c r="H591" s="13">
        <v>15.9189370277078</v>
      </c>
      <c r="I591" s="13">
        <v>1071</v>
      </c>
      <c r="J591" s="13">
        <v>0.593638000000002</v>
      </c>
      <c r="K591" s="13">
        <v>17.821100234985401</v>
      </c>
      <c r="L591" s="13">
        <v>664</v>
      </c>
      <c r="M591" s="13">
        <v>0.50980392156862697</v>
      </c>
      <c r="N591" s="13">
        <v>166.28667647059001</v>
      </c>
      <c r="O591" s="13">
        <v>1.5793209075927701</v>
      </c>
      <c r="P591" s="13">
        <v>29.032508850097699</v>
      </c>
      <c r="Q591" s="2" t="s">
        <v>289</v>
      </c>
      <c r="R591" s="13" t="s">
        <v>293</v>
      </c>
      <c r="S591" s="14" t="s">
        <v>531</v>
      </c>
    </row>
    <row r="592" spans="1:19" s="15" customFormat="1" x14ac:dyDescent="0.25">
      <c r="A592" s="50">
        <v>590</v>
      </c>
      <c r="B592" s="11">
        <v>-31.3</v>
      </c>
      <c r="C592" s="11">
        <v>117.6</v>
      </c>
      <c r="D592" s="12">
        <v>12</v>
      </c>
      <c r="E592" s="11" t="s">
        <v>510</v>
      </c>
      <c r="F592" s="13">
        <v>336</v>
      </c>
      <c r="G592" s="13">
        <v>76</v>
      </c>
      <c r="H592" s="13">
        <v>18.710874055415601</v>
      </c>
      <c r="I592" s="13">
        <v>1541</v>
      </c>
      <c r="J592" s="13">
        <v>0.17202999999999899</v>
      </c>
      <c r="K592" s="13">
        <v>24.652000427246101</v>
      </c>
      <c r="L592" s="13">
        <v>105.71999359130901</v>
      </c>
      <c r="M592" s="13">
        <v>0.21804023361453601</v>
      </c>
      <c r="N592" s="13">
        <v>21.7455882352941</v>
      </c>
      <c r="O592" s="13">
        <v>1.60894799232483</v>
      </c>
      <c r="P592" s="13">
        <v>26.844854354858398</v>
      </c>
      <c r="Q592" s="2" t="s">
        <v>289</v>
      </c>
      <c r="R592" s="13" t="s">
        <v>306</v>
      </c>
      <c r="S592" s="14" t="s">
        <v>532</v>
      </c>
    </row>
    <row r="593" spans="1:19" s="15" customFormat="1" x14ac:dyDescent="0.25">
      <c r="A593" s="50">
        <v>591</v>
      </c>
      <c r="B593" s="11">
        <v>-31.3</v>
      </c>
      <c r="C593" s="11">
        <v>117.6</v>
      </c>
      <c r="D593" s="12">
        <v>32</v>
      </c>
      <c r="E593" s="11" t="s">
        <v>510</v>
      </c>
      <c r="F593" s="13">
        <v>336</v>
      </c>
      <c r="G593" s="13">
        <v>76</v>
      </c>
      <c r="H593" s="13">
        <v>18.710874055415601</v>
      </c>
      <c r="I593" s="13">
        <v>1541</v>
      </c>
      <c r="J593" s="13">
        <v>0.17202999999999899</v>
      </c>
      <c r="K593" s="13">
        <v>24.652000427246101</v>
      </c>
      <c r="L593" s="13">
        <v>105.71999359130901</v>
      </c>
      <c r="M593" s="13">
        <v>0.21804023361453601</v>
      </c>
      <c r="N593" s="13">
        <v>21.7455882352941</v>
      </c>
      <c r="O593" s="13">
        <v>1.60894799232483</v>
      </c>
      <c r="P593" s="13">
        <v>26.844854354858398</v>
      </c>
      <c r="Q593" s="2" t="s">
        <v>289</v>
      </c>
      <c r="R593" s="13" t="s">
        <v>306</v>
      </c>
      <c r="S593" s="14" t="s">
        <v>532</v>
      </c>
    </row>
    <row r="594" spans="1:19" s="15" customFormat="1" x14ac:dyDescent="0.25">
      <c r="A594" s="50">
        <v>592</v>
      </c>
      <c r="B594" s="11">
        <v>-31.3</v>
      </c>
      <c r="C594" s="11">
        <v>117.6</v>
      </c>
      <c r="D594" s="12">
        <v>53</v>
      </c>
      <c r="E594" s="11" t="s">
        <v>510</v>
      </c>
      <c r="F594" s="13">
        <v>336</v>
      </c>
      <c r="G594" s="13">
        <v>76</v>
      </c>
      <c r="H594" s="13">
        <v>18.710874055415601</v>
      </c>
      <c r="I594" s="13">
        <v>1541</v>
      </c>
      <c r="J594" s="13">
        <v>0.17202999999999899</v>
      </c>
      <c r="K594" s="13">
        <v>24.652000427246101</v>
      </c>
      <c r="L594" s="13">
        <v>105.71999359130901</v>
      </c>
      <c r="M594" s="13">
        <v>0.21804023361453601</v>
      </c>
      <c r="N594" s="13">
        <v>21.7455882352941</v>
      </c>
      <c r="O594" s="13">
        <v>1.60894799232483</v>
      </c>
      <c r="P594" s="13">
        <v>26.844854354858398</v>
      </c>
      <c r="Q594" s="2" t="s">
        <v>289</v>
      </c>
      <c r="R594" s="13" t="s">
        <v>291</v>
      </c>
      <c r="S594" s="14" t="s">
        <v>532</v>
      </c>
    </row>
    <row r="595" spans="1:19" s="15" customFormat="1" x14ac:dyDescent="0.25">
      <c r="A595" s="50">
        <v>593</v>
      </c>
      <c r="B595" s="17">
        <v>31.8</v>
      </c>
      <c r="C595" s="17">
        <v>-110.8</v>
      </c>
      <c r="D595" s="12">
        <v>0.2</v>
      </c>
      <c r="E595" s="11" t="s">
        <v>510</v>
      </c>
      <c r="F595" s="13">
        <v>303</v>
      </c>
      <c r="G595" s="13">
        <v>59</v>
      </c>
      <c r="H595" s="13">
        <v>17.373040302267</v>
      </c>
      <c r="I595" s="13">
        <v>1499</v>
      </c>
      <c r="J595" s="13">
        <v>2.65647700000001</v>
      </c>
      <c r="K595" s="13">
        <v>28.622600555419901</v>
      </c>
      <c r="L595" s="13">
        <v>545</v>
      </c>
      <c r="M595" s="13">
        <v>0.20213475650433599</v>
      </c>
      <c r="N595" s="13">
        <v>15.739852941176499</v>
      </c>
      <c r="O595" s="13">
        <v>1.4760829210281401</v>
      </c>
      <c r="P595" s="13">
        <v>21.202938079833999</v>
      </c>
      <c r="Q595" s="2" t="s">
        <v>294</v>
      </c>
      <c r="R595" s="13" t="s">
        <v>293</v>
      </c>
      <c r="S595" s="18" t="s">
        <v>533</v>
      </c>
    </row>
    <row r="596" spans="1:19" s="15" customFormat="1" x14ac:dyDescent="0.25">
      <c r="A596" s="50">
        <v>594</v>
      </c>
      <c r="B596" s="17">
        <v>-34.4</v>
      </c>
      <c r="C596" s="17">
        <v>135.9</v>
      </c>
      <c r="D596" s="12">
        <v>10</v>
      </c>
      <c r="E596" s="11" t="s">
        <v>510</v>
      </c>
      <c r="F596" s="13">
        <v>550</v>
      </c>
      <c r="G596" s="13">
        <v>116</v>
      </c>
      <c r="H596" s="13">
        <v>16.795717884131001</v>
      </c>
      <c r="I596" s="13">
        <v>1408</v>
      </c>
      <c r="J596" s="13">
        <v>0.26886399999999799</v>
      </c>
      <c r="K596" s="13">
        <v>0</v>
      </c>
      <c r="L596" s="13">
        <v>332.98001098632801</v>
      </c>
      <c r="M596" s="13">
        <v>0.390625</v>
      </c>
      <c r="N596" s="13">
        <v>0</v>
      </c>
      <c r="O596" s="13">
        <v>0.15480799973011</v>
      </c>
      <c r="P596" s="13">
        <v>1.8656200170517001</v>
      </c>
      <c r="Q596" s="2" t="s">
        <v>289</v>
      </c>
      <c r="R596" s="13" t="s">
        <v>291</v>
      </c>
      <c r="S596" s="18" t="s">
        <v>534</v>
      </c>
    </row>
    <row r="597" spans="1:19" s="15" customFormat="1" x14ac:dyDescent="0.25">
      <c r="A597" s="50">
        <v>595</v>
      </c>
      <c r="B597" s="11">
        <v>-36.1</v>
      </c>
      <c r="C597" s="11">
        <v>146.6</v>
      </c>
      <c r="D597" s="12">
        <v>51.5</v>
      </c>
      <c r="E597" s="11" t="s">
        <v>510</v>
      </c>
      <c r="F597" s="13">
        <v>600</v>
      </c>
      <c r="G597" s="13">
        <v>108</v>
      </c>
      <c r="H597" s="13">
        <v>15.6435012594459</v>
      </c>
      <c r="I597" s="13">
        <v>1056</v>
      </c>
      <c r="J597" s="13">
        <v>0.99039699999999298</v>
      </c>
      <c r="K597" s="13">
        <v>21.037799835205099</v>
      </c>
      <c r="L597" s="13">
        <v>598.800048828125</v>
      </c>
      <c r="M597" s="13">
        <v>0.56818181818181801</v>
      </c>
      <c r="N597" s="13">
        <v>197.51744117646999</v>
      </c>
      <c r="O597" s="13">
        <v>1.5674239397048999</v>
      </c>
      <c r="P597" s="13">
        <v>29.634395599365199</v>
      </c>
      <c r="Q597" s="2" t="s">
        <v>289</v>
      </c>
      <c r="R597" s="13" t="s">
        <v>293</v>
      </c>
      <c r="S597" s="14" t="s">
        <v>481</v>
      </c>
    </row>
    <row r="598" spans="1:19" s="15" customFormat="1" x14ac:dyDescent="0.25">
      <c r="A598" s="50">
        <v>596</v>
      </c>
      <c r="B598" s="11">
        <v>-36.1</v>
      </c>
      <c r="C598" s="11">
        <v>146.6</v>
      </c>
      <c r="D598" s="12">
        <v>6.8</v>
      </c>
      <c r="E598" s="11" t="s">
        <v>510</v>
      </c>
      <c r="F598" s="13">
        <v>600</v>
      </c>
      <c r="G598" s="13">
        <v>108</v>
      </c>
      <c r="H598" s="13">
        <v>15.6435012594459</v>
      </c>
      <c r="I598" s="13">
        <v>1056</v>
      </c>
      <c r="J598" s="13">
        <v>0.99039699999999298</v>
      </c>
      <c r="K598" s="13">
        <v>21.037799835205099</v>
      </c>
      <c r="L598" s="13">
        <v>598.800048828125</v>
      </c>
      <c r="M598" s="13">
        <v>0.56818181818181801</v>
      </c>
      <c r="N598" s="13">
        <v>197.51744117646999</v>
      </c>
      <c r="O598" s="13">
        <v>1.5674239397048999</v>
      </c>
      <c r="P598" s="13">
        <v>29.634395599365199</v>
      </c>
      <c r="Q598" s="2" t="s">
        <v>289</v>
      </c>
      <c r="R598" s="13" t="s">
        <v>293</v>
      </c>
      <c r="S598" s="14" t="s">
        <v>481</v>
      </c>
    </row>
    <row r="599" spans="1:19" s="15" customFormat="1" x14ac:dyDescent="0.25">
      <c r="A599" s="50">
        <v>597</v>
      </c>
      <c r="B599" s="11">
        <v>-32.799999999999997</v>
      </c>
      <c r="C599" s="11">
        <v>26.1</v>
      </c>
      <c r="D599" s="12">
        <v>5.8</v>
      </c>
      <c r="E599" s="11" t="s">
        <v>510</v>
      </c>
      <c r="F599" s="13">
        <v>460</v>
      </c>
      <c r="G599" s="13">
        <v>86</v>
      </c>
      <c r="H599" s="13">
        <v>17.694022670025198</v>
      </c>
      <c r="I599" s="13">
        <v>1342</v>
      </c>
      <c r="J599" s="13">
        <v>3.5308980000000099</v>
      </c>
      <c r="K599" s="13">
        <v>35.230098724365199</v>
      </c>
      <c r="L599" s="13">
        <v>469.19998168945301</v>
      </c>
      <c r="M599" s="13">
        <v>0.34277198211624399</v>
      </c>
      <c r="N599" s="13">
        <v>18.478970588235299</v>
      </c>
      <c r="O599" s="13">
        <v>1.5058619976043699</v>
      </c>
      <c r="P599" s="13">
        <v>22.103536605835</v>
      </c>
      <c r="Q599" s="2" t="s">
        <v>294</v>
      </c>
      <c r="R599" s="13" t="s">
        <v>293</v>
      </c>
      <c r="S599" s="14" t="s">
        <v>419</v>
      </c>
    </row>
    <row r="600" spans="1:19" s="15" customFormat="1" x14ac:dyDescent="0.25">
      <c r="A600" s="50">
        <v>598</v>
      </c>
      <c r="B600" s="12">
        <v>27.47</v>
      </c>
      <c r="C600" s="12">
        <v>70.62</v>
      </c>
      <c r="D600" s="12">
        <v>90</v>
      </c>
      <c r="E600" s="11" t="s">
        <v>510</v>
      </c>
      <c r="F600" s="13">
        <v>165</v>
      </c>
      <c r="G600" s="13">
        <v>13</v>
      </c>
      <c r="H600" s="13">
        <v>26.650130780856401</v>
      </c>
      <c r="I600" s="13">
        <v>1790.36590588235</v>
      </c>
      <c r="J600" s="13">
        <v>0.21695919999999999</v>
      </c>
      <c r="K600" s="13">
        <v>95.213996887207003</v>
      </c>
      <c r="L600" s="13">
        <v>2</v>
      </c>
      <c r="M600" s="13">
        <v>9.2159931921113505E-2</v>
      </c>
      <c r="N600" s="13">
        <v>0</v>
      </c>
      <c r="O600" s="13">
        <v>1.55180299282074</v>
      </c>
      <c r="P600" s="13">
        <v>11.3129720687866</v>
      </c>
      <c r="Q600" s="2" t="s">
        <v>326</v>
      </c>
      <c r="R600" s="13"/>
      <c r="S600" s="16" t="s">
        <v>426</v>
      </c>
    </row>
    <row r="601" spans="1:19" s="15" customFormat="1" x14ac:dyDescent="0.25">
      <c r="A601" s="50">
        <v>599</v>
      </c>
      <c r="B601" s="12">
        <v>-18.53</v>
      </c>
      <c r="C601" s="12">
        <v>27.55</v>
      </c>
      <c r="D601" s="12">
        <v>18.5</v>
      </c>
      <c r="E601" s="11" t="s">
        <v>510</v>
      </c>
      <c r="F601" s="13">
        <v>555</v>
      </c>
      <c r="G601" s="13">
        <v>69</v>
      </c>
      <c r="H601" s="13">
        <v>23.177485138539001</v>
      </c>
      <c r="I601" s="13">
        <v>2000</v>
      </c>
      <c r="J601" s="13">
        <v>0.51715359999999899</v>
      </c>
      <c r="K601" s="13">
        <v>107.949996948242</v>
      </c>
      <c r="L601" s="13">
        <v>808.968505859375</v>
      </c>
      <c r="M601" s="13">
        <v>0.27750000000000002</v>
      </c>
      <c r="N601" s="13">
        <v>133.42244705882399</v>
      </c>
      <c r="O601" s="13">
        <v>1.5662317276001001</v>
      </c>
      <c r="P601" s="13">
        <v>24.8411865234375</v>
      </c>
      <c r="Q601" s="2" t="s">
        <v>294</v>
      </c>
      <c r="R601" s="13"/>
      <c r="S601" s="16" t="s">
        <v>317</v>
      </c>
    </row>
    <row r="602" spans="1:19" s="15" customFormat="1" x14ac:dyDescent="0.25">
      <c r="A602" s="50">
        <v>600</v>
      </c>
      <c r="B602" s="11">
        <v>-35.4</v>
      </c>
      <c r="C602" s="11">
        <v>147.6</v>
      </c>
      <c r="D602" s="12">
        <v>216</v>
      </c>
      <c r="E602" s="11" t="s">
        <v>510</v>
      </c>
      <c r="F602" s="13">
        <v>674</v>
      </c>
      <c r="G602" s="13">
        <v>104</v>
      </c>
      <c r="H602" s="13">
        <v>15.041886649874099</v>
      </c>
      <c r="I602" s="13">
        <v>1079</v>
      </c>
      <c r="J602" s="13">
        <v>0.88480799999999504</v>
      </c>
      <c r="K602" s="13">
        <v>23.316799163818398</v>
      </c>
      <c r="L602" s="13">
        <v>506.489990234375</v>
      </c>
      <c r="M602" s="13">
        <v>0.62465245597775698</v>
      </c>
      <c r="N602" s="13">
        <v>206.62002941176399</v>
      </c>
      <c r="O602" s="13">
        <v>1.5502279996871899</v>
      </c>
      <c r="P602" s="13">
        <v>29.329978942871101</v>
      </c>
      <c r="Q602" s="2" t="s">
        <v>289</v>
      </c>
      <c r="R602" s="13" t="s">
        <v>293</v>
      </c>
      <c r="S602" s="14" t="s">
        <v>535</v>
      </c>
    </row>
    <row r="603" spans="1:19" s="15" customFormat="1" x14ac:dyDescent="0.25">
      <c r="A603" s="50">
        <v>601</v>
      </c>
      <c r="B603" s="11">
        <v>34.299999999999997</v>
      </c>
      <c r="C603" s="11">
        <v>-102.8</v>
      </c>
      <c r="D603" s="12">
        <v>7</v>
      </c>
      <c r="E603" s="11" t="s">
        <v>510</v>
      </c>
      <c r="F603" s="13">
        <v>408</v>
      </c>
      <c r="G603" s="13">
        <v>62</v>
      </c>
      <c r="H603" s="13">
        <v>15.5472065491184</v>
      </c>
      <c r="I603" s="13">
        <v>1596</v>
      </c>
      <c r="J603" s="13">
        <v>0.24489799999999901</v>
      </c>
      <c r="K603" s="13">
        <v>24.4734992980957</v>
      </c>
      <c r="L603" s="13">
        <v>548.239990234375</v>
      </c>
      <c r="M603" s="13">
        <v>0.255639097744361</v>
      </c>
      <c r="N603" s="13">
        <v>5.4533235294118096</v>
      </c>
      <c r="O603" s="13">
        <v>1.3717759847641</v>
      </c>
      <c r="P603" s="13">
        <v>20.4842319488525</v>
      </c>
      <c r="Q603" s="2" t="s">
        <v>289</v>
      </c>
      <c r="R603" s="13" t="s">
        <v>293</v>
      </c>
      <c r="S603" s="14" t="s">
        <v>536</v>
      </c>
    </row>
    <row r="604" spans="1:19" s="15" customFormat="1" x14ac:dyDescent="0.25">
      <c r="A604" s="50">
        <v>602</v>
      </c>
      <c r="B604" s="11">
        <v>38.9</v>
      </c>
      <c r="C604" s="11">
        <v>-101.8</v>
      </c>
      <c r="D604" s="12">
        <v>15</v>
      </c>
      <c r="E604" s="11" t="s">
        <v>510</v>
      </c>
      <c r="F604" s="13">
        <v>465</v>
      </c>
      <c r="G604" s="13">
        <v>81</v>
      </c>
      <c r="H604" s="13">
        <v>11.409299748110801</v>
      </c>
      <c r="I604" s="13">
        <v>1274</v>
      </c>
      <c r="J604" s="13">
        <v>0.36726399999999998</v>
      </c>
      <c r="K604" s="13">
        <v>78.901603698730497</v>
      </c>
      <c r="L604" s="13">
        <v>543.90002441406295</v>
      </c>
      <c r="M604" s="13">
        <v>0.36499215070643598</v>
      </c>
      <c r="N604" s="13">
        <v>5.0748529411765002</v>
      </c>
      <c r="O604" s="13">
        <v>1.38234210014343</v>
      </c>
      <c r="P604" s="13">
        <v>17.840774536132798</v>
      </c>
      <c r="Q604" s="2" t="s">
        <v>294</v>
      </c>
      <c r="R604" s="13" t="s">
        <v>293</v>
      </c>
      <c r="S604" s="14" t="s">
        <v>536</v>
      </c>
    </row>
    <row r="605" spans="1:19" s="15" customFormat="1" x14ac:dyDescent="0.25">
      <c r="A605" s="50">
        <v>603</v>
      </c>
      <c r="B605" s="11">
        <v>40.6</v>
      </c>
      <c r="C605" s="11">
        <v>-102.3</v>
      </c>
      <c r="D605" s="12">
        <v>29.5</v>
      </c>
      <c r="E605" s="11" t="s">
        <v>510</v>
      </c>
      <c r="F605" s="13">
        <v>448</v>
      </c>
      <c r="G605" s="13">
        <v>87</v>
      </c>
      <c r="H605" s="13">
        <v>11.0937279596977</v>
      </c>
      <c r="I605" s="13">
        <v>1201</v>
      </c>
      <c r="J605" s="13">
        <v>0.32108999999999899</v>
      </c>
      <c r="K605" s="13">
        <v>110.73300170898401</v>
      </c>
      <c r="L605" s="13">
        <v>596.32000732421898</v>
      </c>
      <c r="M605" s="13">
        <v>0.37302248126561199</v>
      </c>
      <c r="N605" s="13">
        <v>3.1371764705882499</v>
      </c>
      <c r="O605" s="13">
        <v>1.4095420837402299</v>
      </c>
      <c r="P605" s="13">
        <v>14.842410087585501</v>
      </c>
      <c r="Q605" s="2" t="s">
        <v>294</v>
      </c>
      <c r="R605" s="13" t="s">
        <v>293</v>
      </c>
      <c r="S605" s="14" t="s">
        <v>536</v>
      </c>
    </row>
    <row r="606" spans="1:19" s="15" customFormat="1" x14ac:dyDescent="0.25">
      <c r="A606" s="50">
        <v>604</v>
      </c>
      <c r="B606" s="11">
        <v>40.6</v>
      </c>
      <c r="C606" s="11">
        <v>-102.3</v>
      </c>
      <c r="D606" s="12">
        <v>49.5</v>
      </c>
      <c r="E606" s="11" t="s">
        <v>510</v>
      </c>
      <c r="F606" s="13">
        <v>448</v>
      </c>
      <c r="G606" s="13">
        <v>87</v>
      </c>
      <c r="H606" s="13">
        <v>11.0937279596977</v>
      </c>
      <c r="I606" s="13">
        <v>1201</v>
      </c>
      <c r="J606" s="13">
        <v>0.32108999999999899</v>
      </c>
      <c r="K606" s="13">
        <v>110.73300170898401</v>
      </c>
      <c r="L606" s="13">
        <v>596.32000732421898</v>
      </c>
      <c r="M606" s="13">
        <v>0.37302248126561199</v>
      </c>
      <c r="N606" s="13">
        <v>3.1371764705882499</v>
      </c>
      <c r="O606" s="13">
        <v>1.4095420837402299</v>
      </c>
      <c r="P606" s="13">
        <v>14.842410087585501</v>
      </c>
      <c r="Q606" s="2" t="s">
        <v>294</v>
      </c>
      <c r="R606" s="13" t="s">
        <v>304</v>
      </c>
      <c r="S606" s="14" t="s">
        <v>536</v>
      </c>
    </row>
    <row r="607" spans="1:19" s="15" customFormat="1" x14ac:dyDescent="0.25">
      <c r="A607" s="50">
        <v>605</v>
      </c>
      <c r="B607" s="11">
        <v>38.1</v>
      </c>
      <c r="C607" s="11">
        <v>-101.3</v>
      </c>
      <c r="D607" s="12">
        <v>91</v>
      </c>
      <c r="E607" s="11" t="s">
        <v>510</v>
      </c>
      <c r="F607" s="13">
        <v>623</v>
      </c>
      <c r="G607" s="13">
        <v>78</v>
      </c>
      <c r="H607" s="13">
        <v>12.313838790932</v>
      </c>
      <c r="I607" s="13">
        <v>1376</v>
      </c>
      <c r="J607" s="13">
        <v>0.248888</v>
      </c>
      <c r="K607" s="13">
        <v>78.901603698730497</v>
      </c>
      <c r="L607" s="13">
        <v>551.719970703125</v>
      </c>
      <c r="M607" s="13">
        <v>0.45276162790697699</v>
      </c>
      <c r="N607" s="13">
        <v>5.1659117647058999</v>
      </c>
      <c r="O607" s="13">
        <v>1.3827840089798</v>
      </c>
      <c r="P607" s="13">
        <v>17.211948394775401</v>
      </c>
      <c r="Q607" s="2" t="s">
        <v>294</v>
      </c>
      <c r="R607" s="13" t="s">
        <v>293</v>
      </c>
      <c r="S607" s="14" t="s">
        <v>536</v>
      </c>
    </row>
    <row r="608" spans="1:19" s="15" customFormat="1" x14ac:dyDescent="0.25">
      <c r="A608" s="50">
        <v>606</v>
      </c>
      <c r="B608" s="11">
        <v>47.9</v>
      </c>
      <c r="C608" s="11">
        <v>-97.1</v>
      </c>
      <c r="D608" s="12">
        <v>102</v>
      </c>
      <c r="E608" s="11" t="s">
        <v>510</v>
      </c>
      <c r="F608" s="13">
        <v>464</v>
      </c>
      <c r="G608" s="13">
        <v>105</v>
      </c>
      <c r="H608" s="13">
        <v>5.04194710327456</v>
      </c>
      <c r="I608" s="13">
        <v>809</v>
      </c>
      <c r="J608" s="13">
        <v>0.101839</v>
      </c>
      <c r="K608" s="13">
        <v>10.617699623107899</v>
      </c>
      <c r="L608" s="13">
        <v>553.60009765625</v>
      </c>
      <c r="M608" s="13">
        <v>0.57354758961681096</v>
      </c>
      <c r="N608" s="13">
        <v>73.702764705882402</v>
      </c>
      <c r="O608" s="13">
        <v>1.31088018417358</v>
      </c>
      <c r="P608" s="13">
        <v>28.883502960205099</v>
      </c>
      <c r="Q608" s="2" t="s">
        <v>289</v>
      </c>
      <c r="R608" s="13" t="s">
        <v>293</v>
      </c>
      <c r="S608" s="14" t="s">
        <v>536</v>
      </c>
    </row>
    <row r="609" spans="1:19" s="15" customFormat="1" x14ac:dyDescent="0.25">
      <c r="A609" s="50">
        <v>607</v>
      </c>
      <c r="B609" s="11">
        <v>40.6</v>
      </c>
      <c r="C609" s="11">
        <v>-98.1</v>
      </c>
      <c r="D609" s="12">
        <v>109</v>
      </c>
      <c r="E609" s="11" t="s">
        <v>510</v>
      </c>
      <c r="F609" s="13">
        <v>668</v>
      </c>
      <c r="G609" s="13">
        <v>93</v>
      </c>
      <c r="H609" s="13">
        <v>11.2463979848867</v>
      </c>
      <c r="I609" s="13">
        <v>1138</v>
      </c>
      <c r="J609" s="13">
        <v>0.172571</v>
      </c>
      <c r="K609" s="13">
        <v>34.880199432373097</v>
      </c>
      <c r="L609" s="13">
        <v>562.55999755859398</v>
      </c>
      <c r="M609" s="13">
        <v>0.58699472759226701</v>
      </c>
      <c r="N609" s="13">
        <v>66.600852941176598</v>
      </c>
      <c r="O609" s="13">
        <v>1.2410180568695099</v>
      </c>
      <c r="P609" s="13">
        <v>23.846591949462901</v>
      </c>
      <c r="Q609" s="2" t="s">
        <v>289</v>
      </c>
      <c r="R609" s="13" t="s">
        <v>293</v>
      </c>
      <c r="S609" s="14" t="s">
        <v>536</v>
      </c>
    </row>
    <row r="610" spans="1:19" s="15" customFormat="1" x14ac:dyDescent="0.25">
      <c r="A610" s="50">
        <v>608</v>
      </c>
      <c r="B610" s="11">
        <v>34.299999999999997</v>
      </c>
      <c r="C610" s="12">
        <v>-102.8</v>
      </c>
      <c r="D610" s="12">
        <v>0</v>
      </c>
      <c r="E610" s="11" t="s">
        <v>510</v>
      </c>
      <c r="F610" s="13">
        <v>408</v>
      </c>
      <c r="G610" s="13">
        <v>62</v>
      </c>
      <c r="H610" s="13">
        <v>15.5472065491184</v>
      </c>
      <c r="I610" s="13">
        <v>1596</v>
      </c>
      <c r="J610" s="13">
        <v>0.24489799999999901</v>
      </c>
      <c r="K610" s="13">
        <v>24.4734992980957</v>
      </c>
      <c r="L610" s="13">
        <v>548.239990234375</v>
      </c>
      <c r="M610" s="13">
        <v>0.255639097744361</v>
      </c>
      <c r="N610" s="13">
        <v>5.4533235294118096</v>
      </c>
      <c r="O610" s="13">
        <v>1.3717759847641</v>
      </c>
      <c r="P610" s="13">
        <v>20.4842319488525</v>
      </c>
      <c r="Q610" s="2" t="s">
        <v>289</v>
      </c>
      <c r="R610" s="13" t="s">
        <v>293</v>
      </c>
      <c r="S610" s="14" t="s">
        <v>536</v>
      </c>
    </row>
    <row r="611" spans="1:19" s="15" customFormat="1" x14ac:dyDescent="0.25">
      <c r="A611" s="50">
        <v>609</v>
      </c>
      <c r="B611" s="11">
        <v>40.6</v>
      </c>
      <c r="C611" s="11">
        <v>102.3</v>
      </c>
      <c r="D611" s="12">
        <v>1</v>
      </c>
      <c r="E611" s="11" t="s">
        <v>510</v>
      </c>
      <c r="F611" s="13">
        <v>448</v>
      </c>
      <c r="G611" s="13">
        <v>30</v>
      </c>
      <c r="H611" s="13">
        <v>8.9269042821158706</v>
      </c>
      <c r="I611" s="13">
        <v>1201</v>
      </c>
      <c r="J611" s="13">
        <v>0.84846900000000103</v>
      </c>
      <c r="K611" s="13">
        <v>11.528200149536101</v>
      </c>
      <c r="L611" s="13">
        <v>6.0599994659423801</v>
      </c>
      <c r="M611" s="13">
        <v>0.37302248126561199</v>
      </c>
      <c r="N611" s="13">
        <v>7.6470588235296498E-3</v>
      </c>
      <c r="O611" s="13">
        <v>1.5906839370727499</v>
      </c>
      <c r="P611" s="13">
        <v>2.0211601257324201</v>
      </c>
      <c r="Q611" s="2" t="s">
        <v>326</v>
      </c>
      <c r="R611" s="13" t="s">
        <v>293</v>
      </c>
      <c r="S611" s="14" t="s">
        <v>536</v>
      </c>
    </row>
    <row r="612" spans="1:19" s="15" customFormat="1" x14ac:dyDescent="0.25">
      <c r="A612" s="50">
        <v>610</v>
      </c>
      <c r="B612" s="11">
        <v>40.6</v>
      </c>
      <c r="C612" s="11">
        <v>-102.3</v>
      </c>
      <c r="D612" s="12">
        <v>2</v>
      </c>
      <c r="E612" s="11" t="s">
        <v>510</v>
      </c>
      <c r="F612" s="13">
        <v>448</v>
      </c>
      <c r="G612" s="13">
        <v>87</v>
      </c>
      <c r="H612" s="13">
        <v>11.0937279596977</v>
      </c>
      <c r="I612" s="13">
        <v>1201</v>
      </c>
      <c r="J612" s="13">
        <v>0.32108999999999899</v>
      </c>
      <c r="K612" s="13">
        <v>110.73300170898401</v>
      </c>
      <c r="L612" s="13">
        <v>596.32000732421898</v>
      </c>
      <c r="M612" s="13">
        <v>0.37302248126561199</v>
      </c>
      <c r="N612" s="13">
        <v>3.1371764705882499</v>
      </c>
      <c r="O612" s="13">
        <v>1.4095420837402299</v>
      </c>
      <c r="P612" s="13">
        <v>14.842410087585501</v>
      </c>
      <c r="Q612" s="2" t="s">
        <v>294</v>
      </c>
      <c r="R612" s="13" t="s">
        <v>304</v>
      </c>
      <c r="S612" s="14" t="s">
        <v>536</v>
      </c>
    </row>
    <row r="613" spans="1:19" s="15" customFormat="1" x14ac:dyDescent="0.25">
      <c r="A613" s="50">
        <v>611</v>
      </c>
      <c r="B613" s="11">
        <v>38.9</v>
      </c>
      <c r="C613" s="11">
        <v>-101.8</v>
      </c>
      <c r="D613" s="12">
        <v>8</v>
      </c>
      <c r="E613" s="11" t="s">
        <v>510</v>
      </c>
      <c r="F613" s="13">
        <v>465</v>
      </c>
      <c r="G613" s="13">
        <v>81</v>
      </c>
      <c r="H613" s="13">
        <v>11.409299748110801</v>
      </c>
      <c r="I613" s="13">
        <v>1274</v>
      </c>
      <c r="J613" s="13">
        <v>0.36726399999999998</v>
      </c>
      <c r="K613" s="13">
        <v>78.901603698730497</v>
      </c>
      <c r="L613" s="13">
        <v>543.90002441406295</v>
      </c>
      <c r="M613" s="13">
        <v>0.36499215070643598</v>
      </c>
      <c r="N613" s="13">
        <v>5.0748529411765002</v>
      </c>
      <c r="O613" s="13">
        <v>1.38234210014343</v>
      </c>
      <c r="P613" s="13">
        <v>17.840774536132798</v>
      </c>
      <c r="Q613" s="2" t="s">
        <v>294</v>
      </c>
      <c r="R613" s="13" t="s">
        <v>293</v>
      </c>
      <c r="S613" s="14" t="s">
        <v>536</v>
      </c>
    </row>
    <row r="614" spans="1:19" s="15" customFormat="1" x14ac:dyDescent="0.25">
      <c r="A614" s="50">
        <v>612</v>
      </c>
      <c r="B614" s="11">
        <v>38.1</v>
      </c>
      <c r="C614" s="11">
        <v>-101.3</v>
      </c>
      <c r="D614" s="12">
        <v>19</v>
      </c>
      <c r="E614" s="11" t="s">
        <v>510</v>
      </c>
      <c r="F614" s="13">
        <v>623</v>
      </c>
      <c r="G614" s="13">
        <v>78</v>
      </c>
      <c r="H614" s="13">
        <v>12.313838790932</v>
      </c>
      <c r="I614" s="13">
        <v>1376</v>
      </c>
      <c r="J614" s="13">
        <v>0.248888</v>
      </c>
      <c r="K614" s="13">
        <v>78.901603698730497</v>
      </c>
      <c r="L614" s="13">
        <v>551.719970703125</v>
      </c>
      <c r="M614" s="13">
        <v>0.45276162790697699</v>
      </c>
      <c r="N614" s="13">
        <v>5.1659117647058999</v>
      </c>
      <c r="O614" s="13">
        <v>1.3827840089798</v>
      </c>
      <c r="P614" s="13">
        <v>17.211948394775401</v>
      </c>
      <c r="Q614" s="2" t="s">
        <v>294</v>
      </c>
      <c r="R614" s="13" t="s">
        <v>293</v>
      </c>
      <c r="S614" s="14" t="s">
        <v>536</v>
      </c>
    </row>
    <row r="615" spans="1:19" s="15" customFormat="1" x14ac:dyDescent="0.25">
      <c r="A615" s="50">
        <v>613</v>
      </c>
      <c r="B615" s="11">
        <v>47.9</v>
      </c>
      <c r="C615" s="11">
        <v>-97.1</v>
      </c>
      <c r="D615" s="12">
        <v>40</v>
      </c>
      <c r="E615" s="11" t="s">
        <v>510</v>
      </c>
      <c r="F615" s="13">
        <v>464</v>
      </c>
      <c r="G615" s="13">
        <v>105</v>
      </c>
      <c r="H615" s="13">
        <v>5.04194710327456</v>
      </c>
      <c r="I615" s="13">
        <v>809</v>
      </c>
      <c r="J615" s="13">
        <v>0.101839</v>
      </c>
      <c r="K615" s="13">
        <v>10.617699623107899</v>
      </c>
      <c r="L615" s="13">
        <v>553.60009765625</v>
      </c>
      <c r="M615" s="13">
        <v>0.57354758961681096</v>
      </c>
      <c r="N615" s="13">
        <v>73.702764705882402</v>
      </c>
      <c r="O615" s="13">
        <v>1.31088018417358</v>
      </c>
      <c r="P615" s="13">
        <v>28.883502960205099</v>
      </c>
      <c r="Q615" s="2" t="s">
        <v>289</v>
      </c>
      <c r="R615" s="13" t="s">
        <v>293</v>
      </c>
      <c r="S615" s="14" t="s">
        <v>536</v>
      </c>
    </row>
    <row r="616" spans="1:19" s="15" customFormat="1" x14ac:dyDescent="0.25">
      <c r="A616" s="50">
        <v>614</v>
      </c>
      <c r="B616" s="11">
        <v>40.6</v>
      </c>
      <c r="C616" s="11">
        <v>-98.1</v>
      </c>
      <c r="D616" s="12">
        <v>92</v>
      </c>
      <c r="E616" s="11" t="s">
        <v>510</v>
      </c>
      <c r="F616" s="13">
        <v>668</v>
      </c>
      <c r="G616" s="13">
        <v>93</v>
      </c>
      <c r="H616" s="13">
        <v>11.2463979848867</v>
      </c>
      <c r="I616" s="13">
        <v>1138</v>
      </c>
      <c r="J616" s="13">
        <v>0.172571</v>
      </c>
      <c r="K616" s="13">
        <v>34.880199432373097</v>
      </c>
      <c r="L616" s="13">
        <v>562.55999755859398</v>
      </c>
      <c r="M616" s="13">
        <v>0.58699472759226701</v>
      </c>
      <c r="N616" s="13">
        <v>66.600852941176598</v>
      </c>
      <c r="O616" s="13">
        <v>1.2410180568695099</v>
      </c>
      <c r="P616" s="13">
        <v>23.846591949462901</v>
      </c>
      <c r="Q616" s="2" t="s">
        <v>289</v>
      </c>
      <c r="R616" s="13" t="s">
        <v>293</v>
      </c>
      <c r="S616" s="14" t="s">
        <v>536</v>
      </c>
    </row>
    <row r="617" spans="1:19" s="15" customFormat="1" x14ac:dyDescent="0.25">
      <c r="A617" s="50">
        <v>615</v>
      </c>
      <c r="B617" s="11">
        <v>48.3</v>
      </c>
      <c r="C617" s="11">
        <v>-122.6</v>
      </c>
      <c r="D617" s="12">
        <v>116</v>
      </c>
      <c r="E617" s="11" t="s">
        <v>510</v>
      </c>
      <c r="F617" s="13">
        <v>618</v>
      </c>
      <c r="G617" s="13">
        <v>157</v>
      </c>
      <c r="H617" s="13">
        <v>10.659858942065499</v>
      </c>
      <c r="I617" s="13">
        <v>643</v>
      </c>
      <c r="J617" s="13">
        <v>1.0853970000000199</v>
      </c>
      <c r="K617" s="13">
        <v>40.292800903320298</v>
      </c>
      <c r="L617" s="13">
        <v>834.43994140625</v>
      </c>
      <c r="M617" s="13">
        <v>0.96111975116640802</v>
      </c>
      <c r="N617" s="13">
        <v>0</v>
      </c>
      <c r="O617" s="13">
        <v>1.0930659770965601</v>
      </c>
      <c r="P617" s="13">
        <v>19.224807739257798</v>
      </c>
      <c r="Q617" s="2" t="s">
        <v>289</v>
      </c>
      <c r="R617" s="13" t="s">
        <v>291</v>
      </c>
      <c r="S617" s="14" t="s">
        <v>487</v>
      </c>
    </row>
    <row r="618" spans="1:19" s="15" customFormat="1" ht="11.4" customHeight="1" x14ac:dyDescent="0.25">
      <c r="A618" s="50">
        <v>616</v>
      </c>
      <c r="B618" s="11">
        <v>51.1</v>
      </c>
      <c r="C618" s="11">
        <v>5.8</v>
      </c>
      <c r="D618" s="12">
        <v>293</v>
      </c>
      <c r="E618" s="11" t="s">
        <v>510</v>
      </c>
      <c r="F618" s="13">
        <v>905</v>
      </c>
      <c r="G618" s="13">
        <v>198</v>
      </c>
      <c r="H618" s="13">
        <v>10.8328564231738</v>
      </c>
      <c r="I618" s="13">
        <v>547</v>
      </c>
      <c r="J618" s="13">
        <v>0.36651999999999701</v>
      </c>
      <c r="K618" s="13">
        <v>207.60499572753901</v>
      </c>
      <c r="L618" s="13">
        <v>766.64001464843795</v>
      </c>
      <c r="M618" s="13">
        <v>1.654478976234</v>
      </c>
      <c r="N618" s="13">
        <v>317.59876470588199</v>
      </c>
      <c r="O618" s="13">
        <v>1.3662641048431401</v>
      </c>
      <c r="P618" s="13">
        <v>20.9315376281738</v>
      </c>
      <c r="Q618" s="2" t="s">
        <v>311</v>
      </c>
      <c r="R618" s="13" t="s">
        <v>291</v>
      </c>
      <c r="S618" s="14" t="s">
        <v>537</v>
      </c>
    </row>
    <row r="619" spans="1:19" s="15" customFormat="1" x14ac:dyDescent="0.25">
      <c r="A619" s="50">
        <v>617</v>
      </c>
      <c r="B619" s="11">
        <v>-22.6</v>
      </c>
      <c r="C619" s="11">
        <v>18.3</v>
      </c>
      <c r="D619" s="12">
        <v>7.6</v>
      </c>
      <c r="E619" s="11" t="s">
        <v>510</v>
      </c>
      <c r="F619" s="13">
        <v>409</v>
      </c>
      <c r="G619" s="13">
        <v>61</v>
      </c>
      <c r="H619" s="13">
        <v>21.014649874055401</v>
      </c>
      <c r="I619" s="13">
        <v>1542</v>
      </c>
      <c r="J619" s="13">
        <v>0.63861900000000005</v>
      </c>
      <c r="K619" s="13">
        <v>103.69400024414099</v>
      </c>
      <c r="L619" s="13">
        <v>525.52001953125</v>
      </c>
      <c r="M619" s="13">
        <v>0.265239948119326</v>
      </c>
      <c r="N619" s="13">
        <v>12.062705882352899</v>
      </c>
      <c r="O619" s="13">
        <v>1.5353960990905799</v>
      </c>
      <c r="P619" s="13">
        <v>23.546777725219702</v>
      </c>
      <c r="Q619" s="2" t="s">
        <v>294</v>
      </c>
      <c r="R619" s="13" t="s">
        <v>276</v>
      </c>
      <c r="S619" s="14" t="s">
        <v>538</v>
      </c>
    </row>
    <row r="620" spans="1:19" s="15" customFormat="1" x14ac:dyDescent="0.25">
      <c r="A620" s="50">
        <v>618</v>
      </c>
      <c r="B620" s="11">
        <v>-22.6</v>
      </c>
      <c r="C620" s="11">
        <v>18.3</v>
      </c>
      <c r="D620" s="12">
        <v>75.3</v>
      </c>
      <c r="E620" s="11" t="s">
        <v>510</v>
      </c>
      <c r="F620" s="13">
        <v>409</v>
      </c>
      <c r="G620" s="13">
        <v>61</v>
      </c>
      <c r="H620" s="13">
        <v>21.014649874055401</v>
      </c>
      <c r="I620" s="13">
        <v>1542</v>
      </c>
      <c r="J620" s="13">
        <v>0.63861900000000005</v>
      </c>
      <c r="K620" s="13">
        <v>103.69400024414099</v>
      </c>
      <c r="L620" s="13">
        <v>525.52001953125</v>
      </c>
      <c r="M620" s="13">
        <v>0.265239948119326</v>
      </c>
      <c r="N620" s="13">
        <v>12.062705882352899</v>
      </c>
      <c r="O620" s="13">
        <v>1.5353960990905799</v>
      </c>
      <c r="P620" s="13">
        <v>23.546777725219702</v>
      </c>
      <c r="Q620" s="2" t="s">
        <v>294</v>
      </c>
      <c r="R620" s="13" t="s">
        <v>293</v>
      </c>
      <c r="S620" s="14" t="s">
        <v>538</v>
      </c>
    </row>
    <row r="621" spans="1:19" s="15" customFormat="1" x14ac:dyDescent="0.25">
      <c r="A621" s="50">
        <v>619</v>
      </c>
      <c r="B621" s="11">
        <v>-22.6</v>
      </c>
      <c r="C621" s="11">
        <v>18.3</v>
      </c>
      <c r="D621" s="12">
        <v>7</v>
      </c>
      <c r="E621" s="11" t="s">
        <v>510</v>
      </c>
      <c r="F621" s="13">
        <v>409</v>
      </c>
      <c r="G621" s="13">
        <v>61</v>
      </c>
      <c r="H621" s="13">
        <v>21.014649874055401</v>
      </c>
      <c r="I621" s="13">
        <v>1542</v>
      </c>
      <c r="J621" s="13">
        <v>0.63861900000000005</v>
      </c>
      <c r="K621" s="13">
        <v>103.69400024414099</v>
      </c>
      <c r="L621" s="13">
        <v>525.52001953125</v>
      </c>
      <c r="M621" s="13">
        <v>0.265239948119326</v>
      </c>
      <c r="N621" s="13">
        <v>12.062705882352899</v>
      </c>
      <c r="O621" s="13">
        <v>1.5353960990905799</v>
      </c>
      <c r="P621" s="13">
        <v>23.546777725219702</v>
      </c>
      <c r="Q621" s="2" t="s">
        <v>294</v>
      </c>
      <c r="R621" s="13" t="s">
        <v>291</v>
      </c>
      <c r="S621" s="14" t="s">
        <v>538</v>
      </c>
    </row>
    <row r="622" spans="1:19" s="15" customFormat="1" x14ac:dyDescent="0.25">
      <c r="A622" s="50">
        <v>620</v>
      </c>
      <c r="B622" s="11">
        <v>39.1</v>
      </c>
      <c r="C622" s="11">
        <v>-75.400000000000006</v>
      </c>
      <c r="D622" s="12">
        <v>159</v>
      </c>
      <c r="E622" s="11" t="s">
        <v>510</v>
      </c>
      <c r="F622" s="13">
        <v>1150</v>
      </c>
      <c r="G622" s="13">
        <v>120</v>
      </c>
      <c r="H622" s="13">
        <v>13.8545692695214</v>
      </c>
      <c r="I622" s="13">
        <v>1020</v>
      </c>
      <c r="J622" s="13">
        <v>5.4104000000000201E-2</v>
      </c>
      <c r="K622" s="13">
        <v>18.840999603271499</v>
      </c>
      <c r="L622" s="13">
        <v>616.08001708984398</v>
      </c>
      <c r="M622" s="13">
        <v>1.12745098039216</v>
      </c>
      <c r="N622" s="13">
        <v>278.98755882352901</v>
      </c>
      <c r="O622" s="13">
        <v>1.3879919052123999</v>
      </c>
      <c r="P622" s="13">
        <v>26.842666625976602</v>
      </c>
      <c r="Q622" s="2" t="s">
        <v>294</v>
      </c>
      <c r="R622" s="13" t="s">
        <v>304</v>
      </c>
      <c r="S622" s="14" t="s">
        <v>539</v>
      </c>
    </row>
    <row r="623" spans="1:19" s="15" customFormat="1" x14ac:dyDescent="0.25">
      <c r="A623" s="50">
        <v>621</v>
      </c>
      <c r="B623" s="11">
        <v>52.6</v>
      </c>
      <c r="C623" s="11">
        <v>13.4</v>
      </c>
      <c r="D623" s="12">
        <v>114</v>
      </c>
      <c r="E623" s="11" t="s">
        <v>510</v>
      </c>
      <c r="F623" s="13">
        <v>534</v>
      </c>
      <c r="G623" s="13">
        <v>165</v>
      </c>
      <c r="H623" s="13">
        <v>9.96458690176323</v>
      </c>
      <c r="I623" s="13">
        <v>593</v>
      </c>
      <c r="J623" s="13">
        <v>0.189635</v>
      </c>
      <c r="K623" s="13">
        <v>33.579200744628899</v>
      </c>
      <c r="L623" s="13">
        <v>620</v>
      </c>
      <c r="M623" s="13">
        <v>0.90050590219224302</v>
      </c>
      <c r="N623" s="13">
        <v>158.755470588235</v>
      </c>
      <c r="O623" s="13">
        <v>1.3068540096282999</v>
      </c>
      <c r="P623" s="13">
        <v>24.680335998535199</v>
      </c>
      <c r="Q623" s="2" t="s">
        <v>311</v>
      </c>
      <c r="R623" s="13" t="s">
        <v>291</v>
      </c>
      <c r="S623" s="14" t="s">
        <v>540</v>
      </c>
    </row>
    <row r="624" spans="1:19" s="15" customFormat="1" x14ac:dyDescent="0.25">
      <c r="A624" s="50">
        <v>622</v>
      </c>
      <c r="B624" s="11">
        <v>52.6</v>
      </c>
      <c r="C624" s="11">
        <v>13.4</v>
      </c>
      <c r="D624" s="12">
        <v>28.9</v>
      </c>
      <c r="E624" s="11" t="s">
        <v>510</v>
      </c>
      <c r="F624" s="13">
        <v>534</v>
      </c>
      <c r="G624" s="13">
        <v>165</v>
      </c>
      <c r="H624" s="13">
        <v>9.96458690176323</v>
      </c>
      <c r="I624" s="13">
        <v>593</v>
      </c>
      <c r="J624" s="13">
        <v>0.189635</v>
      </c>
      <c r="K624" s="13">
        <v>33.579200744628899</v>
      </c>
      <c r="L624" s="13">
        <v>620</v>
      </c>
      <c r="M624" s="13">
        <v>0.90050590219224302</v>
      </c>
      <c r="N624" s="13">
        <v>158.755470588235</v>
      </c>
      <c r="O624" s="13">
        <v>1.3068540096282999</v>
      </c>
      <c r="P624" s="13">
        <v>24.680335998535199</v>
      </c>
      <c r="Q624" s="2" t="s">
        <v>311</v>
      </c>
      <c r="R624" s="13" t="s">
        <v>291</v>
      </c>
      <c r="S624" s="14" t="s">
        <v>540</v>
      </c>
    </row>
    <row r="625" spans="1:19" s="15" customFormat="1" x14ac:dyDescent="0.25">
      <c r="A625" s="50">
        <v>623</v>
      </c>
      <c r="B625" s="19">
        <v>-33.4</v>
      </c>
      <c r="C625" s="19">
        <v>145.6</v>
      </c>
      <c r="D625" s="19">
        <v>8.5</v>
      </c>
      <c r="E625" s="11" t="s">
        <v>510</v>
      </c>
      <c r="F625" s="13">
        <v>564</v>
      </c>
      <c r="G625" s="13">
        <v>63</v>
      </c>
      <c r="H625" s="13">
        <v>18.4354181360202</v>
      </c>
      <c r="I625" s="13">
        <v>1400</v>
      </c>
      <c r="J625" s="13">
        <v>0.192710999999998</v>
      </c>
      <c r="K625" s="13">
        <v>44.929100036621101</v>
      </c>
      <c r="L625" s="13">
        <v>266.17999267578102</v>
      </c>
      <c r="M625" s="13">
        <v>0.40285714285714302</v>
      </c>
      <c r="N625" s="13">
        <v>14.261617647058801</v>
      </c>
      <c r="O625" s="13">
        <v>1.6250358819961499</v>
      </c>
      <c r="P625" s="13">
        <v>25.396623611450199</v>
      </c>
      <c r="Q625" s="2" t="s">
        <v>294</v>
      </c>
      <c r="R625" s="13" t="s">
        <v>276</v>
      </c>
      <c r="S625" s="20" t="s">
        <v>541</v>
      </c>
    </row>
    <row r="626" spans="1:19" s="15" customFormat="1" x14ac:dyDescent="0.25">
      <c r="A626" s="50">
        <v>624</v>
      </c>
      <c r="B626" s="19">
        <v>-35.1</v>
      </c>
      <c r="C626" s="19">
        <v>142.1</v>
      </c>
      <c r="D626" s="19">
        <v>9.5</v>
      </c>
      <c r="E626" s="11" t="s">
        <v>510</v>
      </c>
      <c r="F626" s="13">
        <v>351</v>
      </c>
      <c r="G626" s="13">
        <v>74</v>
      </c>
      <c r="H626" s="13">
        <v>17.133062972292201</v>
      </c>
      <c r="I626" s="13">
        <v>1379</v>
      </c>
      <c r="J626" s="13">
        <v>5.7163000000000103E-2</v>
      </c>
      <c r="K626" s="13">
        <v>28.159299850463899</v>
      </c>
      <c r="L626" s="13">
        <v>238.72000122070301</v>
      </c>
      <c r="M626" s="13">
        <v>0.25453226976069598</v>
      </c>
      <c r="N626" s="13">
        <v>9.1804117647058892</v>
      </c>
      <c r="O626" s="13">
        <v>1.52874803543091</v>
      </c>
      <c r="P626" s="13">
        <v>19.809280395507798</v>
      </c>
      <c r="Q626" s="2" t="s">
        <v>289</v>
      </c>
      <c r="R626" s="13" t="s">
        <v>276</v>
      </c>
      <c r="S626" s="20" t="s">
        <v>541</v>
      </c>
    </row>
    <row r="627" spans="1:19" s="15" customFormat="1" x14ac:dyDescent="0.25">
      <c r="A627" s="50">
        <v>625</v>
      </c>
      <c r="B627" s="12">
        <v>36</v>
      </c>
      <c r="C627" s="12">
        <v>-110.58329999999999</v>
      </c>
      <c r="D627" s="12">
        <f>AVERAGE(13,19)</f>
        <v>16</v>
      </c>
      <c r="E627" s="11" t="s">
        <v>510</v>
      </c>
      <c r="F627" s="13">
        <v>279.5</v>
      </c>
      <c r="G627" s="13">
        <v>58</v>
      </c>
      <c r="H627" s="13">
        <v>11.3586523425693</v>
      </c>
      <c r="I627" s="13">
        <v>1507.46647941176</v>
      </c>
      <c r="J627" s="13">
        <v>1.3208924399999999</v>
      </c>
      <c r="K627" s="13">
        <v>28.154199600219702</v>
      </c>
      <c r="L627" s="13">
        <v>232.24069213867199</v>
      </c>
      <c r="M627" s="13">
        <v>0.17460503692050799</v>
      </c>
      <c r="N627" s="13">
        <v>11.068744411764699</v>
      </c>
      <c r="O627" s="13">
        <v>1.4843722581863401</v>
      </c>
      <c r="P627" s="13">
        <v>22.679927825927699</v>
      </c>
      <c r="Q627" s="2" t="s">
        <v>294</v>
      </c>
      <c r="R627" s="13"/>
      <c r="S627" s="16" t="s">
        <v>542</v>
      </c>
    </row>
    <row r="628" spans="1:19" s="15" customFormat="1" x14ac:dyDescent="0.25">
      <c r="A628" s="50">
        <v>626</v>
      </c>
      <c r="B628" s="12">
        <v>32.979999999999997</v>
      </c>
      <c r="C628" s="12">
        <v>-80.03</v>
      </c>
      <c r="D628" s="12">
        <v>148</v>
      </c>
      <c r="E628" s="11" t="s">
        <v>543</v>
      </c>
      <c r="F628" s="13">
        <v>944</v>
      </c>
      <c r="G628" s="13">
        <v>111</v>
      </c>
      <c r="H628" s="13">
        <v>19.080013702770799</v>
      </c>
      <c r="I628" s="13">
        <v>902.09724705882195</v>
      </c>
      <c r="J628" s="13">
        <v>6.5104719999999797E-2</v>
      </c>
      <c r="K628" s="13">
        <v>0</v>
      </c>
      <c r="L628" s="13">
        <v>424.99157714843801</v>
      </c>
      <c r="M628" s="13">
        <v>1.04645037226064</v>
      </c>
      <c r="N628" s="13">
        <v>0</v>
      </c>
      <c r="O628" s="13">
        <v>0.69348287582397505</v>
      </c>
      <c r="P628" s="13">
        <v>15.449114799499499</v>
      </c>
      <c r="Q628" s="2" t="s">
        <v>294</v>
      </c>
      <c r="R628" s="13"/>
      <c r="S628" s="16" t="s">
        <v>333</v>
      </c>
    </row>
    <row r="629" spans="1:19" s="15" customFormat="1" ht="17.399999999999999" customHeight="1" x14ac:dyDescent="0.25">
      <c r="A629" s="50">
        <v>627</v>
      </c>
      <c r="B629" s="11">
        <v>43.3</v>
      </c>
      <c r="C629" s="11">
        <v>-88.3</v>
      </c>
      <c r="D629" s="12">
        <v>123</v>
      </c>
      <c r="E629" s="11" t="s">
        <v>543</v>
      </c>
      <c r="F629" s="13">
        <v>1030</v>
      </c>
      <c r="G629" s="13">
        <v>125</v>
      </c>
      <c r="H629" s="13">
        <v>8.4673022670025198</v>
      </c>
      <c r="I629" s="13">
        <v>839</v>
      </c>
      <c r="J629" s="13">
        <v>0.41209100000000098</v>
      </c>
      <c r="K629" s="13">
        <v>11.831600189209</v>
      </c>
      <c r="L629" s="13">
        <v>728</v>
      </c>
      <c r="M629" s="13">
        <v>1.2276519666269401</v>
      </c>
      <c r="N629" s="13">
        <v>190.274588235294</v>
      </c>
      <c r="O629" s="13">
        <v>1.27406406402588</v>
      </c>
      <c r="P629" s="13">
        <v>20.2828159332275</v>
      </c>
      <c r="Q629" s="2" t="s">
        <v>289</v>
      </c>
      <c r="R629" s="13" t="s">
        <v>291</v>
      </c>
      <c r="S629" s="14" t="s">
        <v>544</v>
      </c>
    </row>
    <row r="630" spans="1:19" s="15" customFormat="1" x14ac:dyDescent="0.25">
      <c r="A630" s="50">
        <v>628</v>
      </c>
      <c r="B630" s="11">
        <v>-14.4</v>
      </c>
      <c r="C630" s="11">
        <v>28.4</v>
      </c>
      <c r="D630" s="12">
        <v>281</v>
      </c>
      <c r="E630" s="11" t="s">
        <v>543</v>
      </c>
      <c r="F630" s="13">
        <v>937</v>
      </c>
      <c r="G630" s="13">
        <v>77</v>
      </c>
      <c r="H630" s="13">
        <v>22.322047858942099</v>
      </c>
      <c r="I630" s="13">
        <v>1448</v>
      </c>
      <c r="J630" s="13">
        <v>0.53684099999999901</v>
      </c>
      <c r="K630" s="13">
        <v>24.045700073242202</v>
      </c>
      <c r="L630" s="13">
        <v>912.87994384765602</v>
      </c>
      <c r="M630" s="13">
        <v>0.64709944751381199</v>
      </c>
      <c r="N630" s="13">
        <v>406.31797058823503</v>
      </c>
      <c r="O630" s="13">
        <v>1.3451080322265601</v>
      </c>
      <c r="P630" s="13">
        <v>43.408332824707003</v>
      </c>
      <c r="Q630" s="2" t="s">
        <v>294</v>
      </c>
      <c r="R630" s="13" t="s">
        <v>276</v>
      </c>
      <c r="S630" s="14" t="s">
        <v>545</v>
      </c>
    </row>
    <row r="631" spans="1:19" s="15" customFormat="1" x14ac:dyDescent="0.25">
      <c r="A631" s="50">
        <v>629</v>
      </c>
      <c r="B631" s="11">
        <v>-14.4</v>
      </c>
      <c r="C631" s="11">
        <v>28.4</v>
      </c>
      <c r="D631" s="12">
        <v>80</v>
      </c>
      <c r="E631" s="11" t="s">
        <v>543</v>
      </c>
      <c r="F631" s="13">
        <v>937</v>
      </c>
      <c r="G631" s="13">
        <v>77</v>
      </c>
      <c r="H631" s="13">
        <v>22.322047858942099</v>
      </c>
      <c r="I631" s="13">
        <v>1448</v>
      </c>
      <c r="J631" s="13">
        <v>0.53684099999999901</v>
      </c>
      <c r="K631" s="13">
        <v>24.045700073242202</v>
      </c>
      <c r="L631" s="13">
        <v>912.87994384765602</v>
      </c>
      <c r="M631" s="13">
        <v>0.64709944751381199</v>
      </c>
      <c r="N631" s="13">
        <v>406.31797058823503</v>
      </c>
      <c r="O631" s="13">
        <v>1.3451080322265601</v>
      </c>
      <c r="P631" s="13">
        <v>43.408332824707003</v>
      </c>
      <c r="Q631" s="2" t="s">
        <v>294</v>
      </c>
      <c r="R631" s="13" t="s">
        <v>276</v>
      </c>
      <c r="S631" s="14" t="s">
        <v>545</v>
      </c>
    </row>
    <row r="632" spans="1:19" s="15" customFormat="1" x14ac:dyDescent="0.25">
      <c r="A632" s="50">
        <v>630</v>
      </c>
      <c r="B632" s="11">
        <v>-32.4</v>
      </c>
      <c r="C632" s="11">
        <v>116.8</v>
      </c>
      <c r="D632" s="12">
        <v>24</v>
      </c>
      <c r="E632" s="11" t="s">
        <v>543</v>
      </c>
      <c r="F632" s="13">
        <v>490</v>
      </c>
      <c r="G632" s="13">
        <v>102</v>
      </c>
      <c r="H632" s="13">
        <v>17.145408060453398</v>
      </c>
      <c r="I632" s="13">
        <v>1468</v>
      </c>
      <c r="J632" s="13">
        <v>0.166766</v>
      </c>
      <c r="K632" s="13">
        <v>141.93600463867199</v>
      </c>
      <c r="L632" s="13">
        <v>506.81997680664102</v>
      </c>
      <c r="M632" s="13">
        <v>0.33378746594005498</v>
      </c>
      <c r="N632" s="13">
        <v>127.968176470589</v>
      </c>
      <c r="O632" s="13">
        <v>1.57543396949768</v>
      </c>
      <c r="P632" s="13">
        <v>23.763658523559599</v>
      </c>
      <c r="Q632" s="2" t="s">
        <v>289</v>
      </c>
      <c r="R632" s="13" t="s">
        <v>291</v>
      </c>
      <c r="S632" s="14" t="s">
        <v>409</v>
      </c>
    </row>
    <row r="633" spans="1:19" s="15" customFormat="1" x14ac:dyDescent="0.25">
      <c r="A633" s="50">
        <v>631</v>
      </c>
      <c r="B633" s="11">
        <v>-32.799999999999997</v>
      </c>
      <c r="C633" s="11">
        <v>116.8</v>
      </c>
      <c r="D633" s="12">
        <v>26</v>
      </c>
      <c r="E633" s="11" t="s">
        <v>543</v>
      </c>
      <c r="F633" s="13">
        <v>730</v>
      </c>
      <c r="G633" s="13">
        <v>111</v>
      </c>
      <c r="H633" s="13">
        <v>16.687214105793501</v>
      </c>
      <c r="I633" s="13">
        <v>1434</v>
      </c>
      <c r="J633" s="13">
        <v>0.13769099999999901</v>
      </c>
      <c r="K633" s="13">
        <v>141.93600463867199</v>
      </c>
      <c r="L633" s="13">
        <v>527.5</v>
      </c>
      <c r="M633" s="13">
        <v>0.50906555090655503</v>
      </c>
      <c r="N633" s="13">
        <v>149.2955</v>
      </c>
      <c r="O633" s="13">
        <v>1.57504093647003</v>
      </c>
      <c r="P633" s="13">
        <v>23.6832275390625</v>
      </c>
      <c r="Q633" s="2" t="s">
        <v>289</v>
      </c>
      <c r="R633" s="13" t="s">
        <v>291</v>
      </c>
      <c r="S633" s="14" t="s">
        <v>409</v>
      </c>
    </row>
    <row r="634" spans="1:19" s="15" customFormat="1" x14ac:dyDescent="0.25">
      <c r="A634" s="50">
        <v>632</v>
      </c>
      <c r="B634" s="11">
        <v>-33.1</v>
      </c>
      <c r="C634" s="11">
        <v>116.9</v>
      </c>
      <c r="D634" s="12">
        <v>37</v>
      </c>
      <c r="E634" s="11" t="s">
        <v>543</v>
      </c>
      <c r="F634" s="13">
        <v>500</v>
      </c>
      <c r="G634" s="13">
        <v>115</v>
      </c>
      <c r="H634" s="13">
        <v>16.5815717884131</v>
      </c>
      <c r="I634" s="13">
        <v>1373</v>
      </c>
      <c r="J634" s="13">
        <v>0.16181100000000001</v>
      </c>
      <c r="K634" s="13">
        <v>146.51300048828099</v>
      </c>
      <c r="L634" s="13">
        <v>540</v>
      </c>
      <c r="M634" s="13">
        <v>0.36416605972323401</v>
      </c>
      <c r="N634" s="13">
        <v>141.56570588235201</v>
      </c>
      <c r="O634" s="13">
        <v>1.5809760093689</v>
      </c>
      <c r="P634" s="13">
        <v>24.834112167358398</v>
      </c>
      <c r="Q634" s="2" t="s">
        <v>289</v>
      </c>
      <c r="R634" s="13" t="s">
        <v>291</v>
      </c>
      <c r="S634" s="14" t="s">
        <v>409</v>
      </c>
    </row>
    <row r="635" spans="1:19" s="15" customFormat="1" x14ac:dyDescent="0.25">
      <c r="A635" s="50">
        <v>633</v>
      </c>
      <c r="B635" s="11">
        <v>-33.299999999999997</v>
      </c>
      <c r="C635" s="11">
        <v>116.6</v>
      </c>
      <c r="D635" s="12">
        <v>60</v>
      </c>
      <c r="E635" s="11" t="s">
        <v>543</v>
      </c>
      <c r="F635" s="13">
        <v>820</v>
      </c>
      <c r="G635" s="13">
        <v>123</v>
      </c>
      <c r="H635" s="13">
        <v>16.456357682619601</v>
      </c>
      <c r="I635" s="13">
        <v>1396</v>
      </c>
      <c r="J635" s="13">
        <v>0.25251000000000201</v>
      </c>
      <c r="K635" s="13">
        <v>146.51300048828099</v>
      </c>
      <c r="L635" s="13">
        <v>543</v>
      </c>
      <c r="M635" s="13">
        <v>0.58739255014326697</v>
      </c>
      <c r="N635" s="13">
        <v>203.162529411766</v>
      </c>
      <c r="O635" s="13">
        <v>1.56697189807892</v>
      </c>
      <c r="P635" s="13">
        <v>22.285194396972699</v>
      </c>
      <c r="Q635" s="2" t="s">
        <v>294</v>
      </c>
      <c r="R635" s="13" t="s">
        <v>291</v>
      </c>
      <c r="S635" s="14" t="s">
        <v>409</v>
      </c>
    </row>
    <row r="636" spans="1:19" s="15" customFormat="1" x14ac:dyDescent="0.25">
      <c r="A636" s="50">
        <v>634</v>
      </c>
      <c r="B636" s="11">
        <v>-31.8</v>
      </c>
      <c r="C636" s="11">
        <v>116.3</v>
      </c>
      <c r="D636" s="12">
        <v>61</v>
      </c>
      <c r="E636" s="11" t="s">
        <v>543</v>
      </c>
      <c r="F636" s="13">
        <v>880</v>
      </c>
      <c r="G636" s="13">
        <v>101</v>
      </c>
      <c r="H636" s="13">
        <v>17.896697732997499</v>
      </c>
      <c r="I636" s="13">
        <v>1597</v>
      </c>
      <c r="J636" s="13">
        <v>0.54938900000000102</v>
      </c>
      <c r="K636" s="13">
        <v>85.818496704101605</v>
      </c>
      <c r="L636" s="13">
        <v>465.72000122070301</v>
      </c>
      <c r="M636" s="13">
        <v>0.55103318722604899</v>
      </c>
      <c r="N636" s="13">
        <v>161.14176470588299</v>
      </c>
      <c r="O636" s="13">
        <v>1.4566459655761701</v>
      </c>
      <c r="P636" s="13">
        <v>21.1247253417969</v>
      </c>
      <c r="Q636" s="2" t="s">
        <v>289</v>
      </c>
      <c r="R636" s="13" t="s">
        <v>291</v>
      </c>
      <c r="S636" s="14" t="s">
        <v>409</v>
      </c>
    </row>
    <row r="637" spans="1:19" s="15" customFormat="1" x14ac:dyDescent="0.25">
      <c r="A637" s="50">
        <v>635</v>
      </c>
      <c r="B637" s="11">
        <v>-31.4</v>
      </c>
      <c r="C637" s="11">
        <v>116.1</v>
      </c>
      <c r="D637" s="12">
        <v>78</v>
      </c>
      <c r="E637" s="11" t="s">
        <v>543</v>
      </c>
      <c r="F637" s="13">
        <v>910</v>
      </c>
      <c r="G637" s="13">
        <v>99</v>
      </c>
      <c r="H637" s="13">
        <v>18.543138539042801</v>
      </c>
      <c r="I637" s="13">
        <v>1647</v>
      </c>
      <c r="J637" s="13">
        <v>0.38408699999999801</v>
      </c>
      <c r="K637" s="13">
        <v>85.818496704101605</v>
      </c>
      <c r="L637" s="13">
        <v>420.780029296875</v>
      </c>
      <c r="M637" s="13">
        <v>0.55251973284760203</v>
      </c>
      <c r="N637" s="13">
        <v>117.56388235294099</v>
      </c>
      <c r="O637" s="13">
        <v>1.5333659648895299</v>
      </c>
      <c r="P637" s="13">
        <v>19.907171249389702</v>
      </c>
      <c r="Q637" s="2" t="s">
        <v>294</v>
      </c>
      <c r="R637" s="13" t="s">
        <v>291</v>
      </c>
      <c r="S637" s="14" t="s">
        <v>409</v>
      </c>
    </row>
    <row r="638" spans="1:19" s="15" customFormat="1" x14ac:dyDescent="0.25">
      <c r="A638" s="50">
        <v>636</v>
      </c>
      <c r="B638" s="12">
        <v>-19.079999999999998</v>
      </c>
      <c r="C638" s="12">
        <v>14.58</v>
      </c>
      <c r="D638" s="12">
        <v>267.5</v>
      </c>
      <c r="E638" s="11" t="s">
        <v>543</v>
      </c>
      <c r="F638" s="13">
        <v>400</v>
      </c>
      <c r="G638" s="13">
        <v>46</v>
      </c>
      <c r="H638" s="13">
        <v>19.4551303778338</v>
      </c>
      <c r="I638" s="13">
        <v>1327.6794</v>
      </c>
      <c r="J638" s="13">
        <v>1.0032658400000001</v>
      </c>
      <c r="K638" s="13">
        <v>31.4965000152588</v>
      </c>
      <c r="L638" s="13">
        <v>216.82479858398401</v>
      </c>
      <c r="M638" s="13">
        <v>0.301277552397062</v>
      </c>
      <c r="N638" s="13">
        <v>6.86486588235294</v>
      </c>
      <c r="O638" s="13">
        <v>1.65783739089966</v>
      </c>
      <c r="P638" s="13">
        <v>22.8106288909912</v>
      </c>
      <c r="Q638" s="2" t="s">
        <v>294</v>
      </c>
      <c r="R638" s="13"/>
      <c r="S638" s="16" t="s">
        <v>315</v>
      </c>
    </row>
    <row r="639" spans="1:19" s="15" customFormat="1" x14ac:dyDescent="0.25">
      <c r="A639" s="50">
        <v>637</v>
      </c>
      <c r="B639" s="11">
        <v>-3.1</v>
      </c>
      <c r="C639" s="11">
        <v>-60.1</v>
      </c>
      <c r="D639" s="12">
        <v>438</v>
      </c>
      <c r="E639" s="11" t="s">
        <v>543</v>
      </c>
      <c r="F639" s="13">
        <v>2627</v>
      </c>
      <c r="G639" s="13">
        <v>247</v>
      </c>
      <c r="H639" s="13">
        <v>28.389937027707798</v>
      </c>
      <c r="I639" s="13">
        <v>1299</v>
      </c>
      <c r="J639" s="13">
        <v>5.0301999999999999E-2</v>
      </c>
      <c r="K639" s="13">
        <v>20.885499954223601</v>
      </c>
      <c r="L639" s="13">
        <v>419.79998779296898</v>
      </c>
      <c r="M639" s="13">
        <v>2.0223248652809902</v>
      </c>
      <c r="N639" s="13">
        <v>1317.1395294117699</v>
      </c>
      <c r="O639" s="13">
        <v>1.3662760257720901</v>
      </c>
      <c r="P639" s="13">
        <v>37.914283752441399</v>
      </c>
      <c r="Q639" s="2" t="s">
        <v>294</v>
      </c>
      <c r="R639" s="13" t="s">
        <v>276</v>
      </c>
      <c r="S639" s="14" t="s">
        <v>546</v>
      </c>
    </row>
    <row r="640" spans="1:19" s="15" customFormat="1" x14ac:dyDescent="0.25">
      <c r="A640" s="50">
        <v>638</v>
      </c>
      <c r="B640" s="11">
        <v>-31.8</v>
      </c>
      <c r="C640" s="11">
        <v>115.9</v>
      </c>
      <c r="D640" s="12">
        <v>121</v>
      </c>
      <c r="E640" s="11" t="s">
        <v>547</v>
      </c>
      <c r="F640" s="13">
        <v>900</v>
      </c>
      <c r="G640" s="13">
        <v>107</v>
      </c>
      <c r="H640" s="13">
        <v>18.6707758186398</v>
      </c>
      <c r="I640" s="13">
        <v>1661</v>
      </c>
      <c r="J640" s="13">
        <v>0.30801600000000401</v>
      </c>
      <c r="K640" s="13">
        <v>265.74700927734398</v>
      </c>
      <c r="L640" s="13">
        <v>323.16000366210898</v>
      </c>
      <c r="M640" s="13">
        <v>0.54184226369656796</v>
      </c>
      <c r="N640" s="13">
        <v>170.02926470588301</v>
      </c>
      <c r="O640" s="13">
        <v>1.24047791957855</v>
      </c>
      <c r="P640" s="13">
        <v>14.440432548523001</v>
      </c>
      <c r="Q640" s="2" t="s">
        <v>289</v>
      </c>
      <c r="R640" s="13" t="s">
        <v>291</v>
      </c>
      <c r="S640" s="21" t="s">
        <v>459</v>
      </c>
    </row>
    <row r="641" spans="1:19" s="15" customFormat="1" x14ac:dyDescent="0.25">
      <c r="A641" s="50">
        <v>639</v>
      </c>
      <c r="B641" s="12">
        <v>-23.039297999999999</v>
      </c>
      <c r="C641" s="12">
        <v>23.027343999999999</v>
      </c>
      <c r="D641" s="12">
        <v>3</v>
      </c>
      <c r="E641" s="11" t="s">
        <v>547</v>
      </c>
      <c r="F641" s="13">
        <v>391.3</v>
      </c>
      <c r="G641" s="13">
        <v>49</v>
      </c>
      <c r="H641" s="13">
        <v>22.9077356245066</v>
      </c>
      <c r="I641" s="13">
        <v>1453.8532780416899</v>
      </c>
      <c r="J641" s="13">
        <v>0.11262348163755501</v>
      </c>
      <c r="K641" s="13">
        <v>221.71600341796901</v>
      </c>
      <c r="L641" s="13">
        <v>624.217529296875</v>
      </c>
      <c r="M641" s="13">
        <v>0.22447392365507299</v>
      </c>
      <c r="N641" s="13">
        <v>3.5909042322703102</v>
      </c>
      <c r="O641" s="13">
        <v>1.6115981340408301</v>
      </c>
      <c r="P641" s="13">
        <v>13.592958450317401</v>
      </c>
      <c r="Q641" s="2" t="s">
        <v>294</v>
      </c>
      <c r="R641" s="13"/>
      <c r="S641" s="22" t="s">
        <v>355</v>
      </c>
    </row>
    <row r="642" spans="1:19" s="15" customFormat="1" x14ac:dyDescent="0.25">
      <c r="A642" s="50">
        <v>640</v>
      </c>
      <c r="B642" s="11">
        <v>46.3</v>
      </c>
      <c r="C642" s="11">
        <v>-119.9</v>
      </c>
      <c r="D642" s="12">
        <v>119</v>
      </c>
      <c r="E642" s="11" t="s">
        <v>547</v>
      </c>
      <c r="F642" s="13">
        <v>187</v>
      </c>
      <c r="G642" s="13">
        <v>83</v>
      </c>
      <c r="H642" s="13">
        <v>11.134377833753099</v>
      </c>
      <c r="I642" s="13">
        <v>1068</v>
      </c>
      <c r="J642" s="13">
        <v>2.08136399999999</v>
      </c>
      <c r="K642" s="13">
        <v>43.473201751708999</v>
      </c>
      <c r="L642" s="13">
        <v>747.87994384765602</v>
      </c>
      <c r="M642" s="13">
        <v>0.17509363295880201</v>
      </c>
      <c r="N642" s="13">
        <v>29.6095588235296</v>
      </c>
      <c r="O642" s="13">
        <v>1.38567590713501</v>
      </c>
      <c r="P642" s="13">
        <v>22.054855346679702</v>
      </c>
      <c r="Q642" s="2" t="s">
        <v>289</v>
      </c>
      <c r="R642" s="13" t="s">
        <v>329</v>
      </c>
      <c r="S642" s="21" t="s">
        <v>548</v>
      </c>
    </row>
    <row r="643" spans="1:19" s="15" customFormat="1" x14ac:dyDescent="0.25">
      <c r="A643" s="50">
        <v>641</v>
      </c>
      <c r="B643" s="11">
        <v>39.299999999999997</v>
      </c>
      <c r="C643" s="11">
        <v>-76.099999999999994</v>
      </c>
      <c r="D643" s="12">
        <v>315</v>
      </c>
      <c r="E643" s="11" t="s">
        <v>547</v>
      </c>
      <c r="F643" s="13">
        <v>981</v>
      </c>
      <c r="G643" s="13">
        <v>122</v>
      </c>
      <c r="H643" s="13">
        <v>13.427934508816101</v>
      </c>
      <c r="I643" s="13">
        <v>1045</v>
      </c>
      <c r="J643" s="13">
        <v>0.191571999999995</v>
      </c>
      <c r="K643" s="13">
        <v>20.4055995941162</v>
      </c>
      <c r="L643" s="13">
        <v>652.72003173828102</v>
      </c>
      <c r="M643" s="13">
        <v>0.93875598086124401</v>
      </c>
      <c r="N643" s="13">
        <v>294.29270588235198</v>
      </c>
      <c r="O643" s="13">
        <v>1.4296561479568499</v>
      </c>
      <c r="P643" s="13">
        <v>29.304149627685501</v>
      </c>
      <c r="Q643" s="2" t="s">
        <v>289</v>
      </c>
      <c r="R643" s="13" t="s">
        <v>293</v>
      </c>
      <c r="S643" s="21" t="s">
        <v>548</v>
      </c>
    </row>
    <row r="644" spans="1:19" s="15" customFormat="1" x14ac:dyDescent="0.25">
      <c r="A644" s="50">
        <v>642</v>
      </c>
      <c r="B644" s="11">
        <v>37.299999999999997</v>
      </c>
      <c r="C644" s="11">
        <v>-120.8</v>
      </c>
      <c r="D644" s="12">
        <v>423</v>
      </c>
      <c r="E644" s="11" t="s">
        <v>547</v>
      </c>
      <c r="F644" s="13">
        <v>270</v>
      </c>
      <c r="G644" s="13">
        <v>51</v>
      </c>
      <c r="H644" s="13">
        <v>16.556244332493701</v>
      </c>
      <c r="I644" s="13">
        <v>1384</v>
      </c>
      <c r="J644" s="13">
        <v>0.43588899999998398</v>
      </c>
      <c r="K644" s="13">
        <v>20.340799331665</v>
      </c>
      <c r="L644" s="13">
        <v>483.77999877929699</v>
      </c>
      <c r="M644" s="13">
        <v>0.195086705202312</v>
      </c>
      <c r="N644" s="13">
        <v>100.028088235293</v>
      </c>
      <c r="O644" s="13">
        <v>1.5023499727249101</v>
      </c>
      <c r="P644" s="13">
        <v>31.958244323730501</v>
      </c>
      <c r="Q644" s="2" t="s">
        <v>289</v>
      </c>
      <c r="R644" s="13" t="s">
        <v>291</v>
      </c>
      <c r="S644" s="21" t="s">
        <v>548</v>
      </c>
    </row>
    <row r="645" spans="1:19" s="15" customFormat="1" x14ac:dyDescent="0.25">
      <c r="A645" s="50">
        <v>643</v>
      </c>
      <c r="B645" s="11">
        <v>39.799999999999997</v>
      </c>
      <c r="C645" s="11">
        <v>-85.8</v>
      </c>
      <c r="D645" s="12">
        <v>475</v>
      </c>
      <c r="E645" s="11" t="s">
        <v>547</v>
      </c>
      <c r="F645" s="13">
        <v>906</v>
      </c>
      <c r="G645" s="13">
        <v>131</v>
      </c>
      <c r="H645" s="13">
        <v>11.5930302267003</v>
      </c>
      <c r="I645" s="13">
        <v>955</v>
      </c>
      <c r="J645" s="13">
        <v>0.15487200000000001</v>
      </c>
      <c r="K645" s="13">
        <v>13.0447998046875</v>
      </c>
      <c r="L645" s="13">
        <v>910</v>
      </c>
      <c r="M645" s="13">
        <v>0.94869109947644004</v>
      </c>
      <c r="N645" s="13">
        <v>391.51847058823699</v>
      </c>
      <c r="O645" s="13">
        <v>1.53751003742218</v>
      </c>
      <c r="P645" s="13">
        <v>28.343059539794901</v>
      </c>
      <c r="Q645" s="2" t="s">
        <v>289</v>
      </c>
      <c r="R645" s="13" t="s">
        <v>329</v>
      </c>
      <c r="S645" s="21" t="s">
        <v>548</v>
      </c>
    </row>
    <row r="646" spans="1:19" s="15" customFormat="1" x14ac:dyDescent="0.25">
      <c r="A646" s="50">
        <v>644</v>
      </c>
      <c r="B646" s="11">
        <v>46.6</v>
      </c>
      <c r="C646" s="11">
        <v>-119.4</v>
      </c>
      <c r="D646" s="12">
        <v>71.099999999999994</v>
      </c>
      <c r="E646" s="11" t="s">
        <v>547</v>
      </c>
      <c r="F646" s="13">
        <v>172</v>
      </c>
      <c r="G646" s="13">
        <v>86</v>
      </c>
      <c r="H646" s="13">
        <v>11.5743450881612</v>
      </c>
      <c r="I646" s="13">
        <v>1083</v>
      </c>
      <c r="J646" s="13">
        <v>1.4085910000000099</v>
      </c>
      <c r="K646" s="13">
        <v>43.473201751708999</v>
      </c>
      <c r="L646" s="13">
        <v>729.739990234375</v>
      </c>
      <c r="M646" s="13">
        <v>0.15881809787626999</v>
      </c>
      <c r="N646" s="13">
        <v>19.347735294117498</v>
      </c>
      <c r="O646" s="13">
        <v>1.45376205444336</v>
      </c>
      <c r="P646" s="13">
        <v>22.963794708251999</v>
      </c>
      <c r="Q646" s="2" t="s">
        <v>294</v>
      </c>
      <c r="R646" s="13" t="s">
        <v>291</v>
      </c>
      <c r="S646" s="21" t="s">
        <v>549</v>
      </c>
    </row>
    <row r="647" spans="1:19" s="15" customFormat="1" x14ac:dyDescent="0.25">
      <c r="A647" s="50">
        <v>645</v>
      </c>
      <c r="B647" s="11">
        <v>46.6</v>
      </c>
      <c r="C647" s="11">
        <v>-119.4</v>
      </c>
      <c r="D647" s="12">
        <v>300</v>
      </c>
      <c r="E647" s="11" t="s">
        <v>547</v>
      </c>
      <c r="F647" s="13">
        <v>480</v>
      </c>
      <c r="G647" s="13">
        <v>86</v>
      </c>
      <c r="H647" s="13">
        <v>11.5743450881612</v>
      </c>
      <c r="I647" s="13">
        <v>1083</v>
      </c>
      <c r="J647" s="13">
        <v>1.4085910000000099</v>
      </c>
      <c r="K647" s="13">
        <v>43.473201751708999</v>
      </c>
      <c r="L647" s="13">
        <v>729.739990234375</v>
      </c>
      <c r="M647" s="13">
        <v>0.44321329639889201</v>
      </c>
      <c r="N647" s="13">
        <v>19.347735294117498</v>
      </c>
      <c r="O647" s="13">
        <v>1.45376205444336</v>
      </c>
      <c r="P647" s="13">
        <v>22.963794708251999</v>
      </c>
      <c r="Q647" s="2" t="s">
        <v>294</v>
      </c>
      <c r="R647" s="13" t="s">
        <v>291</v>
      </c>
      <c r="S647" s="21" t="s">
        <v>549</v>
      </c>
    </row>
    <row r="648" spans="1:19" s="15" customFormat="1" x14ac:dyDescent="0.25">
      <c r="A648" s="50">
        <v>646</v>
      </c>
      <c r="B648" s="11">
        <v>32.6</v>
      </c>
      <c r="C648" s="11">
        <v>-106.4</v>
      </c>
      <c r="D648" s="12">
        <v>87</v>
      </c>
      <c r="E648" s="11" t="s">
        <v>547</v>
      </c>
      <c r="F648" s="13">
        <v>338</v>
      </c>
      <c r="G648" s="13">
        <v>48</v>
      </c>
      <c r="H648" s="13">
        <v>16.4996801007557</v>
      </c>
      <c r="I648" s="13">
        <v>1704</v>
      </c>
      <c r="J648" s="13">
        <v>0.99578100000001502</v>
      </c>
      <c r="K648" s="13">
        <v>69.671600341796903</v>
      </c>
      <c r="L648" s="13">
        <v>601.74993896484398</v>
      </c>
      <c r="M648" s="13">
        <v>0.19835680751173701</v>
      </c>
      <c r="N648" s="13">
        <v>2.2716764705882402</v>
      </c>
      <c r="O648" s="13">
        <v>1.5198949575424201</v>
      </c>
      <c r="P648" s="13">
        <v>15.808336257934601</v>
      </c>
      <c r="Q648" s="2" t="s">
        <v>294</v>
      </c>
      <c r="R648" s="13" t="s">
        <v>306</v>
      </c>
      <c r="S648" s="21" t="s">
        <v>550</v>
      </c>
    </row>
    <row r="649" spans="1:19" s="15" customFormat="1" x14ac:dyDescent="0.25">
      <c r="A649" s="50">
        <v>647</v>
      </c>
      <c r="B649" s="11">
        <v>31.3</v>
      </c>
      <c r="C649" s="11">
        <v>34.6</v>
      </c>
      <c r="D649" s="12">
        <v>70</v>
      </c>
      <c r="E649" s="11" t="s">
        <v>547</v>
      </c>
      <c r="F649" s="13">
        <v>210</v>
      </c>
      <c r="G649" s="13">
        <v>48</v>
      </c>
      <c r="H649" s="13">
        <v>20.988994962216601</v>
      </c>
      <c r="I649" s="13">
        <v>1452</v>
      </c>
      <c r="J649" s="13">
        <v>0.72594200000000197</v>
      </c>
      <c r="K649" s="13">
        <v>31.433599472045898</v>
      </c>
      <c r="L649" s="13">
        <v>471.67999267578102</v>
      </c>
      <c r="M649" s="13">
        <v>0.14462809917355399</v>
      </c>
      <c r="N649" s="13">
        <v>0</v>
      </c>
      <c r="O649" s="13">
        <v>1.4763700962066699</v>
      </c>
      <c r="P649" s="13">
        <v>27.860649108886701</v>
      </c>
      <c r="Q649" s="2" t="s">
        <v>289</v>
      </c>
      <c r="R649" s="13" t="s">
        <v>293</v>
      </c>
      <c r="S649" s="21" t="s">
        <v>551</v>
      </c>
    </row>
    <row r="650" spans="1:19" s="15" customFormat="1" x14ac:dyDescent="0.25">
      <c r="A650" s="50">
        <v>648</v>
      </c>
      <c r="B650" s="11">
        <v>31.9</v>
      </c>
      <c r="C650" s="11">
        <v>34.799999999999997</v>
      </c>
      <c r="D650" s="12">
        <v>73.7</v>
      </c>
      <c r="E650" s="11" t="s">
        <v>547</v>
      </c>
      <c r="F650" s="13">
        <v>567</v>
      </c>
      <c r="G650" s="13">
        <v>67</v>
      </c>
      <c r="H650" s="13">
        <v>20.659390428211601</v>
      </c>
      <c r="I650" s="13">
        <v>1311</v>
      </c>
      <c r="J650" s="13">
        <v>0.79110499999998696</v>
      </c>
      <c r="K650" s="13">
        <v>31.433599472045898</v>
      </c>
      <c r="L650" s="13">
        <v>424.85998535156301</v>
      </c>
      <c r="M650" s="13">
        <v>0.43249427917620098</v>
      </c>
      <c r="N650" s="13">
        <v>201.20094117647099</v>
      </c>
      <c r="O650" s="13">
        <v>1.0720560550689699</v>
      </c>
      <c r="P650" s="13">
        <v>21.5590915679932</v>
      </c>
      <c r="Q650" s="2" t="s">
        <v>311</v>
      </c>
      <c r="R650" s="13" t="s">
        <v>304</v>
      </c>
      <c r="S650" s="21" t="s">
        <v>551</v>
      </c>
    </row>
    <row r="651" spans="1:19" s="15" customFormat="1" x14ac:dyDescent="0.25">
      <c r="A651" s="50">
        <v>649</v>
      </c>
      <c r="B651" s="11">
        <v>32.1</v>
      </c>
      <c r="C651" s="11">
        <v>34.799999999999997</v>
      </c>
      <c r="D651" s="12">
        <v>81.599999999999994</v>
      </c>
      <c r="E651" s="11" t="s">
        <v>547</v>
      </c>
      <c r="F651" s="13">
        <v>544</v>
      </c>
      <c r="G651" s="13">
        <v>69</v>
      </c>
      <c r="H651" s="13">
        <v>20.6612644836272</v>
      </c>
      <c r="I651" s="13">
        <v>1290</v>
      </c>
      <c r="J651" s="13">
        <v>0.63012499999998295</v>
      </c>
      <c r="K651" s="13">
        <v>0</v>
      </c>
      <c r="L651" s="13">
        <v>369.64001464843801</v>
      </c>
      <c r="M651" s="13">
        <v>0.42170542635658897</v>
      </c>
      <c r="N651" s="13">
        <v>226.98855882353001</v>
      </c>
      <c r="O651" s="13">
        <v>0.86827403306961104</v>
      </c>
      <c r="P651" s="13">
        <v>18.009578704833999</v>
      </c>
      <c r="Q651" s="2" t="s">
        <v>311</v>
      </c>
      <c r="R651" s="13" t="s">
        <v>293</v>
      </c>
      <c r="S651" s="21" t="s">
        <v>551</v>
      </c>
    </row>
    <row r="652" spans="1:19" s="15" customFormat="1" x14ac:dyDescent="0.25">
      <c r="A652" s="50">
        <v>650</v>
      </c>
      <c r="B652" s="11">
        <v>32.299999999999997</v>
      </c>
      <c r="C652" s="11">
        <v>34.9</v>
      </c>
      <c r="D652" s="12">
        <v>95.9</v>
      </c>
      <c r="E652" s="11" t="s">
        <v>547</v>
      </c>
      <c r="F652" s="13">
        <v>588</v>
      </c>
      <c r="G652" s="13">
        <v>68</v>
      </c>
      <c r="H652" s="13">
        <v>20.516022670025201</v>
      </c>
      <c r="I652" s="13">
        <v>1307</v>
      </c>
      <c r="J652" s="13">
        <v>1.09128599999999</v>
      </c>
      <c r="K652" s="13">
        <v>0</v>
      </c>
      <c r="L652" s="13">
        <v>378.16000366210898</v>
      </c>
      <c r="M652" s="13">
        <v>0.44988523335883701</v>
      </c>
      <c r="N652" s="13">
        <v>0</v>
      </c>
      <c r="O652" s="13">
        <v>0.78709602355956998</v>
      </c>
      <c r="P652" s="13">
        <v>17.2997722625732</v>
      </c>
      <c r="Q652" s="2" t="s">
        <v>289</v>
      </c>
      <c r="R652" s="13" t="s">
        <v>304</v>
      </c>
      <c r="S652" s="21" t="s">
        <v>551</v>
      </c>
    </row>
    <row r="653" spans="1:19" s="15" customFormat="1" x14ac:dyDescent="0.25">
      <c r="A653" s="50">
        <v>651</v>
      </c>
      <c r="B653" s="12">
        <v>33.71</v>
      </c>
      <c r="C653" s="12">
        <v>9.76</v>
      </c>
      <c r="D653" s="12">
        <v>84.5</v>
      </c>
      <c r="E653" s="11" t="s">
        <v>547</v>
      </c>
      <c r="F653" s="13">
        <v>91.2</v>
      </c>
      <c r="G653" s="13">
        <v>32</v>
      </c>
      <c r="H653" s="13">
        <v>21.179923224181401</v>
      </c>
      <c r="I653" s="13">
        <v>1476.1771058823499</v>
      </c>
      <c r="J653" s="13">
        <v>0.88034048000000098</v>
      </c>
      <c r="K653" s="13">
        <v>32.800701141357401</v>
      </c>
      <c r="L653" s="13">
        <v>51.4935913085938</v>
      </c>
      <c r="M653" s="13">
        <v>0.122366508007241</v>
      </c>
      <c r="N653" s="13">
        <v>9.37885647058825</v>
      </c>
      <c r="O653" s="13">
        <v>1.3707468509674099</v>
      </c>
      <c r="P653" s="13">
        <v>23.4194450378418</v>
      </c>
      <c r="Q653" s="2" t="s">
        <v>326</v>
      </c>
      <c r="R653" s="13"/>
      <c r="S653" s="22" t="s">
        <v>552</v>
      </c>
    </row>
    <row r="654" spans="1:19" s="15" customFormat="1" x14ac:dyDescent="0.25">
      <c r="A654" s="50">
        <v>652</v>
      </c>
      <c r="B654" s="12">
        <v>-7.21</v>
      </c>
      <c r="C654" s="12">
        <v>34.78</v>
      </c>
      <c r="D654" s="12">
        <v>22</v>
      </c>
      <c r="E654" s="11" t="s">
        <v>547</v>
      </c>
      <c r="F654" s="13">
        <v>453.5</v>
      </c>
      <c r="G654" s="13">
        <v>103</v>
      </c>
      <c r="H654" s="13">
        <v>23.151268916876599</v>
      </c>
      <c r="I654" s="13">
        <v>1439.70797647059</v>
      </c>
      <c r="J654" s="13">
        <v>0.72330503999999995</v>
      </c>
      <c r="K654" s="13">
        <v>39.2817993164063</v>
      </c>
      <c r="L654" s="13">
        <v>851.03887939453102</v>
      </c>
      <c r="M654" s="13">
        <v>0.40032718726668498</v>
      </c>
      <c r="N654" s="13">
        <v>112.006654117647</v>
      </c>
      <c r="O654" s="13">
        <v>1.43676173686981</v>
      </c>
      <c r="P654" s="13">
        <v>34.913406372070298</v>
      </c>
      <c r="Q654" s="2" t="s">
        <v>294</v>
      </c>
      <c r="R654" s="13"/>
      <c r="S654" s="22" t="s">
        <v>553</v>
      </c>
    </row>
    <row r="655" spans="1:19" s="15" customFormat="1" x14ac:dyDescent="0.25">
      <c r="A655" s="50">
        <v>653</v>
      </c>
      <c r="B655" s="11">
        <v>-34.299999999999997</v>
      </c>
      <c r="C655" s="11">
        <v>141.30000000000001</v>
      </c>
      <c r="D655" s="12">
        <v>4</v>
      </c>
      <c r="E655" s="11" t="s">
        <v>547</v>
      </c>
      <c r="F655" s="13">
        <v>310</v>
      </c>
      <c r="G655" s="13">
        <v>68</v>
      </c>
      <c r="H655" s="13">
        <v>17.764629722921899</v>
      </c>
      <c r="I655" s="13">
        <v>1387</v>
      </c>
      <c r="J655" s="13">
        <v>0.103737</v>
      </c>
      <c r="K655" s="13">
        <v>30.1467990875244</v>
      </c>
      <c r="L655" s="13">
        <v>188.96000671386699</v>
      </c>
      <c r="M655" s="13">
        <v>0.22350396539293399</v>
      </c>
      <c r="N655" s="13">
        <v>1.73302941176471</v>
      </c>
      <c r="O655" s="13">
        <v>1.55281209945679</v>
      </c>
      <c r="P655" s="13">
        <v>21.9344806671143</v>
      </c>
      <c r="Q655" s="2" t="s">
        <v>289</v>
      </c>
      <c r="R655" s="13" t="s">
        <v>276</v>
      </c>
      <c r="S655" s="21" t="s">
        <v>554</v>
      </c>
    </row>
    <row r="656" spans="1:19" s="15" customFormat="1" x14ac:dyDescent="0.25">
      <c r="A656" s="50">
        <v>654</v>
      </c>
      <c r="B656" s="11">
        <v>-34.299999999999997</v>
      </c>
      <c r="C656" s="11">
        <v>141.30000000000001</v>
      </c>
      <c r="D656" s="12">
        <v>7.5</v>
      </c>
      <c r="E656" s="11" t="s">
        <v>547</v>
      </c>
      <c r="F656" s="13">
        <v>310</v>
      </c>
      <c r="G656" s="13">
        <v>68</v>
      </c>
      <c r="H656" s="13">
        <v>17.764629722921899</v>
      </c>
      <c r="I656" s="13">
        <v>1387</v>
      </c>
      <c r="J656" s="13">
        <v>0.103737</v>
      </c>
      <c r="K656" s="13">
        <v>30.1467990875244</v>
      </c>
      <c r="L656" s="13">
        <v>188.96000671386699</v>
      </c>
      <c r="M656" s="13">
        <v>0.22350396539293399</v>
      </c>
      <c r="N656" s="13">
        <v>1.73302941176471</v>
      </c>
      <c r="O656" s="13">
        <v>1.55281209945679</v>
      </c>
      <c r="P656" s="13">
        <v>21.9344806671143</v>
      </c>
      <c r="Q656" s="2" t="s">
        <v>289</v>
      </c>
      <c r="R656" s="13" t="s">
        <v>306</v>
      </c>
      <c r="S656" s="21" t="s">
        <v>554</v>
      </c>
    </row>
    <row r="657" spans="1:19" s="15" customFormat="1" x14ac:dyDescent="0.25">
      <c r="A657" s="50">
        <v>655</v>
      </c>
      <c r="B657" s="11">
        <v>-34.6</v>
      </c>
      <c r="C657" s="11">
        <v>142.80000000000001</v>
      </c>
      <c r="D657" s="12">
        <v>13.6</v>
      </c>
      <c r="E657" s="11" t="s">
        <v>547</v>
      </c>
      <c r="F657" s="13">
        <v>312</v>
      </c>
      <c r="G657" s="13">
        <v>65</v>
      </c>
      <c r="H657" s="13">
        <v>17.682307304785901</v>
      </c>
      <c r="I657" s="13">
        <v>1421</v>
      </c>
      <c r="J657" s="13">
        <v>5.7295999999998903E-2</v>
      </c>
      <c r="K657" s="13">
        <v>19.7670001983643</v>
      </c>
      <c r="L657" s="13">
        <v>702.66998291015602</v>
      </c>
      <c r="M657" s="13">
        <v>0.219563687543983</v>
      </c>
      <c r="N657" s="13">
        <v>5.5692352941176502</v>
      </c>
      <c r="O657" s="13">
        <v>1.5808978080749501</v>
      </c>
      <c r="P657" s="13">
        <v>25.872636795043899</v>
      </c>
      <c r="Q657" s="2" t="s">
        <v>294</v>
      </c>
      <c r="R657" s="13" t="s">
        <v>306</v>
      </c>
      <c r="S657" s="21" t="s">
        <v>554</v>
      </c>
    </row>
    <row r="658" spans="1:19" s="15" customFormat="1" x14ac:dyDescent="0.25">
      <c r="A658" s="50">
        <v>656</v>
      </c>
      <c r="B658" s="11">
        <v>-34.6</v>
      </c>
      <c r="C658" s="11">
        <v>143.6</v>
      </c>
      <c r="D658" s="12">
        <v>18</v>
      </c>
      <c r="E658" s="11" t="s">
        <v>547</v>
      </c>
      <c r="F658" s="13">
        <v>322</v>
      </c>
      <c r="G658" s="13">
        <v>61</v>
      </c>
      <c r="H658" s="13">
        <v>17.715141057934499</v>
      </c>
      <c r="I658" s="13">
        <v>1378</v>
      </c>
      <c r="J658" s="13">
        <v>1.1216E-2</v>
      </c>
      <c r="K658" s="13">
        <v>13.427300453186</v>
      </c>
      <c r="L658" s="13">
        <v>870.219970703125</v>
      </c>
      <c r="M658" s="13">
        <v>0.23367198838896999</v>
      </c>
      <c r="N658" s="13">
        <v>5.9243235294117698</v>
      </c>
      <c r="O658" s="13">
        <v>1.6467980146408101</v>
      </c>
      <c r="P658" s="13">
        <v>34.254066467285199</v>
      </c>
      <c r="Q658" s="2" t="s">
        <v>294</v>
      </c>
      <c r="R658" s="13" t="s">
        <v>276</v>
      </c>
      <c r="S658" s="21" t="s">
        <v>554</v>
      </c>
    </row>
    <row r="659" spans="1:19" s="15" customFormat="1" x14ac:dyDescent="0.25">
      <c r="A659" s="50">
        <v>657</v>
      </c>
      <c r="B659" s="11">
        <v>-33.4</v>
      </c>
      <c r="C659" s="11">
        <v>142.6</v>
      </c>
      <c r="D659" s="12">
        <v>0.4</v>
      </c>
      <c r="E659" s="11" t="s">
        <v>547</v>
      </c>
      <c r="F659" s="13">
        <v>255</v>
      </c>
      <c r="G659" s="13">
        <v>55</v>
      </c>
      <c r="H659" s="13">
        <v>18.701410579345101</v>
      </c>
      <c r="I659" s="13">
        <v>1493</v>
      </c>
      <c r="J659" s="13">
        <v>0.101909</v>
      </c>
      <c r="K659" s="13">
        <v>18.618700027465799</v>
      </c>
      <c r="L659" s="13">
        <v>178.57000732421901</v>
      </c>
      <c r="M659" s="13">
        <v>0.17079705291359701</v>
      </c>
      <c r="N659" s="13">
        <v>1.9208823529411601</v>
      </c>
      <c r="O659" s="13">
        <v>1.56788694858551</v>
      </c>
      <c r="P659" s="13">
        <v>24.169528961181602</v>
      </c>
      <c r="Q659" s="2" t="s">
        <v>294</v>
      </c>
      <c r="R659" s="13" t="s">
        <v>306</v>
      </c>
      <c r="S659" s="21" t="s">
        <v>554</v>
      </c>
    </row>
    <row r="660" spans="1:19" s="15" customFormat="1" x14ac:dyDescent="0.25">
      <c r="A660" s="50">
        <v>658</v>
      </c>
      <c r="B660" s="11">
        <v>-37.6</v>
      </c>
      <c r="C660" s="11">
        <v>143.9</v>
      </c>
      <c r="D660" s="12">
        <v>3</v>
      </c>
      <c r="E660" s="11" t="s">
        <v>547</v>
      </c>
      <c r="F660" s="13">
        <v>430</v>
      </c>
      <c r="G660" s="13">
        <v>142</v>
      </c>
      <c r="H660" s="13">
        <v>13.458279596977301</v>
      </c>
      <c r="I660" s="13">
        <v>1108</v>
      </c>
      <c r="J660" s="13">
        <v>0.76589100000000399</v>
      </c>
      <c r="K660" s="13">
        <v>14.2621002197266</v>
      </c>
      <c r="L660" s="13">
        <v>564.780029296875</v>
      </c>
      <c r="M660" s="13">
        <v>0.388086642599278</v>
      </c>
      <c r="N660" s="13">
        <v>163.08414705882299</v>
      </c>
      <c r="O660" s="13">
        <v>1.5400260686874401</v>
      </c>
      <c r="P660" s="13">
        <v>32.6943168640137</v>
      </c>
      <c r="Q660" s="2" t="s">
        <v>297</v>
      </c>
      <c r="R660" s="13" t="s">
        <v>276</v>
      </c>
      <c r="S660" s="21" t="s">
        <v>555</v>
      </c>
    </row>
    <row r="661" spans="1:19" s="15" customFormat="1" x14ac:dyDescent="0.25">
      <c r="A661" s="50">
        <v>659</v>
      </c>
      <c r="B661" s="11">
        <v>-35.799999999999997</v>
      </c>
      <c r="C661" s="11">
        <v>141.4</v>
      </c>
      <c r="D661" s="12">
        <v>3.5</v>
      </c>
      <c r="E661" s="11" t="s">
        <v>547</v>
      </c>
      <c r="F661" s="13">
        <v>530</v>
      </c>
      <c r="G661" s="13">
        <v>93</v>
      </c>
      <c r="H661" s="13">
        <v>16.185299748110801</v>
      </c>
      <c r="I661" s="13">
        <v>1294</v>
      </c>
      <c r="J661" s="13">
        <v>7.4593999999999702E-2</v>
      </c>
      <c r="K661" s="13">
        <v>41.554298400878899</v>
      </c>
      <c r="L661" s="13">
        <v>237.32000732421901</v>
      </c>
      <c r="M661" s="13">
        <v>0.40958268933539399</v>
      </c>
      <c r="N661" s="13">
        <v>32.7081176470586</v>
      </c>
      <c r="O661" s="13">
        <v>1.53748095035553</v>
      </c>
      <c r="P661" s="13">
        <v>20.612350463867202</v>
      </c>
      <c r="Q661" s="2" t="s">
        <v>294</v>
      </c>
      <c r="R661" s="13" t="s">
        <v>276</v>
      </c>
      <c r="S661" s="21" t="s">
        <v>556</v>
      </c>
    </row>
    <row r="662" spans="1:19" s="15" customFormat="1" x14ac:dyDescent="0.25">
      <c r="A662" s="50">
        <v>660</v>
      </c>
      <c r="B662" s="11">
        <v>11.8</v>
      </c>
      <c r="C662" s="11">
        <v>76.400000000000006</v>
      </c>
      <c r="D662" s="12">
        <v>75</v>
      </c>
      <c r="E662" s="11" t="s">
        <v>547</v>
      </c>
      <c r="F662" s="13">
        <v>1273</v>
      </c>
      <c r="G662" s="13">
        <v>76</v>
      </c>
      <c r="H662" s="13">
        <v>24.8918816120907</v>
      </c>
      <c r="I662" s="13">
        <v>1386</v>
      </c>
      <c r="J662" s="13">
        <v>1.57364400000001</v>
      </c>
      <c r="K662" s="13">
        <v>15.8254995346069</v>
      </c>
      <c r="L662" s="13">
        <v>580.20001220703102</v>
      </c>
      <c r="M662" s="13">
        <v>0.91847041847041799</v>
      </c>
      <c r="N662" s="13">
        <v>924.73376470587198</v>
      </c>
      <c r="O662" s="13">
        <v>1.40414094924927</v>
      </c>
      <c r="P662" s="13">
        <v>37.541225433349602</v>
      </c>
      <c r="Q662" s="2" t="s">
        <v>294</v>
      </c>
      <c r="R662" s="13" t="s">
        <v>276</v>
      </c>
      <c r="S662" s="21" t="s">
        <v>557</v>
      </c>
    </row>
    <row r="663" spans="1:19" s="15" customFormat="1" x14ac:dyDescent="0.25">
      <c r="A663" s="50">
        <v>661</v>
      </c>
      <c r="B663" s="11">
        <v>-33.4</v>
      </c>
      <c r="C663" s="11">
        <v>116.1</v>
      </c>
      <c r="D663" s="12">
        <v>0.69</v>
      </c>
      <c r="E663" s="11" t="s">
        <v>547</v>
      </c>
      <c r="F663" s="13">
        <v>1150</v>
      </c>
      <c r="G663" s="13">
        <v>131</v>
      </c>
      <c r="H663" s="13">
        <v>16.5529571788413</v>
      </c>
      <c r="I663" s="13">
        <v>1457</v>
      </c>
      <c r="J663" s="13">
        <v>0.403198</v>
      </c>
      <c r="K663" s="13">
        <v>146.51300048828099</v>
      </c>
      <c r="L663" s="13">
        <v>662.280029296875</v>
      </c>
      <c r="M663" s="13">
        <v>0.78929306794783805</v>
      </c>
      <c r="N663" s="13">
        <v>284.30844117647098</v>
      </c>
      <c r="O663" s="13">
        <v>1.48076391220093</v>
      </c>
      <c r="P663" s="13">
        <v>20.644128799438501</v>
      </c>
      <c r="Q663" s="2" t="s">
        <v>294</v>
      </c>
      <c r="R663" s="13" t="s">
        <v>291</v>
      </c>
      <c r="S663" s="21" t="s">
        <v>558</v>
      </c>
    </row>
    <row r="664" spans="1:19" s="15" customFormat="1" x14ac:dyDescent="0.25">
      <c r="A664" s="50">
        <v>662</v>
      </c>
      <c r="B664" s="11">
        <v>-33.4</v>
      </c>
      <c r="C664" s="11">
        <v>116.1</v>
      </c>
      <c r="D664" s="12">
        <v>8</v>
      </c>
      <c r="E664" s="11" t="s">
        <v>547</v>
      </c>
      <c r="F664" s="13">
        <v>800</v>
      </c>
      <c r="G664" s="13">
        <v>131</v>
      </c>
      <c r="H664" s="13">
        <v>16.5529571788413</v>
      </c>
      <c r="I664" s="13">
        <v>1457</v>
      </c>
      <c r="J664" s="13">
        <v>0.403198</v>
      </c>
      <c r="K664" s="13">
        <v>146.51300048828099</v>
      </c>
      <c r="L664" s="13">
        <v>662.280029296875</v>
      </c>
      <c r="M664" s="13">
        <v>0.54907343857240898</v>
      </c>
      <c r="N664" s="13">
        <v>284.30844117647098</v>
      </c>
      <c r="O664" s="13">
        <v>1.48076391220093</v>
      </c>
      <c r="P664" s="13">
        <v>20.644128799438501</v>
      </c>
      <c r="Q664" s="2" t="s">
        <v>294</v>
      </c>
      <c r="R664" s="13" t="s">
        <v>291</v>
      </c>
      <c r="S664" s="21" t="s">
        <v>558</v>
      </c>
    </row>
    <row r="665" spans="1:19" s="15" customFormat="1" x14ac:dyDescent="0.25">
      <c r="A665" s="50">
        <v>663</v>
      </c>
      <c r="B665" s="11">
        <v>-33.4</v>
      </c>
      <c r="C665" s="11">
        <v>116.1</v>
      </c>
      <c r="D665" s="12">
        <v>104</v>
      </c>
      <c r="E665" s="11" t="s">
        <v>547</v>
      </c>
      <c r="F665" s="13">
        <v>1300</v>
      </c>
      <c r="G665" s="13">
        <v>131</v>
      </c>
      <c r="H665" s="13">
        <v>16.5529571788413</v>
      </c>
      <c r="I665" s="13">
        <v>1457</v>
      </c>
      <c r="J665" s="13">
        <v>0.403198</v>
      </c>
      <c r="K665" s="13">
        <v>146.51300048828099</v>
      </c>
      <c r="L665" s="13">
        <v>662.280029296875</v>
      </c>
      <c r="M665" s="13">
        <v>0.89224433768016498</v>
      </c>
      <c r="N665" s="13">
        <v>284.30844117647098</v>
      </c>
      <c r="O665" s="13">
        <v>1.48076391220093</v>
      </c>
      <c r="P665" s="13">
        <v>20.644128799438501</v>
      </c>
      <c r="Q665" s="2" t="s">
        <v>294</v>
      </c>
      <c r="R665" s="13" t="s">
        <v>291</v>
      </c>
      <c r="S665" s="21" t="s">
        <v>558</v>
      </c>
    </row>
    <row r="666" spans="1:19" s="15" customFormat="1" x14ac:dyDescent="0.25">
      <c r="A666" s="50">
        <v>664</v>
      </c>
      <c r="B666" s="11">
        <v>-33.4</v>
      </c>
      <c r="C666" s="11">
        <v>116.1</v>
      </c>
      <c r="D666" s="12">
        <v>150</v>
      </c>
      <c r="E666" s="11" t="s">
        <v>547</v>
      </c>
      <c r="F666" s="13">
        <v>1150</v>
      </c>
      <c r="G666" s="13">
        <v>131</v>
      </c>
      <c r="H666" s="13">
        <v>16.5529571788413</v>
      </c>
      <c r="I666" s="13">
        <v>1457</v>
      </c>
      <c r="J666" s="13">
        <v>0.403198</v>
      </c>
      <c r="K666" s="13">
        <v>146.51300048828099</v>
      </c>
      <c r="L666" s="13">
        <v>662.280029296875</v>
      </c>
      <c r="M666" s="13">
        <v>0.78929306794783805</v>
      </c>
      <c r="N666" s="13">
        <v>284.30844117647098</v>
      </c>
      <c r="O666" s="13">
        <v>1.48076391220093</v>
      </c>
      <c r="P666" s="13">
        <v>20.644128799438501</v>
      </c>
      <c r="Q666" s="2" t="s">
        <v>294</v>
      </c>
      <c r="R666" s="13" t="s">
        <v>291</v>
      </c>
      <c r="S666" s="21" t="s">
        <v>558</v>
      </c>
    </row>
    <row r="667" spans="1:19" s="15" customFormat="1" x14ac:dyDescent="0.25">
      <c r="A667" s="50">
        <v>665</v>
      </c>
      <c r="B667" s="17">
        <v>52.3</v>
      </c>
      <c r="C667" s="17">
        <v>9.8000000000000007</v>
      </c>
      <c r="D667" s="12">
        <v>225</v>
      </c>
      <c r="E667" s="11" t="s">
        <v>547</v>
      </c>
      <c r="F667" s="13">
        <v>655</v>
      </c>
      <c r="G667" s="13">
        <v>180</v>
      </c>
      <c r="H667" s="13">
        <v>9.6273753148614603</v>
      </c>
      <c r="I667" s="13">
        <v>518</v>
      </c>
      <c r="J667" s="13">
        <v>0.73364600000000302</v>
      </c>
      <c r="K667" s="13">
        <v>150.99200439453099</v>
      </c>
      <c r="L667" s="13">
        <v>914.33996582031295</v>
      </c>
      <c r="M667" s="13">
        <v>1.2644787644787601</v>
      </c>
      <c r="N667" s="13">
        <v>248.384794117647</v>
      </c>
      <c r="O667" s="13">
        <v>1.41621994972229</v>
      </c>
      <c r="P667" s="13">
        <v>19.7916564941406</v>
      </c>
      <c r="Q667" s="2" t="s">
        <v>311</v>
      </c>
      <c r="R667" s="13" t="s">
        <v>306</v>
      </c>
      <c r="S667" s="23" t="s">
        <v>559</v>
      </c>
    </row>
    <row r="668" spans="1:19" s="15" customFormat="1" x14ac:dyDescent="0.25">
      <c r="A668" s="50">
        <v>666</v>
      </c>
      <c r="B668" s="17">
        <v>52.3</v>
      </c>
      <c r="C668" s="17">
        <v>9.8000000000000007</v>
      </c>
      <c r="D668" s="12">
        <v>190</v>
      </c>
      <c r="E668" s="11" t="s">
        <v>547</v>
      </c>
      <c r="F668" s="13">
        <v>655</v>
      </c>
      <c r="G668" s="13">
        <v>180</v>
      </c>
      <c r="H668" s="13">
        <v>9.6273753148614603</v>
      </c>
      <c r="I668" s="13">
        <v>518</v>
      </c>
      <c r="J668" s="13">
        <v>0.73364600000000302</v>
      </c>
      <c r="K668" s="13">
        <v>150.99200439453099</v>
      </c>
      <c r="L668" s="13">
        <v>914.33996582031295</v>
      </c>
      <c r="M668" s="13">
        <v>1.2644787644787601</v>
      </c>
      <c r="N668" s="13">
        <v>248.384794117647</v>
      </c>
      <c r="O668" s="13">
        <v>1.41621994972229</v>
      </c>
      <c r="P668" s="13">
        <v>19.7916564941406</v>
      </c>
      <c r="Q668" s="2" t="s">
        <v>311</v>
      </c>
      <c r="R668" s="13" t="s">
        <v>306</v>
      </c>
      <c r="S668" s="23" t="s">
        <v>559</v>
      </c>
    </row>
    <row r="669" spans="1:19" s="15" customFormat="1" x14ac:dyDescent="0.25">
      <c r="A669" s="50">
        <v>667</v>
      </c>
      <c r="B669" s="17">
        <v>52.3</v>
      </c>
      <c r="C669" s="17">
        <v>9.8000000000000007</v>
      </c>
      <c r="D669" s="12">
        <v>110</v>
      </c>
      <c r="E669" s="11" t="s">
        <v>547</v>
      </c>
      <c r="F669" s="13">
        <v>655</v>
      </c>
      <c r="G669" s="13">
        <v>180</v>
      </c>
      <c r="H669" s="13">
        <v>9.6273753148614603</v>
      </c>
      <c r="I669" s="13">
        <v>518</v>
      </c>
      <c r="J669" s="13">
        <v>0.73364600000000302</v>
      </c>
      <c r="K669" s="13">
        <v>150.99200439453099</v>
      </c>
      <c r="L669" s="13">
        <v>914.33996582031295</v>
      </c>
      <c r="M669" s="13">
        <v>1.2644787644787601</v>
      </c>
      <c r="N669" s="13">
        <v>248.384794117647</v>
      </c>
      <c r="O669" s="13">
        <v>1.41621994972229</v>
      </c>
      <c r="P669" s="13">
        <v>19.7916564941406</v>
      </c>
      <c r="Q669" s="2" t="s">
        <v>311</v>
      </c>
      <c r="R669" s="13" t="s">
        <v>306</v>
      </c>
      <c r="S669" s="23" t="s">
        <v>559</v>
      </c>
    </row>
    <row r="670" spans="1:19" s="15" customFormat="1" x14ac:dyDescent="0.25">
      <c r="A670" s="50">
        <v>668</v>
      </c>
      <c r="B670" s="17">
        <v>-34.4</v>
      </c>
      <c r="C670" s="17">
        <v>135.9</v>
      </c>
      <c r="D670" s="12">
        <v>40</v>
      </c>
      <c r="E670" s="11" t="s">
        <v>547</v>
      </c>
      <c r="F670" s="13">
        <v>550</v>
      </c>
      <c r="G670" s="13">
        <v>116</v>
      </c>
      <c r="H670" s="13">
        <v>16.795717884131001</v>
      </c>
      <c r="I670" s="13">
        <v>1408</v>
      </c>
      <c r="J670" s="13">
        <v>0.26886399999999799</v>
      </c>
      <c r="K670" s="13">
        <v>0</v>
      </c>
      <c r="L670" s="13">
        <v>332.98001098632801</v>
      </c>
      <c r="M670" s="13">
        <v>0.390625</v>
      </c>
      <c r="N670" s="13">
        <v>0</v>
      </c>
      <c r="O670" s="13">
        <v>0.15480799973011</v>
      </c>
      <c r="P670" s="13">
        <v>1.8656200170517001</v>
      </c>
      <c r="Q670" s="2" t="s">
        <v>289</v>
      </c>
      <c r="R670" s="13" t="s">
        <v>291</v>
      </c>
      <c r="S670" s="23" t="s">
        <v>534</v>
      </c>
    </row>
    <row r="671" spans="1:19" s="15" customFormat="1" x14ac:dyDescent="0.25">
      <c r="A671" s="50">
        <v>669</v>
      </c>
      <c r="B671" s="12">
        <v>-19.877808999999999</v>
      </c>
      <c r="C671" s="12">
        <v>28.273315</v>
      </c>
      <c r="D671" s="12">
        <v>17.5</v>
      </c>
      <c r="E671" s="11" t="s">
        <v>547</v>
      </c>
      <c r="F671" s="13">
        <v>701.3</v>
      </c>
      <c r="G671" s="13">
        <v>66</v>
      </c>
      <c r="H671" s="13">
        <v>20.793235237099498</v>
      </c>
      <c r="I671" s="13">
        <v>1389.92823920398</v>
      </c>
      <c r="J671" s="13">
        <v>0.37021648111224198</v>
      </c>
      <c r="K671" s="13">
        <v>114.21800231933599</v>
      </c>
      <c r="L671" s="13">
        <v>663.05651855468795</v>
      </c>
      <c r="M671" s="13">
        <v>0.42193625866449203</v>
      </c>
      <c r="N671" s="13">
        <v>97.223693838504403</v>
      </c>
      <c r="O671" s="13">
        <v>1.5545196533203101</v>
      </c>
      <c r="P671" s="13">
        <v>22.869836807251001</v>
      </c>
      <c r="Q671" s="2" t="s">
        <v>294</v>
      </c>
      <c r="R671" s="13"/>
      <c r="S671" s="22" t="s">
        <v>317</v>
      </c>
    </row>
    <row r="672" spans="1:19" s="15" customFormat="1" x14ac:dyDescent="0.25">
      <c r="A672" s="50">
        <v>670</v>
      </c>
      <c r="B672" s="11">
        <v>-35.4</v>
      </c>
      <c r="C672" s="11">
        <v>147.6</v>
      </c>
      <c r="D672" s="12">
        <v>33.299999999999997</v>
      </c>
      <c r="E672" s="11" t="s">
        <v>547</v>
      </c>
      <c r="F672" s="13">
        <v>343</v>
      </c>
      <c r="G672" s="13">
        <v>104</v>
      </c>
      <c r="H672" s="13">
        <v>15.041886649874099</v>
      </c>
      <c r="I672" s="13">
        <v>1079</v>
      </c>
      <c r="J672" s="13">
        <v>0.88480799999999504</v>
      </c>
      <c r="K672" s="13">
        <v>23.316799163818398</v>
      </c>
      <c r="L672" s="13">
        <v>506.489990234375</v>
      </c>
      <c r="M672" s="13">
        <v>0.31788693234476401</v>
      </c>
      <c r="N672" s="13">
        <v>206.62002941176399</v>
      </c>
      <c r="O672" s="13">
        <v>1.5502279996871899</v>
      </c>
      <c r="P672" s="13">
        <v>29.329978942871101</v>
      </c>
      <c r="Q672" s="2" t="s">
        <v>289</v>
      </c>
      <c r="R672" s="13" t="s">
        <v>276</v>
      </c>
      <c r="S672" s="21" t="s">
        <v>560</v>
      </c>
    </row>
    <row r="673" spans="1:19" s="15" customFormat="1" x14ac:dyDescent="0.25">
      <c r="A673" s="50">
        <v>671</v>
      </c>
      <c r="B673" s="11">
        <v>-35.4</v>
      </c>
      <c r="C673" s="11">
        <v>147.6</v>
      </c>
      <c r="D673" s="12">
        <v>97</v>
      </c>
      <c r="E673" s="11" t="s">
        <v>547</v>
      </c>
      <c r="F673" s="13">
        <v>628</v>
      </c>
      <c r="G673" s="13">
        <v>104</v>
      </c>
      <c r="H673" s="13">
        <v>15.041886649874099</v>
      </c>
      <c r="I673" s="13">
        <v>1079</v>
      </c>
      <c r="J673" s="13">
        <v>0.88480799999999504</v>
      </c>
      <c r="K673" s="13">
        <v>23.316799163818398</v>
      </c>
      <c r="L673" s="13">
        <v>506.489990234375</v>
      </c>
      <c r="M673" s="13">
        <v>0.58202038924930499</v>
      </c>
      <c r="N673" s="13">
        <v>206.62002941176399</v>
      </c>
      <c r="O673" s="13">
        <v>1.5502279996871899</v>
      </c>
      <c r="P673" s="13">
        <v>29.329978942871101</v>
      </c>
      <c r="Q673" s="2" t="s">
        <v>289</v>
      </c>
      <c r="R673" s="13" t="s">
        <v>276</v>
      </c>
      <c r="S673" s="21" t="s">
        <v>560</v>
      </c>
    </row>
    <row r="674" spans="1:19" s="15" customFormat="1" x14ac:dyDescent="0.25">
      <c r="A674" s="50">
        <v>672</v>
      </c>
      <c r="B674" s="11">
        <v>-31.8</v>
      </c>
      <c r="C674" s="11">
        <v>150.6</v>
      </c>
      <c r="D674" s="12">
        <v>4.9000000000000004</v>
      </c>
      <c r="E674" s="11" t="s">
        <v>547</v>
      </c>
      <c r="F674" s="13">
        <v>738</v>
      </c>
      <c r="G674" s="13">
        <v>99</v>
      </c>
      <c r="H674" s="13">
        <v>16.573015113350099</v>
      </c>
      <c r="I674" s="13">
        <v>1226</v>
      </c>
      <c r="J674" s="13">
        <v>2.1798579999999999</v>
      </c>
      <c r="K674" s="13">
        <v>17.998500823974599</v>
      </c>
      <c r="L674" s="13">
        <v>891.66998291015602</v>
      </c>
      <c r="M674" s="13">
        <v>0.60195758564437196</v>
      </c>
      <c r="N674" s="13">
        <v>151.54852941176401</v>
      </c>
      <c r="O674" s="13">
        <v>1.5543919801712001</v>
      </c>
      <c r="P674" s="13">
        <v>38.324356079101598</v>
      </c>
      <c r="Q674" s="2" t="s">
        <v>294</v>
      </c>
      <c r="R674" s="13" t="s">
        <v>293</v>
      </c>
      <c r="S674" s="21" t="s">
        <v>319</v>
      </c>
    </row>
    <row r="675" spans="1:19" s="15" customFormat="1" x14ac:dyDescent="0.25">
      <c r="A675" s="50">
        <v>673</v>
      </c>
      <c r="B675" s="11">
        <v>-35.4</v>
      </c>
      <c r="C675" s="11">
        <v>148.80000000000001</v>
      </c>
      <c r="D675" s="12">
        <v>120</v>
      </c>
      <c r="E675" s="11" t="s">
        <v>547</v>
      </c>
      <c r="F675" s="13">
        <v>1230</v>
      </c>
      <c r="G675" s="13">
        <v>111</v>
      </c>
      <c r="H675" s="13">
        <v>11.5850705289673</v>
      </c>
      <c r="I675" s="13">
        <v>1020</v>
      </c>
      <c r="J675" s="13">
        <v>1.98442099999998</v>
      </c>
      <c r="K675" s="13">
        <v>36.891700744628899</v>
      </c>
      <c r="L675" s="13">
        <v>793.5</v>
      </c>
      <c r="M675" s="13">
        <v>1.20588235294118</v>
      </c>
      <c r="N675" s="13">
        <v>429.867794117644</v>
      </c>
      <c r="O675" s="13">
        <v>1.4748829603195199</v>
      </c>
      <c r="P675" s="13">
        <v>30.662136077880898</v>
      </c>
      <c r="Q675" s="2" t="s">
        <v>297</v>
      </c>
      <c r="R675" s="13"/>
      <c r="S675" s="21" t="s">
        <v>561</v>
      </c>
    </row>
    <row r="676" spans="1:19" s="15" customFormat="1" x14ac:dyDescent="0.25">
      <c r="A676" s="50">
        <v>674</v>
      </c>
      <c r="B676" s="12">
        <v>14.519780000000001</v>
      </c>
      <c r="C676" s="12">
        <v>4.5483399999999996</v>
      </c>
      <c r="D676" s="12">
        <v>12.5</v>
      </c>
      <c r="E676" s="11" t="s">
        <v>547</v>
      </c>
      <c r="F676" s="13">
        <v>340.8</v>
      </c>
      <c r="G676" s="13">
        <v>44</v>
      </c>
      <c r="H676" s="13">
        <v>30.385195044394202</v>
      </c>
      <c r="I676" s="13">
        <v>2376.8720737322801</v>
      </c>
      <c r="J676" s="13">
        <v>0.27598198480272002</v>
      </c>
      <c r="K676" s="13">
        <v>188.31399536132801</v>
      </c>
      <c r="L676" s="13">
        <v>613.65728759765602</v>
      </c>
      <c r="M676" s="13">
        <v>0.16346676893182399</v>
      </c>
      <c r="N676" s="13">
        <v>12.7255911908612</v>
      </c>
      <c r="O676" s="13">
        <v>1.5524083375930799</v>
      </c>
      <c r="P676" s="13">
        <v>15.1720161437988</v>
      </c>
      <c r="Q676" s="2" t="s">
        <v>326</v>
      </c>
      <c r="R676" s="13"/>
      <c r="S676" s="22" t="s">
        <v>562</v>
      </c>
    </row>
    <row r="677" spans="1:19" s="15" customFormat="1" x14ac:dyDescent="0.25">
      <c r="A677" s="50">
        <v>675</v>
      </c>
      <c r="B677" s="11">
        <v>37.4</v>
      </c>
      <c r="C677" s="11">
        <v>104.9</v>
      </c>
      <c r="D677" s="12">
        <v>48</v>
      </c>
      <c r="E677" s="11" t="s">
        <v>547</v>
      </c>
      <c r="F677" s="13">
        <v>191</v>
      </c>
      <c r="G677" s="13">
        <v>66</v>
      </c>
      <c r="H677" s="13">
        <v>8.4362846347607192</v>
      </c>
      <c r="I677" s="13">
        <v>879</v>
      </c>
      <c r="J677" s="13">
        <v>1.723085</v>
      </c>
      <c r="K677" s="13">
        <v>20.322799682617202</v>
      </c>
      <c r="L677" s="13">
        <v>313.91998291015602</v>
      </c>
      <c r="M677" s="13">
        <v>0.21729237770193399</v>
      </c>
      <c r="N677" s="13">
        <v>2.1980294117647201</v>
      </c>
      <c r="O677" s="13">
        <v>1.6573580503463701</v>
      </c>
      <c r="P677" s="13">
        <v>24.8947563171387</v>
      </c>
      <c r="Q677" s="2" t="s">
        <v>294</v>
      </c>
      <c r="R677" s="13" t="s">
        <v>306</v>
      </c>
      <c r="S677" s="21" t="s">
        <v>563</v>
      </c>
    </row>
    <row r="678" spans="1:19" s="15" customFormat="1" x14ac:dyDescent="0.25">
      <c r="A678" s="50">
        <v>676</v>
      </c>
      <c r="B678" s="11">
        <v>-43.8</v>
      </c>
      <c r="C678" s="11">
        <v>171.8</v>
      </c>
      <c r="D678" s="12">
        <v>370</v>
      </c>
      <c r="E678" s="12" t="s">
        <v>564</v>
      </c>
      <c r="F678" s="13">
        <v>650</v>
      </c>
      <c r="G678" s="13">
        <v>114</v>
      </c>
      <c r="H678" s="13">
        <v>11.2874508816121</v>
      </c>
      <c r="I678" s="13">
        <v>681</v>
      </c>
      <c r="J678" s="13">
        <v>0.83839499999998901</v>
      </c>
      <c r="K678" s="13">
        <v>22.189500808715799</v>
      </c>
      <c r="L678" s="13">
        <v>265.01998901367199</v>
      </c>
      <c r="M678" s="13">
        <v>0.95447870778267296</v>
      </c>
      <c r="N678" s="13">
        <v>0</v>
      </c>
      <c r="O678" s="13">
        <v>0.89345902204513605</v>
      </c>
      <c r="P678" s="13">
        <v>18.508623123168899</v>
      </c>
      <c r="Q678" s="2" t="s">
        <v>294</v>
      </c>
      <c r="R678" s="13" t="s">
        <v>304</v>
      </c>
      <c r="S678" s="14" t="s">
        <v>565</v>
      </c>
    </row>
    <row r="679" spans="1:19" s="15" customFormat="1" x14ac:dyDescent="0.25">
      <c r="A679" s="50">
        <v>677</v>
      </c>
      <c r="B679" s="11">
        <v>-35.799999999999997</v>
      </c>
      <c r="C679" s="11">
        <v>150.1</v>
      </c>
      <c r="D679" s="12">
        <v>200</v>
      </c>
      <c r="E679" s="12" t="s">
        <v>564</v>
      </c>
      <c r="F679" s="13">
        <v>800</v>
      </c>
      <c r="G679" s="13">
        <v>113</v>
      </c>
      <c r="H679" s="13">
        <v>15.352959697733001</v>
      </c>
      <c r="I679" s="13">
        <v>1163</v>
      </c>
      <c r="J679" s="13">
        <v>1.0239610000000201</v>
      </c>
      <c r="K679" s="13">
        <v>0</v>
      </c>
      <c r="L679" s="13">
        <v>260.75997924804699</v>
      </c>
      <c r="M679" s="13">
        <v>0.68787618228718805</v>
      </c>
      <c r="N679" s="13">
        <v>0</v>
      </c>
      <c r="O679" s="13">
        <v>0.609779953956604</v>
      </c>
      <c r="P679" s="13">
        <v>11.7978706359863</v>
      </c>
      <c r="Q679" s="2" t="s">
        <v>297</v>
      </c>
      <c r="R679" s="13" t="s">
        <v>291</v>
      </c>
      <c r="S679" s="14" t="s">
        <v>566</v>
      </c>
    </row>
    <row r="680" spans="1:19" s="15" customFormat="1" x14ac:dyDescent="0.25">
      <c r="A680" s="50">
        <v>678</v>
      </c>
      <c r="B680" s="17">
        <v>53.1</v>
      </c>
      <c r="C680" s="17">
        <v>10.8</v>
      </c>
      <c r="D680" s="12">
        <v>230</v>
      </c>
      <c r="E680" s="12" t="s">
        <v>564</v>
      </c>
      <c r="F680" s="13">
        <v>615</v>
      </c>
      <c r="G680" s="13">
        <v>175</v>
      </c>
      <c r="H680" s="13">
        <v>9.6409193954659997</v>
      </c>
      <c r="I680" s="13">
        <v>519</v>
      </c>
      <c r="J680" s="13">
        <v>0.314807</v>
      </c>
      <c r="K680" s="13">
        <v>243.94000244140599</v>
      </c>
      <c r="L680" s="13">
        <v>902.60003662109398</v>
      </c>
      <c r="M680" s="13">
        <v>1.1849710982659001</v>
      </c>
      <c r="N680" s="13">
        <v>243.59758823529401</v>
      </c>
      <c r="O680" s="13">
        <v>1.38373410701752</v>
      </c>
      <c r="P680" s="13">
        <v>17.989833831787099</v>
      </c>
      <c r="Q680" s="2" t="s">
        <v>297</v>
      </c>
      <c r="R680" s="13" t="s">
        <v>291</v>
      </c>
      <c r="S680" s="18" t="s">
        <v>567</v>
      </c>
    </row>
    <row r="681" spans="1:19" s="15" customFormat="1" x14ac:dyDescent="0.25">
      <c r="A681" s="50">
        <v>679</v>
      </c>
      <c r="B681" s="17">
        <v>51.4</v>
      </c>
      <c r="C681" s="17">
        <v>9.3000000000000007</v>
      </c>
      <c r="D681" s="12">
        <v>232</v>
      </c>
      <c r="E681" s="12" t="s">
        <v>564</v>
      </c>
      <c r="F681" s="13">
        <v>687</v>
      </c>
      <c r="G681" s="13">
        <v>187</v>
      </c>
      <c r="H681" s="13">
        <v>8.8588841309823696</v>
      </c>
      <c r="I681" s="13">
        <v>516</v>
      </c>
      <c r="J681" s="13">
        <v>1.4931829999999999</v>
      </c>
      <c r="K681" s="13">
        <v>18.8332004547119</v>
      </c>
      <c r="L681" s="13">
        <v>652.52001953125</v>
      </c>
      <c r="M681" s="13">
        <v>1.3313953488372099</v>
      </c>
      <c r="N681" s="13">
        <v>326.69379411764697</v>
      </c>
      <c r="O681" s="13">
        <v>1.40279793739319</v>
      </c>
      <c r="P681" s="13">
        <v>27.680061340331999</v>
      </c>
      <c r="Q681" s="2" t="s">
        <v>297</v>
      </c>
      <c r="R681" s="13">
        <v>0</v>
      </c>
      <c r="S681" s="18" t="s">
        <v>567</v>
      </c>
    </row>
    <row r="682" spans="1:19" s="15" customFormat="1" x14ac:dyDescent="0.25">
      <c r="A682" s="50">
        <v>680</v>
      </c>
      <c r="B682" s="11">
        <v>-24.4</v>
      </c>
      <c r="C682" s="11">
        <v>25.6</v>
      </c>
      <c r="D682" s="12">
        <v>9</v>
      </c>
      <c r="E682" s="12" t="s">
        <v>564</v>
      </c>
      <c r="F682" s="13">
        <v>492</v>
      </c>
      <c r="G682" s="13">
        <v>55</v>
      </c>
      <c r="H682" s="13">
        <v>21.768604534005</v>
      </c>
      <c r="I682" s="13">
        <v>1357</v>
      </c>
      <c r="J682" s="13">
        <v>0.82324200000000003</v>
      </c>
      <c r="K682" s="13">
        <v>130.02799987793</v>
      </c>
      <c r="L682" s="13">
        <v>634.55999755859398</v>
      </c>
      <c r="M682" s="13">
        <v>0.36256448047162898</v>
      </c>
      <c r="N682" s="13">
        <v>12.0487352941176</v>
      </c>
      <c r="O682" s="13">
        <v>1.5409688949585001</v>
      </c>
      <c r="P682" s="13">
        <v>22.192462921142599</v>
      </c>
      <c r="Q682" s="2" t="s">
        <v>294</v>
      </c>
      <c r="R682" s="13" t="s">
        <v>291</v>
      </c>
      <c r="S682" s="14" t="s">
        <v>568</v>
      </c>
    </row>
    <row r="683" spans="1:19" s="15" customFormat="1" x14ac:dyDescent="0.25">
      <c r="A683" s="50">
        <v>681</v>
      </c>
      <c r="B683" s="11">
        <v>-31.8</v>
      </c>
      <c r="C683" s="11">
        <v>115.9</v>
      </c>
      <c r="D683" s="12">
        <v>174</v>
      </c>
      <c r="E683" s="12" t="s">
        <v>564</v>
      </c>
      <c r="F683" s="13">
        <v>830</v>
      </c>
      <c r="G683" s="13">
        <v>107</v>
      </c>
      <c r="H683" s="13">
        <v>18.6707758186398</v>
      </c>
      <c r="I683" s="13">
        <v>1661</v>
      </c>
      <c r="J683" s="13">
        <v>0.30801600000000401</v>
      </c>
      <c r="K683" s="13">
        <v>265.74700927734398</v>
      </c>
      <c r="L683" s="13">
        <v>323.16000366210898</v>
      </c>
      <c r="M683" s="13">
        <v>0.49969897652016898</v>
      </c>
      <c r="N683" s="13">
        <v>170.02926470588301</v>
      </c>
      <c r="O683" s="13">
        <v>1.24047791957855</v>
      </c>
      <c r="P683" s="13">
        <v>14.440432548523001</v>
      </c>
      <c r="Q683" s="2" t="s">
        <v>289</v>
      </c>
      <c r="R683" s="13" t="s">
        <v>291</v>
      </c>
      <c r="S683" s="14" t="s">
        <v>569</v>
      </c>
    </row>
    <row r="684" spans="1:19" s="15" customFormat="1" x14ac:dyDescent="0.25">
      <c r="A684" s="50">
        <v>682</v>
      </c>
      <c r="B684" s="11">
        <v>-32.299999999999997</v>
      </c>
      <c r="C684" s="11">
        <v>18.399999999999999</v>
      </c>
      <c r="D684" s="12">
        <v>38.700000000000003</v>
      </c>
      <c r="E684" s="12" t="s">
        <v>564</v>
      </c>
      <c r="F684" s="13">
        <v>216</v>
      </c>
      <c r="G684" s="13">
        <v>61</v>
      </c>
      <c r="H684" s="13">
        <v>18.960813602015101</v>
      </c>
      <c r="I684" s="13">
        <v>1398</v>
      </c>
      <c r="J684" s="13">
        <v>1.4962389999999901</v>
      </c>
      <c r="K684" s="13">
        <v>197.50700378418</v>
      </c>
      <c r="L684" s="13">
        <v>327.95999145507801</v>
      </c>
      <c r="M684" s="13">
        <v>0.15450643776824</v>
      </c>
      <c r="N684" s="13">
        <v>14.7320294117646</v>
      </c>
      <c r="O684" s="13">
        <v>1.44630002975464</v>
      </c>
      <c r="P684" s="13">
        <v>15.9699954986572</v>
      </c>
      <c r="Q684" s="2" t="s">
        <v>294</v>
      </c>
      <c r="R684" s="13" t="s">
        <v>291</v>
      </c>
      <c r="S684" s="14" t="s">
        <v>570</v>
      </c>
    </row>
    <row r="685" spans="1:19" s="15" customFormat="1" x14ac:dyDescent="0.25">
      <c r="A685" s="50">
        <v>683</v>
      </c>
      <c r="B685" s="11">
        <v>-32.299999999999997</v>
      </c>
      <c r="C685" s="11">
        <v>18.399999999999999</v>
      </c>
      <c r="D685" s="12">
        <v>43.5</v>
      </c>
      <c r="E685" s="12" t="s">
        <v>564</v>
      </c>
      <c r="F685" s="13">
        <v>290</v>
      </c>
      <c r="G685" s="13">
        <v>61</v>
      </c>
      <c r="H685" s="13">
        <v>18.960813602015101</v>
      </c>
      <c r="I685" s="13">
        <v>1398</v>
      </c>
      <c r="J685" s="13">
        <v>1.4962389999999901</v>
      </c>
      <c r="K685" s="13">
        <v>197.50700378418</v>
      </c>
      <c r="L685" s="13">
        <v>327.95999145507801</v>
      </c>
      <c r="M685" s="13">
        <v>0.20743919885550799</v>
      </c>
      <c r="N685" s="13">
        <v>14.7320294117646</v>
      </c>
      <c r="O685" s="13">
        <v>1.44630002975464</v>
      </c>
      <c r="P685" s="13">
        <v>15.9699954986572</v>
      </c>
      <c r="Q685" s="2" t="s">
        <v>294</v>
      </c>
      <c r="R685" s="13" t="s">
        <v>291</v>
      </c>
      <c r="S685" s="14" t="s">
        <v>570</v>
      </c>
    </row>
    <row r="686" spans="1:19" s="15" customFormat="1" x14ac:dyDescent="0.25">
      <c r="A686" s="50">
        <v>684</v>
      </c>
      <c r="B686" s="11">
        <v>-32.1</v>
      </c>
      <c r="C686" s="11">
        <v>18.600000000000001</v>
      </c>
      <c r="D686" s="12">
        <v>20</v>
      </c>
      <c r="E686" s="12" t="s">
        <v>564</v>
      </c>
      <c r="F686" s="13">
        <v>250</v>
      </c>
      <c r="G686" s="13">
        <v>57</v>
      </c>
      <c r="H686" s="13">
        <v>19.2480705289673</v>
      </c>
      <c r="I686" s="13">
        <v>1434</v>
      </c>
      <c r="J686" s="13">
        <v>2.5583130000000098</v>
      </c>
      <c r="K686" s="13">
        <v>197.50700378418</v>
      </c>
      <c r="L686" s="13">
        <v>268.67999267578102</v>
      </c>
      <c r="M686" s="13">
        <v>0.174337517433752</v>
      </c>
      <c r="N686" s="13">
        <v>15.6841470588236</v>
      </c>
      <c r="O686" s="13">
        <v>1.5858360528945901</v>
      </c>
      <c r="P686" s="13">
        <v>18.289894104003899</v>
      </c>
      <c r="Q686" s="2" t="s">
        <v>294</v>
      </c>
      <c r="R686" s="13" t="s">
        <v>291</v>
      </c>
      <c r="S686" s="14" t="s">
        <v>571</v>
      </c>
    </row>
    <row r="687" spans="1:19" s="15" customFormat="1" x14ac:dyDescent="0.25">
      <c r="A687" s="50">
        <v>685</v>
      </c>
      <c r="B687" s="11">
        <v>-32.299999999999997</v>
      </c>
      <c r="C687" s="11">
        <v>18.399999999999999</v>
      </c>
      <c r="D687" s="12">
        <v>15.7</v>
      </c>
      <c r="E687" s="12" t="s">
        <v>564</v>
      </c>
      <c r="F687" s="13">
        <v>196</v>
      </c>
      <c r="G687" s="13">
        <v>61</v>
      </c>
      <c r="H687" s="13">
        <v>18.960813602015101</v>
      </c>
      <c r="I687" s="13">
        <v>1398</v>
      </c>
      <c r="J687" s="13">
        <v>1.4962389999999901</v>
      </c>
      <c r="K687" s="13">
        <v>197.50700378418</v>
      </c>
      <c r="L687" s="13">
        <v>327.95999145507801</v>
      </c>
      <c r="M687" s="13">
        <v>0.14020028612303301</v>
      </c>
      <c r="N687" s="13">
        <v>14.7320294117646</v>
      </c>
      <c r="O687" s="13">
        <v>1.44630002975464</v>
      </c>
      <c r="P687" s="13">
        <v>15.9699954986572</v>
      </c>
      <c r="Q687" s="2" t="s">
        <v>294</v>
      </c>
      <c r="R687" s="13" t="s">
        <v>291</v>
      </c>
      <c r="S687" s="14" t="s">
        <v>572</v>
      </c>
    </row>
    <row r="688" spans="1:19" s="15" customFormat="1" x14ac:dyDescent="0.25">
      <c r="A688" s="50">
        <v>686</v>
      </c>
      <c r="B688" s="11">
        <v>-32.1</v>
      </c>
      <c r="C688" s="11">
        <v>18.399999999999999</v>
      </c>
      <c r="D688" s="12">
        <v>23.5</v>
      </c>
      <c r="E688" s="12" t="s">
        <v>564</v>
      </c>
      <c r="F688" s="13">
        <v>196</v>
      </c>
      <c r="G688" s="13">
        <v>58</v>
      </c>
      <c r="H688" s="13">
        <v>19.0769672544081</v>
      </c>
      <c r="I688" s="13">
        <v>1398</v>
      </c>
      <c r="J688" s="13">
        <v>1.4525169999999901</v>
      </c>
      <c r="K688" s="13">
        <v>197.50700378418</v>
      </c>
      <c r="L688" s="13">
        <v>258.11999511718801</v>
      </c>
      <c r="M688" s="13">
        <v>0.14020028612303301</v>
      </c>
      <c r="N688" s="13">
        <v>10.3914705882353</v>
      </c>
      <c r="O688" s="13">
        <v>1.4310901165008501</v>
      </c>
      <c r="P688" s="13">
        <v>16.080371856689499</v>
      </c>
      <c r="Q688" s="2" t="s">
        <v>294</v>
      </c>
      <c r="R688" s="13" t="s">
        <v>291</v>
      </c>
      <c r="S688" s="14" t="s">
        <v>572</v>
      </c>
    </row>
    <row r="689" spans="1:19" s="15" customFormat="1" x14ac:dyDescent="0.25">
      <c r="A689" s="50">
        <v>687</v>
      </c>
      <c r="B689" s="12">
        <v>-25.7</v>
      </c>
      <c r="C689" s="12">
        <v>25.95</v>
      </c>
      <c r="D689" s="12">
        <v>56.7</v>
      </c>
      <c r="E689" s="12" t="s">
        <v>564</v>
      </c>
      <c r="F689" s="13">
        <v>730.1</v>
      </c>
      <c r="G689" s="13">
        <v>66</v>
      </c>
      <c r="H689" s="13">
        <v>19.6748211586902</v>
      </c>
      <c r="I689" s="13">
        <v>1417.7311764705901</v>
      </c>
      <c r="J689" s="13">
        <v>0.95071799999999895</v>
      </c>
      <c r="K689" s="13">
        <v>113.69699859619099</v>
      </c>
      <c r="L689" s="13">
        <v>663.09002685546898</v>
      </c>
      <c r="M689" s="13">
        <v>0.38119070113267101</v>
      </c>
      <c r="N689" s="13">
        <v>28.276647058823499</v>
      </c>
      <c r="O689" s="13">
        <v>1.57022392749786</v>
      </c>
      <c r="P689" s="13">
        <v>28.2215461730957</v>
      </c>
      <c r="Q689" s="2" t="s">
        <v>294</v>
      </c>
      <c r="R689" s="13"/>
      <c r="S689" s="16" t="s">
        <v>573</v>
      </c>
    </row>
    <row r="690" spans="1:19" s="15" customFormat="1" x14ac:dyDescent="0.25">
      <c r="A690" s="50">
        <v>688</v>
      </c>
      <c r="B690" s="12">
        <v>-26.85</v>
      </c>
      <c r="C690" s="12">
        <v>24.23</v>
      </c>
      <c r="D690" s="12">
        <v>12</v>
      </c>
      <c r="E690" s="12" t="s">
        <v>564</v>
      </c>
      <c r="F690" s="13">
        <v>451.1</v>
      </c>
      <c r="G690" s="13">
        <v>60</v>
      </c>
      <c r="H690" s="13">
        <v>19.223141561712801</v>
      </c>
      <c r="I690" s="13">
        <v>1503.6416470588199</v>
      </c>
      <c r="J690" s="13">
        <v>0.40423999999999999</v>
      </c>
      <c r="K690" s="13">
        <v>232.947998046875</v>
      </c>
      <c r="L690" s="13">
        <v>609</v>
      </c>
      <c r="M690" s="13">
        <v>0.29487179126065299</v>
      </c>
      <c r="N690" s="13">
        <v>17.9406588235294</v>
      </c>
      <c r="O690" s="13">
        <v>1.58691382408142</v>
      </c>
      <c r="P690" s="13">
        <v>12.355552673339799</v>
      </c>
      <c r="Q690" s="2" t="s">
        <v>294</v>
      </c>
      <c r="R690" s="13"/>
      <c r="S690" s="16" t="s">
        <v>574</v>
      </c>
    </row>
    <row r="691" spans="1:19" s="15" customFormat="1" x14ac:dyDescent="0.25">
      <c r="A691" s="50">
        <v>689</v>
      </c>
      <c r="B691" s="12">
        <v>-25.88</v>
      </c>
      <c r="C691" s="12">
        <v>25.88</v>
      </c>
      <c r="D691" s="12">
        <v>47.8</v>
      </c>
      <c r="E691" s="12" t="s">
        <v>564</v>
      </c>
      <c r="F691" s="13">
        <v>730.1</v>
      </c>
      <c r="G691" s="13">
        <v>67</v>
      </c>
      <c r="H691" s="13">
        <v>19.459953350126</v>
      </c>
      <c r="I691" s="13">
        <v>1424.33329411765</v>
      </c>
      <c r="J691" s="13">
        <v>0.64444379999999901</v>
      </c>
      <c r="K691" s="13">
        <v>113.69699859619099</v>
      </c>
      <c r="L691" s="13">
        <v>620.51641845703102</v>
      </c>
      <c r="M691" s="13">
        <v>0.37994221445030202</v>
      </c>
      <c r="N691" s="13">
        <v>28.280142352941201</v>
      </c>
      <c r="O691" s="13">
        <v>1.57004106044769</v>
      </c>
      <c r="P691" s="13">
        <v>25.533391952514702</v>
      </c>
      <c r="Q691" s="2" t="s">
        <v>294</v>
      </c>
      <c r="R691" s="13"/>
      <c r="S691" s="16" t="s">
        <v>575</v>
      </c>
    </row>
    <row r="692" spans="1:19" s="15" customFormat="1" x14ac:dyDescent="0.25">
      <c r="A692" s="50">
        <v>690</v>
      </c>
      <c r="B692" s="12">
        <v>-27.63</v>
      </c>
      <c r="C692" s="12">
        <v>23.63</v>
      </c>
      <c r="D692" s="12">
        <v>15</v>
      </c>
      <c r="E692" s="12" t="s">
        <v>564</v>
      </c>
      <c r="F692" s="13">
        <v>551.79999999999995</v>
      </c>
      <c r="G692" s="13">
        <v>58</v>
      </c>
      <c r="H692" s="13">
        <v>18.611638085642301</v>
      </c>
      <c r="I692" s="13">
        <v>1515.5039999999999</v>
      </c>
      <c r="J692" s="13">
        <v>0.61431712000000105</v>
      </c>
      <c r="K692" s="13">
        <v>217.34100341796901</v>
      </c>
      <c r="L692" s="13">
        <v>545.95001220703102</v>
      </c>
      <c r="M692" s="13">
        <v>0.28344739827961701</v>
      </c>
      <c r="N692" s="13">
        <v>18.513618823529399</v>
      </c>
      <c r="O692" s="13">
        <v>1.59779942035675</v>
      </c>
      <c r="P692" s="13">
        <v>11.958265304565399</v>
      </c>
      <c r="Q692" s="2" t="s">
        <v>294</v>
      </c>
      <c r="R692" s="13"/>
      <c r="S692" s="16" t="s">
        <v>576</v>
      </c>
    </row>
    <row r="693" spans="1:19" s="15" customFormat="1" x14ac:dyDescent="0.25">
      <c r="A693" s="50">
        <v>691</v>
      </c>
      <c r="B693" s="12">
        <v>-24.2</v>
      </c>
      <c r="C693" s="12">
        <v>29.06</v>
      </c>
      <c r="D693" s="12">
        <v>13.1</v>
      </c>
      <c r="E693" s="12" t="s">
        <v>564</v>
      </c>
      <c r="F693" s="13">
        <v>634.29999999999995</v>
      </c>
      <c r="G693" s="13">
        <v>64</v>
      </c>
      <c r="H693" s="13">
        <v>20.128838790932001</v>
      </c>
      <c r="I693" s="13">
        <v>1428.4787647058799</v>
      </c>
      <c r="J693" s="13">
        <v>2.4673970000000001</v>
      </c>
      <c r="K693" s="13">
        <v>68.341903686523395</v>
      </c>
      <c r="L693" s="13">
        <v>686.78399658203102</v>
      </c>
      <c r="M693" s="13">
        <v>0.39831483010371599</v>
      </c>
      <c r="N693" s="13">
        <v>30.461329411764702</v>
      </c>
      <c r="O693" s="13">
        <v>1.5508588552475</v>
      </c>
      <c r="P693" s="13">
        <v>29.650590896606399</v>
      </c>
      <c r="Q693" s="2" t="s">
        <v>294</v>
      </c>
      <c r="R693" s="13"/>
      <c r="S693" s="16" t="s">
        <v>516</v>
      </c>
    </row>
    <row r="694" spans="1:19" s="15" customFormat="1" x14ac:dyDescent="0.25">
      <c r="A694" s="50">
        <v>692</v>
      </c>
      <c r="B694" s="12">
        <v>-33.56</v>
      </c>
      <c r="C694" s="12">
        <v>18.399999999999999</v>
      </c>
      <c r="D694" s="12">
        <v>42.5</v>
      </c>
      <c r="E694" s="12" t="s">
        <v>564</v>
      </c>
      <c r="F694" s="13">
        <v>702.1</v>
      </c>
      <c r="G694" s="13">
        <v>89</v>
      </c>
      <c r="H694" s="13">
        <v>17.692430730478598</v>
      </c>
      <c r="I694" s="13">
        <v>766.78923529411099</v>
      </c>
      <c r="J694" s="13">
        <v>1.0759411999999999</v>
      </c>
      <c r="K694" s="13">
        <v>213.39999389648401</v>
      </c>
      <c r="L694" s="13">
        <v>373.93197631835898</v>
      </c>
      <c r="M694" s="13">
        <v>0.74712199847539196</v>
      </c>
      <c r="N694" s="13">
        <v>0</v>
      </c>
      <c r="O694" s="13">
        <v>1.38329458236694</v>
      </c>
      <c r="P694" s="13">
        <v>12.667665481567401</v>
      </c>
      <c r="Q694" s="2" t="s">
        <v>294</v>
      </c>
      <c r="R694" s="13"/>
      <c r="S694" s="16" t="s">
        <v>577</v>
      </c>
    </row>
    <row r="695" spans="1:19" s="15" customFormat="1" x14ac:dyDescent="0.25">
      <c r="A695" s="50">
        <v>693</v>
      </c>
      <c r="B695" s="12">
        <v>-26.05</v>
      </c>
      <c r="C695" s="12">
        <v>27.63</v>
      </c>
      <c r="D695" s="12">
        <v>81.099999999999994</v>
      </c>
      <c r="E695" s="12" t="s">
        <v>564</v>
      </c>
      <c r="F695" s="13">
        <v>793.6</v>
      </c>
      <c r="G695" s="13">
        <v>80</v>
      </c>
      <c r="H695" s="13">
        <v>18.006303274559201</v>
      </c>
      <c r="I695" s="13">
        <v>1351.02211764706</v>
      </c>
      <c r="J695" s="13">
        <v>1.7495072</v>
      </c>
      <c r="K695" s="13">
        <v>16.6973991394043</v>
      </c>
      <c r="L695" s="13">
        <v>817.15850830078102</v>
      </c>
      <c r="M695" s="13">
        <v>0.471291470127018</v>
      </c>
      <c r="N695" s="13">
        <v>49.7211294117647</v>
      </c>
      <c r="O695" s="13">
        <v>1.55883693695068</v>
      </c>
      <c r="P695" s="13">
        <v>35.618370056152301</v>
      </c>
      <c r="Q695" s="2" t="s">
        <v>294</v>
      </c>
      <c r="R695" s="13"/>
      <c r="S695" s="16" t="s">
        <v>578</v>
      </c>
    </row>
    <row r="696" spans="1:19" s="15" customFormat="1" x14ac:dyDescent="0.25">
      <c r="A696" s="50">
        <v>694</v>
      </c>
      <c r="B696" s="12">
        <v>-29.56</v>
      </c>
      <c r="C696" s="12">
        <v>26.68</v>
      </c>
      <c r="D696" s="12">
        <v>21.3</v>
      </c>
      <c r="E696" s="12" t="s">
        <v>564</v>
      </c>
      <c r="F696" s="13">
        <v>755.3</v>
      </c>
      <c r="G696" s="13">
        <v>78</v>
      </c>
      <c r="H696" s="13">
        <v>16.398460251889201</v>
      </c>
      <c r="I696" s="13">
        <v>1393.85325882353</v>
      </c>
      <c r="J696" s="13">
        <v>1.213165</v>
      </c>
      <c r="K696" s="13">
        <v>56.041599273681598</v>
      </c>
      <c r="L696" s="13">
        <v>492.20718383789102</v>
      </c>
      <c r="M696" s="13">
        <v>0.41322154622622997</v>
      </c>
      <c r="N696" s="13">
        <v>33.561529411764703</v>
      </c>
      <c r="O696" s="13">
        <v>1.57801425457001</v>
      </c>
      <c r="P696" s="13">
        <v>26.018886566162099</v>
      </c>
      <c r="Q696" s="2" t="s">
        <v>294</v>
      </c>
      <c r="R696" s="13"/>
      <c r="S696" s="16" t="s">
        <v>579</v>
      </c>
    </row>
    <row r="697" spans="1:19" s="15" customFormat="1" x14ac:dyDescent="0.25">
      <c r="A697" s="50">
        <v>695</v>
      </c>
      <c r="B697" s="12">
        <v>-30.65</v>
      </c>
      <c r="C697" s="12">
        <v>24</v>
      </c>
      <c r="D697" s="12">
        <v>16.399999999999999</v>
      </c>
      <c r="E697" s="12" t="s">
        <v>564</v>
      </c>
      <c r="F697" s="13">
        <v>463.8</v>
      </c>
      <c r="G697" s="13">
        <v>55</v>
      </c>
      <c r="H697" s="13">
        <v>17.687204030226699</v>
      </c>
      <c r="I697" s="13">
        <v>1557.0088235294099</v>
      </c>
      <c r="J697" s="13">
        <v>1.15097</v>
      </c>
      <c r="K697" s="13">
        <v>94.506698608398395</v>
      </c>
      <c r="L697" s="13">
        <v>53.099998474121101</v>
      </c>
      <c r="M697" s="13">
        <v>0.211662822568915</v>
      </c>
      <c r="N697" s="13">
        <v>1.32147058823529</v>
      </c>
      <c r="O697" s="13">
        <v>1.50040006637573</v>
      </c>
      <c r="P697" s="13">
        <v>19.209100723266602</v>
      </c>
      <c r="Q697" s="2" t="s">
        <v>311</v>
      </c>
      <c r="R697" s="13"/>
      <c r="S697" s="16" t="s">
        <v>579</v>
      </c>
    </row>
    <row r="698" spans="1:19" s="15" customFormat="1" x14ac:dyDescent="0.25">
      <c r="A698" s="50">
        <v>696</v>
      </c>
      <c r="B698" s="12">
        <v>-25.08</v>
      </c>
      <c r="C698" s="12">
        <v>30.75</v>
      </c>
      <c r="D698" s="12">
        <v>288</v>
      </c>
      <c r="E698" s="12" t="s">
        <v>564</v>
      </c>
      <c r="F698" s="13">
        <v>993.8</v>
      </c>
      <c r="G698" s="13">
        <v>89</v>
      </c>
      <c r="H698" s="13">
        <v>17.642020151133501</v>
      </c>
      <c r="I698" s="13">
        <v>1150.53529411765</v>
      </c>
      <c r="J698" s="13">
        <v>5.6132739999999997</v>
      </c>
      <c r="K698" s="13">
        <v>34.9833984375</v>
      </c>
      <c r="L698" s="13">
        <v>841.320068359375</v>
      </c>
      <c r="M698" s="13">
        <v>0.749398080688782</v>
      </c>
      <c r="N698" s="13">
        <v>219.773411764706</v>
      </c>
      <c r="O698" s="13">
        <v>1.47349905967712</v>
      </c>
      <c r="P698" s="13">
        <v>32.858917236328097</v>
      </c>
      <c r="Q698" s="2" t="s">
        <v>297</v>
      </c>
      <c r="R698" s="13"/>
      <c r="S698" s="16" t="s">
        <v>580</v>
      </c>
    </row>
    <row r="699" spans="1:19" s="15" customFormat="1" x14ac:dyDescent="0.25">
      <c r="A699" s="50">
        <v>697</v>
      </c>
      <c r="B699" s="12">
        <v>-25.83</v>
      </c>
      <c r="C699" s="12">
        <v>28.13</v>
      </c>
      <c r="D699" s="12">
        <v>74.3</v>
      </c>
      <c r="E699" s="12" t="s">
        <v>564</v>
      </c>
      <c r="F699" s="13">
        <v>626</v>
      </c>
      <c r="G699" s="13">
        <v>78</v>
      </c>
      <c r="H699" s="13">
        <v>18.759799697733001</v>
      </c>
      <c r="I699" s="13">
        <v>1359.4181647058799</v>
      </c>
      <c r="J699" s="13">
        <v>1.7410311999999999</v>
      </c>
      <c r="K699" s="13">
        <v>87.064399719238295</v>
      </c>
      <c r="L699" s="13">
        <v>735.18212890625</v>
      </c>
      <c r="M699" s="13">
        <v>0.47926578346528698</v>
      </c>
      <c r="N699" s="13">
        <v>64.321891764705796</v>
      </c>
      <c r="O699" s="13">
        <v>1.55902624130249</v>
      </c>
      <c r="P699" s="13">
        <v>33.584434509277301</v>
      </c>
      <c r="Q699" s="2" t="s">
        <v>289</v>
      </c>
      <c r="R699" s="13"/>
      <c r="S699" s="16" t="s">
        <v>580</v>
      </c>
    </row>
    <row r="700" spans="1:19" s="15" customFormat="1" x14ac:dyDescent="0.25">
      <c r="A700" s="50">
        <v>698</v>
      </c>
      <c r="B700" s="12">
        <v>-29.55</v>
      </c>
      <c r="C700" s="12">
        <v>30.5</v>
      </c>
      <c r="D700" s="12">
        <v>65.400000000000006</v>
      </c>
      <c r="E700" s="12" t="s">
        <v>564</v>
      </c>
      <c r="F700" s="13">
        <v>712.6</v>
      </c>
      <c r="G700" s="13">
        <v>129</v>
      </c>
      <c r="H700" s="13">
        <v>18.230327455919401</v>
      </c>
      <c r="I700" s="13">
        <v>1106.0117647058801</v>
      </c>
      <c r="J700" s="13">
        <v>3.4166300000000001</v>
      </c>
      <c r="K700" s="13">
        <v>19.8838996887207</v>
      </c>
      <c r="L700" s="13">
        <v>429.34997558593801</v>
      </c>
      <c r="M700" s="13">
        <v>0.82132543000287395</v>
      </c>
      <c r="N700" s="13">
        <v>187.55147058823499</v>
      </c>
      <c r="O700" s="13">
        <v>1.43962502479553</v>
      </c>
      <c r="P700" s="13">
        <v>36.474681854248097</v>
      </c>
      <c r="Q700" s="2" t="s">
        <v>294</v>
      </c>
      <c r="R700" s="13"/>
      <c r="S700" s="16" t="s">
        <v>580</v>
      </c>
    </row>
    <row r="701" spans="1:19" s="15" customFormat="1" x14ac:dyDescent="0.25">
      <c r="A701" s="50">
        <v>699</v>
      </c>
      <c r="B701" s="12">
        <v>-29.67</v>
      </c>
      <c r="C701" s="12">
        <v>26.25</v>
      </c>
      <c r="D701" s="12">
        <v>38.1</v>
      </c>
      <c r="E701" s="12" t="s">
        <v>564</v>
      </c>
      <c r="F701" s="13">
        <v>676.5</v>
      </c>
      <c r="G701" s="13">
        <v>73</v>
      </c>
      <c r="H701" s="13">
        <v>16.585370277078098</v>
      </c>
      <c r="I701" s="13">
        <v>1428.6564705882399</v>
      </c>
      <c r="J701" s="13">
        <v>1.133624</v>
      </c>
      <c r="K701" s="13">
        <v>56.041599273681598</v>
      </c>
      <c r="L701" s="13">
        <v>366.20999145507801</v>
      </c>
      <c r="M701" s="13">
        <v>0.371700931685712</v>
      </c>
      <c r="N701" s="13">
        <v>27.791529411764699</v>
      </c>
      <c r="O701" s="13">
        <v>1.57907497882843</v>
      </c>
      <c r="P701" s="13">
        <v>23.428352355956999</v>
      </c>
      <c r="Q701" s="2" t="s">
        <v>294</v>
      </c>
      <c r="R701" s="13"/>
      <c r="S701" s="16" t="s">
        <v>580</v>
      </c>
    </row>
    <row r="702" spans="1:19" s="15" customFormat="1" x14ac:dyDescent="0.25">
      <c r="A702" s="50">
        <v>700</v>
      </c>
      <c r="B702" s="12">
        <v>-30.03</v>
      </c>
      <c r="C702" s="12">
        <v>25.8</v>
      </c>
      <c r="D702" s="12">
        <v>25.2</v>
      </c>
      <c r="E702" s="12" t="s">
        <v>564</v>
      </c>
      <c r="F702" s="13">
        <v>645.5</v>
      </c>
      <c r="G702" s="13">
        <v>68</v>
      </c>
      <c r="H702" s="13">
        <v>16.820622670025202</v>
      </c>
      <c r="I702" s="13">
        <v>1459.86282352941</v>
      </c>
      <c r="J702" s="13">
        <v>1.1599668000000001</v>
      </c>
      <c r="K702" s="13">
        <v>29.112300872802699</v>
      </c>
      <c r="L702" s="13">
        <v>180.82800292968801</v>
      </c>
      <c r="M702" s="13">
        <v>0.32453236138061098</v>
      </c>
      <c r="N702" s="13">
        <v>15.7517294117647</v>
      </c>
      <c r="O702" s="13">
        <v>1.56140077114105</v>
      </c>
      <c r="P702" s="13">
        <v>22.272487640380898</v>
      </c>
      <c r="Q702" s="2" t="s">
        <v>294</v>
      </c>
      <c r="R702" s="13"/>
      <c r="S702" s="16" t="s">
        <v>580</v>
      </c>
    </row>
    <row r="703" spans="1:19" s="15" customFormat="1" x14ac:dyDescent="0.25">
      <c r="A703" s="50">
        <v>701</v>
      </c>
      <c r="B703" s="12">
        <v>-30.55</v>
      </c>
      <c r="C703" s="12">
        <v>29.42</v>
      </c>
      <c r="D703" s="12">
        <v>55</v>
      </c>
      <c r="E703" s="12" t="s">
        <v>564</v>
      </c>
      <c r="F703" s="13">
        <v>651.5</v>
      </c>
      <c r="G703" s="13">
        <v>124</v>
      </c>
      <c r="H703" s="13">
        <v>15.755515365239299</v>
      </c>
      <c r="I703" s="13">
        <v>1075.0394117647099</v>
      </c>
      <c r="J703" s="13">
        <v>3.8759215999999999</v>
      </c>
      <c r="K703" s="13">
        <v>16.899299621581999</v>
      </c>
      <c r="L703" s="13">
        <v>1004.96997070313</v>
      </c>
      <c r="M703" s="13">
        <v>0.76292978588472804</v>
      </c>
      <c r="N703" s="13">
        <v>139.541611764706</v>
      </c>
      <c r="O703" s="13">
        <v>1.4991992712020901</v>
      </c>
      <c r="P703" s="13">
        <v>31.589414596557599</v>
      </c>
      <c r="Q703" s="2" t="s">
        <v>311</v>
      </c>
      <c r="R703" s="13"/>
      <c r="S703" s="16" t="s">
        <v>580</v>
      </c>
    </row>
    <row r="704" spans="1:19" s="15" customFormat="1" x14ac:dyDescent="0.25">
      <c r="A704" s="50">
        <v>702</v>
      </c>
      <c r="B704" s="12">
        <v>-32.28</v>
      </c>
      <c r="C704" s="12">
        <v>24.62</v>
      </c>
      <c r="D704" s="12">
        <v>21.9</v>
      </c>
      <c r="E704" s="12" t="s">
        <v>564</v>
      </c>
      <c r="F704" s="13">
        <v>481.2</v>
      </c>
      <c r="G704" s="13">
        <v>65</v>
      </c>
      <c r="H704" s="13">
        <v>17.0243804534005</v>
      </c>
      <c r="I704" s="13">
        <v>1476.7272</v>
      </c>
      <c r="J704" s="13">
        <v>4.2352258399999902</v>
      </c>
      <c r="K704" s="13">
        <v>45.782501220703097</v>
      </c>
      <c r="L704" s="13">
        <v>51.676799774169901</v>
      </c>
      <c r="M704" s="13">
        <v>0.23790170189703799</v>
      </c>
      <c r="N704" s="13">
        <v>3.05535058823529</v>
      </c>
      <c r="O704" s="13">
        <v>1.5905793905258201</v>
      </c>
      <c r="P704" s="13">
        <v>21.092218399047901</v>
      </c>
      <c r="Q704" s="2" t="s">
        <v>294</v>
      </c>
      <c r="R704" s="13"/>
      <c r="S704" s="16" t="s">
        <v>580</v>
      </c>
    </row>
    <row r="705" spans="1:19" s="15" customFormat="1" x14ac:dyDescent="0.25">
      <c r="A705" s="50">
        <v>703</v>
      </c>
      <c r="B705" s="12">
        <v>-32.67</v>
      </c>
      <c r="C705" s="12">
        <v>26.1</v>
      </c>
      <c r="D705" s="12">
        <v>36.200000000000003</v>
      </c>
      <c r="E705" s="12" t="s">
        <v>564</v>
      </c>
      <c r="F705" s="13">
        <v>567.29999999999995</v>
      </c>
      <c r="G705" s="13">
        <v>85</v>
      </c>
      <c r="H705" s="13">
        <v>17.299759193954699</v>
      </c>
      <c r="I705" s="13">
        <v>1369.9496470588199</v>
      </c>
      <c r="J705" s="13">
        <v>3.8057211999999998</v>
      </c>
      <c r="K705" s="13">
        <v>35.230098724365199</v>
      </c>
      <c r="L705" s="13">
        <v>513.65997314453102</v>
      </c>
      <c r="M705" s="13">
        <v>0.401043894099329</v>
      </c>
      <c r="N705" s="13">
        <v>16.948117647058901</v>
      </c>
      <c r="O705" s="13">
        <v>1.5110437870025599</v>
      </c>
      <c r="P705" s="13">
        <v>22.493181228637699</v>
      </c>
      <c r="Q705" s="2" t="s">
        <v>294</v>
      </c>
      <c r="R705" s="13"/>
      <c r="S705" s="16" t="s">
        <v>580</v>
      </c>
    </row>
    <row r="706" spans="1:19" s="15" customFormat="1" x14ac:dyDescent="0.25">
      <c r="A706" s="50">
        <v>704</v>
      </c>
      <c r="B706" s="12">
        <v>-32.729999999999997</v>
      </c>
      <c r="C706" s="12">
        <v>25.95</v>
      </c>
      <c r="D706" s="12">
        <v>50.4</v>
      </c>
      <c r="E706" s="12" t="s">
        <v>564</v>
      </c>
      <c r="F706" s="13">
        <v>503.1</v>
      </c>
      <c r="G706" s="13">
        <v>85</v>
      </c>
      <c r="H706" s="13">
        <v>17.597549622166198</v>
      </c>
      <c r="I706" s="13">
        <v>1391.66188235294</v>
      </c>
      <c r="J706" s="13">
        <v>3.7416735999999999</v>
      </c>
      <c r="K706" s="13">
        <v>47.677299499511697</v>
      </c>
      <c r="L706" s="13">
        <v>383.35501098632801</v>
      </c>
      <c r="M706" s="13">
        <v>0.386959611386336</v>
      </c>
      <c r="N706" s="13">
        <v>16.8344470588234</v>
      </c>
      <c r="O706" s="13">
        <v>1.51297867298126</v>
      </c>
      <c r="P706" s="13">
        <v>21.839073181152301</v>
      </c>
      <c r="Q706" s="2" t="s">
        <v>294</v>
      </c>
      <c r="R706" s="13"/>
      <c r="S706" s="16" t="s">
        <v>580</v>
      </c>
    </row>
    <row r="707" spans="1:19" s="15" customFormat="1" x14ac:dyDescent="0.25">
      <c r="A707" s="50">
        <v>705</v>
      </c>
      <c r="B707" s="12">
        <v>-33.75</v>
      </c>
      <c r="C707" s="12">
        <v>26.4</v>
      </c>
      <c r="D707" s="12">
        <v>53</v>
      </c>
      <c r="E707" s="12" t="s">
        <v>564</v>
      </c>
      <c r="F707" s="13">
        <v>802.7</v>
      </c>
      <c r="G707" s="13">
        <v>97</v>
      </c>
      <c r="H707" s="13">
        <v>19.0001007556675</v>
      </c>
      <c r="I707" s="13">
        <v>1152.3705882352899</v>
      </c>
      <c r="J707" s="13">
        <v>0.91758000000000195</v>
      </c>
      <c r="K707" s="13">
        <v>53.902999877929702</v>
      </c>
      <c r="L707" s="13">
        <v>238.27499389648401</v>
      </c>
      <c r="M707" s="13">
        <v>0.52405654839384996</v>
      </c>
      <c r="N707" s="13">
        <v>68.3273529411764</v>
      </c>
      <c r="O707" s="13">
        <v>1.10646748542786</v>
      </c>
      <c r="P707" s="13">
        <v>14.8779458999634</v>
      </c>
      <c r="Q707" s="2" t="s">
        <v>289</v>
      </c>
      <c r="R707" s="13"/>
      <c r="S707" s="16" t="s">
        <v>580</v>
      </c>
    </row>
    <row r="708" spans="1:19" s="15" customFormat="1" x14ac:dyDescent="0.25">
      <c r="A708" s="50">
        <v>706</v>
      </c>
      <c r="B708" s="12">
        <v>-34.520000000000003</v>
      </c>
      <c r="C708" s="12">
        <v>20.12</v>
      </c>
      <c r="D708" s="12">
        <v>22</v>
      </c>
      <c r="E708" s="12" t="s">
        <v>564</v>
      </c>
      <c r="F708" s="13">
        <v>567.5</v>
      </c>
      <c r="G708" s="13">
        <v>105</v>
      </c>
      <c r="H708" s="13">
        <v>17.812905793450899</v>
      </c>
      <c r="I708" s="13">
        <v>706.86165882352304</v>
      </c>
      <c r="J708" s="13">
        <v>1.2327418399999901</v>
      </c>
      <c r="K708" s="13">
        <v>0</v>
      </c>
      <c r="L708" s="13">
        <v>554.67999267578102</v>
      </c>
      <c r="M708" s="13">
        <v>0.72830615279226296</v>
      </c>
      <c r="N708" s="13">
        <v>0</v>
      </c>
      <c r="O708" s="13">
        <v>0.58492869138717696</v>
      </c>
      <c r="P708" s="13">
        <v>8.4305772781372106</v>
      </c>
      <c r="Q708" s="2" t="s">
        <v>294</v>
      </c>
      <c r="R708" s="13"/>
      <c r="S708" s="16" t="s">
        <v>580</v>
      </c>
    </row>
    <row r="709" spans="1:19" s="15" customFormat="1" x14ac:dyDescent="0.25">
      <c r="A709" s="50">
        <v>707</v>
      </c>
      <c r="B709" s="12">
        <v>-26.16</v>
      </c>
      <c r="C709" s="12">
        <v>26.75</v>
      </c>
      <c r="D709" s="12">
        <v>82.1</v>
      </c>
      <c r="E709" s="12" t="s">
        <v>564</v>
      </c>
      <c r="F709" s="13">
        <v>647.9</v>
      </c>
      <c r="G709" s="13">
        <v>75</v>
      </c>
      <c r="H709" s="13">
        <v>18.2747355163728</v>
      </c>
      <c r="I709" s="13">
        <v>1394.74588235294</v>
      </c>
      <c r="J709" s="13">
        <v>0.75895400000000002</v>
      </c>
      <c r="K709" s="13">
        <v>81.696800231933594</v>
      </c>
      <c r="L709" s="13">
        <v>653.385009765625</v>
      </c>
      <c r="M709" s="13">
        <v>0.40642651328430901</v>
      </c>
      <c r="N709" s="13">
        <v>26.937058823529402</v>
      </c>
      <c r="O709" s="13">
        <v>1.55888295173645</v>
      </c>
      <c r="P709" s="13">
        <v>32.261501312255902</v>
      </c>
      <c r="Q709" s="2" t="s">
        <v>294</v>
      </c>
      <c r="R709" s="13"/>
      <c r="S709" s="16" t="s">
        <v>580</v>
      </c>
    </row>
    <row r="710" spans="1:19" s="15" customFormat="1" x14ac:dyDescent="0.25">
      <c r="A710" s="50">
        <v>708</v>
      </c>
      <c r="B710" s="12">
        <v>-27.72</v>
      </c>
      <c r="C710" s="12">
        <v>31</v>
      </c>
      <c r="D710" s="12">
        <v>117</v>
      </c>
      <c r="E710" s="12" t="s">
        <v>564</v>
      </c>
      <c r="F710" s="13">
        <v>750.2</v>
      </c>
      <c r="G710" s="13">
        <v>103</v>
      </c>
      <c r="H710" s="13">
        <v>18.441544080604501</v>
      </c>
      <c r="I710" s="13">
        <v>1188.26470588235</v>
      </c>
      <c r="J710" s="13">
        <v>3.8854259999999998</v>
      </c>
      <c r="K710" s="13">
        <v>15.184700012206999</v>
      </c>
      <c r="L710" s="13">
        <v>824.85998535156295</v>
      </c>
      <c r="M710" s="13">
        <v>0.678963268235936</v>
      </c>
      <c r="N710" s="13">
        <v>125.430382352941</v>
      </c>
      <c r="O710" s="13">
        <v>1.53598892688751</v>
      </c>
      <c r="P710" s="13">
        <v>34.6039428710938</v>
      </c>
      <c r="Q710" s="2" t="s">
        <v>289</v>
      </c>
      <c r="R710" s="13"/>
      <c r="S710" s="16" t="s">
        <v>581</v>
      </c>
    </row>
    <row r="711" spans="1:19" s="15" customFormat="1" x14ac:dyDescent="0.25">
      <c r="A711" s="50">
        <v>709</v>
      </c>
      <c r="B711" s="12">
        <v>-26.38</v>
      </c>
      <c r="C711" s="12">
        <v>28.92</v>
      </c>
      <c r="D711" s="12">
        <v>35</v>
      </c>
      <c r="E711" s="12" t="s">
        <v>564</v>
      </c>
      <c r="F711" s="13">
        <v>733.5</v>
      </c>
      <c r="G711" s="13">
        <v>78</v>
      </c>
      <c r="H711" s="13">
        <v>16.661078488665002</v>
      </c>
      <c r="I711" s="13">
        <v>1276.82636470588</v>
      </c>
      <c r="J711" s="13">
        <v>0.90345755999999999</v>
      </c>
      <c r="K711" s="13">
        <v>14.351200103759799</v>
      </c>
      <c r="L711" s="13">
        <v>763.24639892578102</v>
      </c>
      <c r="M711" s="13">
        <v>0.52549900723062104</v>
      </c>
      <c r="N711" s="13">
        <v>59.841509411764697</v>
      </c>
      <c r="O711" s="13">
        <v>1.636873960495</v>
      </c>
      <c r="P711" s="13">
        <v>42.948596954345703</v>
      </c>
      <c r="Q711" s="2" t="s">
        <v>311</v>
      </c>
      <c r="R711" s="13"/>
      <c r="S711" s="16" t="s">
        <v>572</v>
      </c>
    </row>
    <row r="712" spans="1:19" s="15" customFormat="1" x14ac:dyDescent="0.25">
      <c r="A712" s="50">
        <v>710</v>
      </c>
      <c r="B712" s="12">
        <v>-29.42</v>
      </c>
      <c r="C712" s="12">
        <v>22.08</v>
      </c>
      <c r="D712" s="12">
        <v>0.8</v>
      </c>
      <c r="E712" s="12" t="s">
        <v>564</v>
      </c>
      <c r="F712" s="13">
        <v>201.4</v>
      </c>
      <c r="G712" s="13">
        <v>34</v>
      </c>
      <c r="H712" s="13">
        <v>20.225952141057899</v>
      </c>
      <c r="I712" s="13">
        <v>1727.26609411765</v>
      </c>
      <c r="J712" s="13">
        <v>1.0743929999999999</v>
      </c>
      <c r="K712" s="13">
        <v>254.07200622558599</v>
      </c>
      <c r="L712" s="13">
        <v>146.50399780273401</v>
      </c>
      <c r="M712" s="13">
        <v>0.12585949391986401</v>
      </c>
      <c r="N712" s="13">
        <v>0</v>
      </c>
      <c r="O712" s="13">
        <v>1.54376780986786</v>
      </c>
      <c r="P712" s="13">
        <v>11.288570404052701</v>
      </c>
      <c r="Q712" s="2" t="s">
        <v>294</v>
      </c>
      <c r="R712" s="13"/>
      <c r="S712" s="16" t="s">
        <v>572</v>
      </c>
    </row>
    <row r="713" spans="1:19" s="15" customFormat="1" x14ac:dyDescent="0.25">
      <c r="A713" s="50">
        <v>711</v>
      </c>
      <c r="B713" s="12">
        <v>-33.36</v>
      </c>
      <c r="C713" s="12">
        <v>21.3</v>
      </c>
      <c r="D713" s="12">
        <v>12.5</v>
      </c>
      <c r="E713" s="12" t="s">
        <v>564</v>
      </c>
      <c r="F713" s="13">
        <v>472.3</v>
      </c>
      <c r="G713" s="13">
        <v>72</v>
      </c>
      <c r="H713" s="13">
        <v>16.420838790931999</v>
      </c>
      <c r="I713" s="13">
        <v>1377.77276470588</v>
      </c>
      <c r="J713" s="13">
        <v>5.0454964000000002</v>
      </c>
      <c r="K713" s="13">
        <v>50.417198181152301</v>
      </c>
      <c r="L713" s="13">
        <v>252.232009887695</v>
      </c>
      <c r="M713" s="13">
        <v>0.208065194905145</v>
      </c>
      <c r="N713" s="13">
        <v>2.51742352941175</v>
      </c>
      <c r="O713" s="13">
        <v>1.6084748506546001</v>
      </c>
      <c r="P713" s="13">
        <v>21.7541179656982</v>
      </c>
      <c r="Q713" s="2" t="s">
        <v>294</v>
      </c>
      <c r="R713" s="13"/>
      <c r="S713" s="16" t="s">
        <v>572</v>
      </c>
    </row>
    <row r="714" spans="1:19" s="15" customFormat="1" x14ac:dyDescent="0.25">
      <c r="A714" s="50">
        <v>712</v>
      </c>
      <c r="B714" s="12">
        <v>-33.68</v>
      </c>
      <c r="C714" s="12">
        <v>19.850000000000001</v>
      </c>
      <c r="D714" s="12">
        <v>47.7</v>
      </c>
      <c r="E714" s="12" t="s">
        <v>564</v>
      </c>
      <c r="F714" s="13">
        <v>628.29999999999995</v>
      </c>
      <c r="G714" s="13">
        <v>78</v>
      </c>
      <c r="H714" s="13">
        <v>16.582175314861502</v>
      </c>
      <c r="I714" s="13">
        <v>1369.28364705882</v>
      </c>
      <c r="J714" s="13">
        <v>5.4668032000000002</v>
      </c>
      <c r="K714" s="13">
        <v>96.643699645996094</v>
      </c>
      <c r="L714" s="13">
        <v>415.61199951171898</v>
      </c>
      <c r="M714" s="13">
        <v>0.31913839705450198</v>
      </c>
      <c r="N714" s="13">
        <v>53.843376470587998</v>
      </c>
      <c r="O714" s="13">
        <v>1.50351667404175</v>
      </c>
      <c r="P714" s="13">
        <v>21.874973297119102</v>
      </c>
      <c r="Q714" s="2" t="s">
        <v>294</v>
      </c>
      <c r="R714" s="13"/>
      <c r="S714" s="16" t="s">
        <v>572</v>
      </c>
    </row>
    <row r="715" spans="1:19" s="15" customFormat="1" x14ac:dyDescent="0.25">
      <c r="A715" s="50">
        <v>713</v>
      </c>
      <c r="B715" s="12">
        <v>27.88</v>
      </c>
      <c r="C715" s="12">
        <v>110.25</v>
      </c>
      <c r="D715" s="12">
        <v>0.13500000000000001</v>
      </c>
      <c r="E715" s="12" t="s">
        <v>564</v>
      </c>
      <c r="F715" s="13">
        <v>320</v>
      </c>
      <c r="G715" s="13">
        <v>189</v>
      </c>
      <c r="H715" s="13">
        <v>16.5750428211587</v>
      </c>
      <c r="I715" s="13">
        <v>2600</v>
      </c>
      <c r="J715" s="13">
        <v>3.481198</v>
      </c>
      <c r="K715" s="13">
        <v>21.698600769043001</v>
      </c>
      <c r="L715" s="13">
        <v>730.34002685546898</v>
      </c>
      <c r="M715" s="13">
        <v>0.123076923076923</v>
      </c>
      <c r="N715" s="13">
        <v>597.11988235294098</v>
      </c>
      <c r="O715" s="13">
        <v>1.45510053634644</v>
      </c>
      <c r="P715" s="13">
        <v>29.715192794799801</v>
      </c>
      <c r="Q715" s="2" t="s">
        <v>289</v>
      </c>
      <c r="R715" s="13"/>
      <c r="S715" s="16" t="s">
        <v>408</v>
      </c>
    </row>
    <row r="716" spans="1:19" s="15" customFormat="1" x14ac:dyDescent="0.25">
      <c r="A716" s="50">
        <v>714</v>
      </c>
      <c r="B716" s="12">
        <v>-25.13</v>
      </c>
      <c r="C716" s="12">
        <v>24.59</v>
      </c>
      <c r="D716" s="12">
        <v>11</v>
      </c>
      <c r="E716" s="12" t="s">
        <v>564</v>
      </c>
      <c r="F716" s="13">
        <v>500</v>
      </c>
      <c r="G716" s="13">
        <v>54</v>
      </c>
      <c r="H716" s="13">
        <v>21.304492896725399</v>
      </c>
      <c r="I716" s="13">
        <v>1449.48</v>
      </c>
      <c r="J716" s="13">
        <v>0.19217119999999999</v>
      </c>
      <c r="K716" s="13">
        <v>213.26199340820301</v>
      </c>
      <c r="L716" s="13">
        <v>617.91003417968795</v>
      </c>
      <c r="M716" s="13">
        <v>0.34495129287744603</v>
      </c>
      <c r="N716" s="13">
        <v>6.9032988235294104</v>
      </c>
      <c r="O716" s="13">
        <v>1.60866570472717</v>
      </c>
      <c r="P716" s="13">
        <v>14.767375946044901</v>
      </c>
      <c r="Q716" s="2" t="s">
        <v>294</v>
      </c>
      <c r="R716" s="13"/>
      <c r="S716" s="16" t="s">
        <v>315</v>
      </c>
    </row>
    <row r="717" spans="1:19" s="15" customFormat="1" x14ac:dyDescent="0.25">
      <c r="A717" s="50">
        <v>715</v>
      </c>
      <c r="B717" s="12">
        <v>47.83</v>
      </c>
      <c r="C717" s="12">
        <v>-115.59</v>
      </c>
      <c r="D717" s="12">
        <v>3.6</v>
      </c>
      <c r="E717" s="12" t="s">
        <v>564</v>
      </c>
      <c r="F717" s="13">
        <v>246</v>
      </c>
      <c r="G717" s="13">
        <v>129</v>
      </c>
      <c r="H717" s="13">
        <v>6.4149005541561799</v>
      </c>
      <c r="I717" s="13">
        <v>990</v>
      </c>
      <c r="J717" s="13">
        <v>7.29815024</v>
      </c>
      <c r="K717" s="13">
        <v>74.531501770019503</v>
      </c>
      <c r="L717" s="13">
        <v>464</v>
      </c>
      <c r="M717" s="13">
        <v>0.248484848484848</v>
      </c>
      <c r="N717" s="13">
        <v>375.552494117648</v>
      </c>
      <c r="O717" s="13">
        <v>1.11991798877716</v>
      </c>
      <c r="P717" s="13">
        <v>11.368516921997101</v>
      </c>
      <c r="Q717" s="2" t="s">
        <v>297</v>
      </c>
      <c r="R717" s="13"/>
      <c r="S717" s="16" t="s">
        <v>463</v>
      </c>
    </row>
    <row r="718" spans="1:19" s="15" customFormat="1" x14ac:dyDescent="0.25">
      <c r="B718" s="24"/>
      <c r="C718" s="24"/>
      <c r="D718" s="24"/>
      <c r="E718" s="24"/>
      <c r="F718" s="25"/>
      <c r="G718" s="25"/>
      <c r="H718" s="25"/>
      <c r="I718" s="25"/>
      <c r="J718" s="25"/>
      <c r="K718" s="25"/>
      <c r="L718" s="25"/>
      <c r="M718" s="25"/>
      <c r="N718" s="25"/>
      <c r="O718" s="25"/>
      <c r="P718" s="25"/>
      <c r="Q718"/>
      <c r="R718" s="25"/>
      <c r="S718" s="26"/>
    </row>
    <row r="719" spans="1:19" s="15" customFormat="1" x14ac:dyDescent="0.25">
      <c r="D719" s="27"/>
      <c r="E719" s="27"/>
      <c r="F719" s="25"/>
      <c r="G719" s="25"/>
      <c r="H719" s="25"/>
      <c r="I719" s="25"/>
      <c r="J719" s="25"/>
      <c r="K719" s="25"/>
      <c r="L719" s="25"/>
      <c r="M719" s="25"/>
      <c r="N719" s="25"/>
      <c r="O719" s="25"/>
      <c r="P719" s="25"/>
      <c r="Q719"/>
      <c r="R719" s="25"/>
      <c r="S719" s="26"/>
    </row>
    <row r="720" spans="1:19" s="15" customFormat="1" x14ac:dyDescent="0.25">
      <c r="D720" s="27"/>
      <c r="E720" s="27"/>
      <c r="F720" s="25"/>
      <c r="G720" s="25"/>
      <c r="H720" s="25"/>
      <c r="I720" s="25"/>
      <c r="J720" s="25"/>
      <c r="K720" s="25"/>
      <c r="L720" s="25"/>
      <c r="M720" s="25"/>
      <c r="N720" s="25"/>
      <c r="O720" s="25"/>
      <c r="P720" s="25"/>
      <c r="Q720"/>
      <c r="R720" s="25"/>
      <c r="S720" s="26"/>
    </row>
    <row r="721" spans="4:19" s="15" customFormat="1" x14ac:dyDescent="0.25">
      <c r="D721" s="27"/>
      <c r="E721" s="27"/>
      <c r="F721" s="25"/>
      <c r="G721" s="25"/>
      <c r="H721" s="25"/>
      <c r="I721" s="25"/>
      <c r="J721" s="25"/>
      <c r="K721" s="25"/>
      <c r="L721" s="25"/>
      <c r="M721" s="25"/>
      <c r="N721" s="25"/>
      <c r="O721" s="25"/>
      <c r="P721" s="25"/>
      <c r="Q721"/>
      <c r="R721" s="25"/>
      <c r="S721" s="26"/>
    </row>
  </sheetData>
  <mergeCells count="1">
    <mergeCell ref="U1:V1"/>
  </mergeCells>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B37B-D144-4A7F-8230-D60B7BA3047E}">
  <dimension ref="A1:AC270"/>
  <sheetViews>
    <sheetView topLeftCell="H1" zoomScale="77" zoomScaleNormal="100" workbookViewId="0">
      <selection activeCell="P22" sqref="P22"/>
    </sheetView>
  </sheetViews>
  <sheetFormatPr defaultColWidth="8.6640625" defaultRowHeight="15.6" x14ac:dyDescent="0.3"/>
  <cols>
    <col min="1" max="1" width="5.5546875" style="55" customWidth="1"/>
    <col min="2" max="2" width="7.33203125" style="55" customWidth="1"/>
    <col min="3" max="3" width="15.44140625" style="55" customWidth="1"/>
    <col min="4" max="4" width="9.109375" style="55" customWidth="1"/>
    <col min="5" max="5" width="8.5546875" style="55" customWidth="1"/>
    <col min="6" max="6" width="15.88671875" style="55" customWidth="1"/>
    <col min="7" max="7" width="15.44140625" style="55" customWidth="1"/>
    <col min="8" max="8" width="15.5546875" style="55" customWidth="1"/>
    <col min="9" max="9" width="12.44140625" style="55" customWidth="1"/>
    <col min="10" max="10" width="14.109375" style="55" customWidth="1"/>
    <col min="11" max="11" width="14.44140625" style="55" customWidth="1"/>
    <col min="12" max="12" width="13.6640625" style="55" customWidth="1"/>
    <col min="13" max="13" width="35.5546875" style="55" customWidth="1"/>
    <col min="14" max="14" width="12.109375" style="55" customWidth="1"/>
    <col min="15" max="15" width="14.88671875" style="55" customWidth="1"/>
    <col min="16" max="16" width="47.109375" style="56" customWidth="1"/>
    <col min="17" max="17" width="41.88671875" style="57" customWidth="1"/>
    <col min="18" max="18" width="35.109375" style="57" customWidth="1"/>
    <col min="19" max="19" width="13.44140625" style="58" customWidth="1"/>
    <col min="20" max="20" width="12.88671875" style="61" customWidth="1"/>
    <col min="21" max="21" width="12.109375" style="58" customWidth="1"/>
    <col min="22" max="22" width="12.5546875" style="58" customWidth="1"/>
    <col min="23" max="23" width="11.33203125" style="58" customWidth="1"/>
    <col min="24" max="24" width="21" style="58" customWidth="1"/>
    <col min="25" max="25" width="12.5546875" style="58" customWidth="1"/>
    <col min="26" max="26" width="12.33203125" style="58" customWidth="1"/>
    <col min="27" max="27" width="8.6640625" style="54"/>
    <col min="28" max="28" width="31.33203125" style="54" customWidth="1"/>
    <col min="29" max="29" width="8.6640625" style="63"/>
    <col min="30" max="16384" width="8.6640625" style="54"/>
  </cols>
  <sheetData>
    <row r="1" spans="1:29" ht="34.5" customHeight="1" x14ac:dyDescent="0.3">
      <c r="A1" s="8" t="s">
        <v>877</v>
      </c>
      <c r="B1" s="8" t="s">
        <v>879</v>
      </c>
      <c r="C1" s="8" t="s">
        <v>880</v>
      </c>
      <c r="D1" s="8" t="s">
        <v>250</v>
      </c>
      <c r="E1" s="8" t="s">
        <v>251</v>
      </c>
      <c r="F1" s="8" t="s">
        <v>1781</v>
      </c>
      <c r="G1" s="8" t="s">
        <v>882</v>
      </c>
      <c r="H1" s="8" t="s">
        <v>883</v>
      </c>
      <c r="I1" s="8" t="s">
        <v>884</v>
      </c>
      <c r="J1" s="8" t="s">
        <v>885</v>
      </c>
      <c r="K1" s="8" t="s">
        <v>886</v>
      </c>
      <c r="L1" s="8" t="s">
        <v>887</v>
      </c>
      <c r="M1" s="8" t="s">
        <v>888</v>
      </c>
      <c r="N1" s="8" t="s">
        <v>889</v>
      </c>
      <c r="O1" s="8" t="s">
        <v>890</v>
      </c>
      <c r="P1" s="8" t="s">
        <v>1966</v>
      </c>
      <c r="Q1" s="8" t="s">
        <v>891</v>
      </c>
      <c r="R1" s="8" t="s">
        <v>892</v>
      </c>
      <c r="S1" s="8" t="s">
        <v>893</v>
      </c>
      <c r="T1" s="8" t="s">
        <v>894</v>
      </c>
      <c r="U1" s="8" t="s">
        <v>895</v>
      </c>
      <c r="V1" s="8" t="s">
        <v>896</v>
      </c>
      <c r="W1" s="8" t="s">
        <v>897</v>
      </c>
      <c r="X1" s="8" t="s">
        <v>898</v>
      </c>
      <c r="Y1" s="8" t="s">
        <v>899</v>
      </c>
      <c r="Z1" s="8" t="s">
        <v>900</v>
      </c>
      <c r="AA1" s="8"/>
      <c r="AB1" s="8" t="s">
        <v>1578</v>
      </c>
      <c r="AC1" s="8" t="s">
        <v>1579</v>
      </c>
    </row>
    <row r="2" spans="1:29" x14ac:dyDescent="0.3">
      <c r="A2">
        <v>1</v>
      </c>
      <c r="B2" t="s">
        <v>901</v>
      </c>
      <c r="C2" t="s">
        <v>109</v>
      </c>
      <c r="D2">
        <v>8.49</v>
      </c>
      <c r="E2">
        <v>4.4800000000000004</v>
      </c>
      <c r="F2">
        <v>253</v>
      </c>
      <c r="G2">
        <v>190</v>
      </c>
      <c r="H2">
        <v>320</v>
      </c>
      <c r="I2" t="s">
        <v>902</v>
      </c>
      <c r="J2" t="s">
        <v>543</v>
      </c>
      <c r="K2" t="s">
        <v>903</v>
      </c>
      <c r="L2">
        <v>3</v>
      </c>
      <c r="M2" t="s">
        <v>904</v>
      </c>
      <c r="N2" t="s">
        <v>905</v>
      </c>
      <c r="O2" t="s">
        <v>906</v>
      </c>
      <c r="P2" t="s">
        <v>907</v>
      </c>
      <c r="Q2" t="s">
        <v>908</v>
      </c>
      <c r="R2"/>
      <c r="S2">
        <v>1234.7433556999999</v>
      </c>
      <c r="T2">
        <v>106.02566417</v>
      </c>
      <c r="U2">
        <v>1265</v>
      </c>
      <c r="V2">
        <v>0.97742591034000004</v>
      </c>
      <c r="W2">
        <v>0.50029721657000004</v>
      </c>
      <c r="X2" t="s">
        <v>909</v>
      </c>
      <c r="Y2" t="s">
        <v>910</v>
      </c>
      <c r="Z2" t="s">
        <v>911</v>
      </c>
      <c r="AB2" t="s">
        <v>877</v>
      </c>
      <c r="AC2" s="62" t="s">
        <v>1580</v>
      </c>
    </row>
    <row r="3" spans="1:29" x14ac:dyDescent="0.3">
      <c r="A3">
        <v>2</v>
      </c>
      <c r="B3" t="s">
        <v>912</v>
      </c>
      <c r="C3" t="s">
        <v>913</v>
      </c>
      <c r="D3">
        <v>-20.27</v>
      </c>
      <c r="E3">
        <v>30.09</v>
      </c>
      <c r="F3">
        <v>22</v>
      </c>
      <c r="G3">
        <v>1</v>
      </c>
      <c r="H3">
        <v>50</v>
      </c>
      <c r="I3" t="s">
        <v>902</v>
      </c>
      <c r="J3" t="s">
        <v>543</v>
      </c>
      <c r="K3" t="s">
        <v>903</v>
      </c>
      <c r="L3">
        <v>3</v>
      </c>
      <c r="M3" t="s">
        <v>904</v>
      </c>
      <c r="N3" t="s">
        <v>905</v>
      </c>
      <c r="O3" t="s">
        <v>914</v>
      </c>
      <c r="P3" t="s">
        <v>907</v>
      </c>
      <c r="Q3" t="s">
        <v>915</v>
      </c>
      <c r="R3"/>
      <c r="S3">
        <v>555.87667519000001</v>
      </c>
      <c r="T3">
        <v>67.369998287000001</v>
      </c>
      <c r="U3">
        <v>1386.0300279000001</v>
      </c>
      <c r="V3">
        <v>0.40344206052999998</v>
      </c>
      <c r="W3">
        <v>0.39328777193999997</v>
      </c>
      <c r="X3" t="s">
        <v>909</v>
      </c>
      <c r="Y3" t="s">
        <v>916</v>
      </c>
      <c r="Z3" t="s">
        <v>917</v>
      </c>
      <c r="AB3" t="s">
        <v>879</v>
      </c>
      <c r="AC3" s="62" t="s">
        <v>1581</v>
      </c>
    </row>
    <row r="4" spans="1:29" x14ac:dyDescent="0.3">
      <c r="A4">
        <v>3</v>
      </c>
      <c r="B4" t="s">
        <v>918</v>
      </c>
      <c r="C4" t="s">
        <v>919</v>
      </c>
      <c r="D4">
        <v>0.46</v>
      </c>
      <c r="E4">
        <v>32.96</v>
      </c>
      <c r="F4">
        <v>245</v>
      </c>
      <c r="G4">
        <v>200</v>
      </c>
      <c r="H4">
        <v>300</v>
      </c>
      <c r="I4" t="s">
        <v>920</v>
      </c>
      <c r="J4"/>
      <c r="K4" t="s">
        <v>903</v>
      </c>
      <c r="L4">
        <v>4</v>
      </c>
      <c r="M4" t="s">
        <v>921</v>
      </c>
      <c r="N4" t="s">
        <v>922</v>
      </c>
      <c r="O4" t="s">
        <v>923</v>
      </c>
      <c r="P4" t="s">
        <v>924</v>
      </c>
      <c r="Q4" t="s">
        <v>925</v>
      </c>
      <c r="R4"/>
      <c r="S4">
        <v>1376.7166878</v>
      </c>
      <c r="T4">
        <v>192.22332918000001</v>
      </c>
      <c r="U4">
        <v>1337.440024</v>
      </c>
      <c r="V4">
        <v>1.0295749190000001</v>
      </c>
      <c r="W4">
        <v>0.82264832257999998</v>
      </c>
      <c r="X4" t="s">
        <v>909</v>
      </c>
      <c r="Y4" t="s">
        <v>926</v>
      </c>
      <c r="Z4" t="s">
        <v>927</v>
      </c>
      <c r="AB4" t="s">
        <v>880</v>
      </c>
      <c r="AC4" s="62" t="s">
        <v>1582</v>
      </c>
    </row>
    <row r="5" spans="1:29" x14ac:dyDescent="0.3">
      <c r="A5">
        <v>4</v>
      </c>
      <c r="B5" t="s">
        <v>928</v>
      </c>
      <c r="C5" t="s">
        <v>929</v>
      </c>
      <c r="D5">
        <v>13.54</v>
      </c>
      <c r="E5">
        <v>39.82</v>
      </c>
      <c r="F5">
        <v>185</v>
      </c>
      <c r="G5">
        <v>110</v>
      </c>
      <c r="H5">
        <v>334</v>
      </c>
      <c r="I5" t="s">
        <v>930</v>
      </c>
      <c r="J5" t="s">
        <v>288</v>
      </c>
      <c r="K5" t="s">
        <v>903</v>
      </c>
      <c r="L5">
        <v>3</v>
      </c>
      <c r="M5" t="s">
        <v>931</v>
      </c>
      <c r="N5" t="s">
        <v>922</v>
      </c>
      <c r="O5" s="7" t="s">
        <v>1804</v>
      </c>
      <c r="P5" t="s">
        <v>933</v>
      </c>
      <c r="Q5" t="s">
        <v>934</v>
      </c>
      <c r="R5"/>
      <c r="S5">
        <v>518.19667580999999</v>
      </c>
      <c r="T5">
        <v>59.429665376999999</v>
      </c>
      <c r="U5">
        <v>1590.6100286999999</v>
      </c>
      <c r="V5">
        <v>0.32618771631999999</v>
      </c>
      <c r="W5">
        <v>0.28117276826999998</v>
      </c>
      <c r="X5" t="s">
        <v>935</v>
      </c>
      <c r="Y5" t="s">
        <v>936</v>
      </c>
      <c r="Z5" t="s">
        <v>937</v>
      </c>
      <c r="AB5" t="s">
        <v>3</v>
      </c>
      <c r="AC5" s="62" t="s">
        <v>1583</v>
      </c>
    </row>
    <row r="6" spans="1:29" x14ac:dyDescent="0.3">
      <c r="A6">
        <v>5</v>
      </c>
      <c r="B6" t="s">
        <v>938</v>
      </c>
      <c r="C6" t="s">
        <v>939</v>
      </c>
      <c r="D6">
        <v>6.5</v>
      </c>
      <c r="E6">
        <v>2.2999999999999998</v>
      </c>
      <c r="F6">
        <v>120</v>
      </c>
      <c r="G6">
        <v>53</v>
      </c>
      <c r="H6">
        <v>149</v>
      </c>
      <c r="I6" t="s">
        <v>288</v>
      </c>
      <c r="J6" t="s">
        <v>543</v>
      </c>
      <c r="K6" t="s">
        <v>903</v>
      </c>
      <c r="L6">
        <v>4</v>
      </c>
      <c r="M6" t="s">
        <v>940</v>
      </c>
      <c r="N6" t="s">
        <v>941</v>
      </c>
      <c r="O6" t="s">
        <v>942</v>
      </c>
      <c r="P6" t="s">
        <v>943</v>
      </c>
      <c r="Q6" t="s">
        <v>944</v>
      </c>
      <c r="R6"/>
      <c r="S6">
        <v>1344.5800243000001</v>
      </c>
      <c r="T6">
        <v>139.17133057000001</v>
      </c>
      <c r="U6">
        <v>1298.6933529999999</v>
      </c>
      <c r="V6">
        <v>1.0388571535</v>
      </c>
      <c r="W6">
        <v>0.65001219907999996</v>
      </c>
      <c r="X6" t="s">
        <v>935</v>
      </c>
      <c r="Y6" t="s">
        <v>926</v>
      </c>
      <c r="Z6" t="s">
        <v>945</v>
      </c>
      <c r="AB6" t="s">
        <v>4</v>
      </c>
      <c r="AC6" s="62" t="s">
        <v>1584</v>
      </c>
    </row>
    <row r="7" spans="1:29" x14ac:dyDescent="0.3">
      <c r="A7">
        <v>6</v>
      </c>
      <c r="B7" t="s">
        <v>946</v>
      </c>
      <c r="C7" t="s">
        <v>919</v>
      </c>
      <c r="D7">
        <v>2.4500000000000002</v>
      </c>
      <c r="E7">
        <v>34.450000000000003</v>
      </c>
      <c r="F7">
        <v>30</v>
      </c>
      <c r="G7">
        <v>15</v>
      </c>
      <c r="H7">
        <v>45</v>
      </c>
      <c r="I7" t="s">
        <v>288</v>
      </c>
      <c r="J7" t="s">
        <v>930</v>
      </c>
      <c r="K7" t="s">
        <v>903</v>
      </c>
      <c r="L7">
        <v>3</v>
      </c>
      <c r="M7" t="s">
        <v>947</v>
      </c>
      <c r="N7" t="s">
        <v>922</v>
      </c>
      <c r="O7" t="s">
        <v>948</v>
      </c>
      <c r="P7" t="s">
        <v>949</v>
      </c>
      <c r="Q7" t="s">
        <v>950</v>
      </c>
      <c r="R7"/>
      <c r="S7">
        <v>958.50334964000001</v>
      </c>
      <c r="T7">
        <v>136.25699689999999</v>
      </c>
      <c r="U7">
        <v>1632.0033589</v>
      </c>
      <c r="V7">
        <v>0.58749120827000001</v>
      </c>
      <c r="W7">
        <v>0.35785443384999999</v>
      </c>
      <c r="X7" t="s">
        <v>909</v>
      </c>
      <c r="Y7" t="s">
        <v>951</v>
      </c>
      <c r="Z7" t="s">
        <v>937</v>
      </c>
      <c r="AB7" t="s">
        <v>881</v>
      </c>
      <c r="AC7" s="62" t="s">
        <v>1585</v>
      </c>
    </row>
    <row r="8" spans="1:29" x14ac:dyDescent="0.3">
      <c r="A8">
        <v>7</v>
      </c>
      <c r="B8" t="s">
        <v>952</v>
      </c>
      <c r="C8" t="s">
        <v>102</v>
      </c>
      <c r="D8">
        <v>-25.12</v>
      </c>
      <c r="E8">
        <v>25.69</v>
      </c>
      <c r="F8">
        <v>11</v>
      </c>
      <c r="G8">
        <v>5</v>
      </c>
      <c r="H8">
        <v>17</v>
      </c>
      <c r="I8" t="s">
        <v>953</v>
      </c>
      <c r="J8" t="s">
        <v>902</v>
      </c>
      <c r="K8" t="s">
        <v>954</v>
      </c>
      <c r="L8">
        <v>2</v>
      </c>
      <c r="M8" t="s">
        <v>955</v>
      </c>
      <c r="N8" t="s">
        <v>922</v>
      </c>
      <c r="O8" t="s">
        <v>956</v>
      </c>
      <c r="P8" t="s">
        <v>957</v>
      </c>
      <c r="Q8" t="s">
        <v>958</v>
      </c>
      <c r="R8" t="s">
        <v>959</v>
      </c>
      <c r="S8">
        <v>477.64334036999998</v>
      </c>
      <c r="T8">
        <v>55.309332066000003</v>
      </c>
      <c r="U8">
        <v>1393.1033608</v>
      </c>
      <c r="V8">
        <v>0.34525067183000002</v>
      </c>
      <c r="W8">
        <v>0.42414665818000002</v>
      </c>
      <c r="X8" t="s">
        <v>935</v>
      </c>
      <c r="Y8" t="s">
        <v>936</v>
      </c>
      <c r="Z8" t="s">
        <v>911</v>
      </c>
      <c r="AB8" t="s">
        <v>882</v>
      </c>
      <c r="AC8" s="62" t="s">
        <v>1586</v>
      </c>
    </row>
    <row r="9" spans="1:29" x14ac:dyDescent="0.3">
      <c r="A9">
        <v>8</v>
      </c>
      <c r="B9" t="s">
        <v>960</v>
      </c>
      <c r="C9" t="s">
        <v>102</v>
      </c>
      <c r="D9">
        <v>-24.53</v>
      </c>
      <c r="E9">
        <v>24.7</v>
      </c>
      <c r="F9">
        <v>4</v>
      </c>
      <c r="G9">
        <v>3</v>
      </c>
      <c r="H9">
        <v>4.9000000000000004</v>
      </c>
      <c r="I9" t="s">
        <v>953</v>
      </c>
      <c r="J9" t="s">
        <v>288</v>
      </c>
      <c r="K9" t="s">
        <v>903</v>
      </c>
      <c r="L9">
        <v>3</v>
      </c>
      <c r="M9" t="s">
        <v>961</v>
      </c>
      <c r="N9" t="s">
        <v>905</v>
      </c>
      <c r="O9" t="s">
        <v>962</v>
      </c>
      <c r="P9" t="s">
        <v>963</v>
      </c>
      <c r="Q9" t="s">
        <v>964</v>
      </c>
      <c r="R9" t="s">
        <v>965</v>
      </c>
      <c r="S9">
        <v>387.38333929999999</v>
      </c>
      <c r="T9">
        <v>53.912665511999997</v>
      </c>
      <c r="U9">
        <v>1390.9833596000001</v>
      </c>
      <c r="V9">
        <v>0.28031091256000001</v>
      </c>
      <c r="W9">
        <v>0.23181332846</v>
      </c>
      <c r="X9" t="s">
        <v>935</v>
      </c>
      <c r="Y9" t="s">
        <v>966</v>
      </c>
      <c r="Z9" t="s">
        <v>967</v>
      </c>
      <c r="AB9" t="s">
        <v>883</v>
      </c>
      <c r="AC9" s="62" t="s">
        <v>1587</v>
      </c>
    </row>
    <row r="10" spans="1:29" x14ac:dyDescent="0.3">
      <c r="A10">
        <v>9</v>
      </c>
      <c r="B10" t="s">
        <v>968</v>
      </c>
      <c r="C10" t="s">
        <v>969</v>
      </c>
      <c r="D10">
        <v>-23.67</v>
      </c>
      <c r="E10">
        <v>29.56</v>
      </c>
      <c r="F10">
        <v>48</v>
      </c>
      <c r="G10">
        <v>33</v>
      </c>
      <c r="H10">
        <v>66</v>
      </c>
      <c r="I10" t="s">
        <v>288</v>
      </c>
      <c r="J10" t="s">
        <v>920</v>
      </c>
      <c r="K10" t="s">
        <v>903</v>
      </c>
      <c r="L10">
        <v>3</v>
      </c>
      <c r="M10" t="s">
        <v>970</v>
      </c>
      <c r="N10" t="s">
        <v>941</v>
      </c>
      <c r="O10" t="s">
        <v>971</v>
      </c>
      <c r="P10" t="s">
        <v>972</v>
      </c>
      <c r="Q10" t="s">
        <v>973</v>
      </c>
      <c r="R10"/>
      <c r="S10">
        <v>556.60667734000003</v>
      </c>
      <c r="T10">
        <v>69.606998609000001</v>
      </c>
      <c r="U10">
        <v>1307.8333577000001</v>
      </c>
      <c r="V10">
        <v>0.42834018019999998</v>
      </c>
      <c r="W10">
        <v>0.36775610248000001</v>
      </c>
      <c r="X10" t="s">
        <v>909</v>
      </c>
      <c r="Y10" t="s">
        <v>951</v>
      </c>
      <c r="Z10" t="s">
        <v>911</v>
      </c>
      <c r="AB10" t="s">
        <v>884</v>
      </c>
      <c r="AC10" s="62" t="s">
        <v>1588</v>
      </c>
    </row>
    <row r="11" spans="1:29" x14ac:dyDescent="0.3">
      <c r="A11">
        <v>10</v>
      </c>
      <c r="B11" t="s">
        <v>974</v>
      </c>
      <c r="C11" t="s">
        <v>969</v>
      </c>
      <c r="D11">
        <v>-32.71</v>
      </c>
      <c r="E11">
        <v>25.98</v>
      </c>
      <c r="F11">
        <v>4.5</v>
      </c>
      <c r="G11">
        <v>3</v>
      </c>
      <c r="H11">
        <v>8</v>
      </c>
      <c r="I11" t="s">
        <v>902</v>
      </c>
      <c r="J11" t="s">
        <v>920</v>
      </c>
      <c r="K11" t="s">
        <v>903</v>
      </c>
      <c r="L11">
        <v>2</v>
      </c>
      <c r="M11" t="s">
        <v>975</v>
      </c>
      <c r="N11" t="s">
        <v>976</v>
      </c>
      <c r="O11" t="s">
        <v>977</v>
      </c>
      <c r="P11" t="s">
        <v>978</v>
      </c>
      <c r="Q11" t="s">
        <v>979</v>
      </c>
      <c r="R11" t="s">
        <v>980</v>
      </c>
      <c r="S11">
        <v>527.19334284000001</v>
      </c>
      <c r="T11">
        <v>85.156998078000001</v>
      </c>
      <c r="U11">
        <v>1481.3166917000001</v>
      </c>
      <c r="V11">
        <v>0.35730431774999999</v>
      </c>
      <c r="W11">
        <v>0.43317721089</v>
      </c>
      <c r="X11" t="s">
        <v>935</v>
      </c>
      <c r="Y11" t="s">
        <v>981</v>
      </c>
      <c r="Z11" t="s">
        <v>945</v>
      </c>
      <c r="AB11" t="s">
        <v>885</v>
      </c>
      <c r="AC11" s="62" t="s">
        <v>1589</v>
      </c>
    </row>
    <row r="12" spans="1:29" x14ac:dyDescent="0.3">
      <c r="A12">
        <v>11</v>
      </c>
      <c r="B12" t="s">
        <v>982</v>
      </c>
      <c r="C12" t="s">
        <v>983</v>
      </c>
      <c r="D12">
        <v>-4.5999999999999996</v>
      </c>
      <c r="E12">
        <v>34.700000000000003</v>
      </c>
      <c r="F12">
        <v>25</v>
      </c>
      <c r="G12">
        <v>10</v>
      </c>
      <c r="H12">
        <v>50</v>
      </c>
      <c r="I12" t="s">
        <v>902</v>
      </c>
      <c r="J12" t="s">
        <v>953</v>
      </c>
      <c r="K12" t="s">
        <v>903</v>
      </c>
      <c r="L12">
        <v>4</v>
      </c>
      <c r="M12" t="s">
        <v>984</v>
      </c>
      <c r="N12" t="s">
        <v>985</v>
      </c>
      <c r="O12" t="s">
        <v>986</v>
      </c>
      <c r="P12" t="s">
        <v>987</v>
      </c>
      <c r="Q12" t="s">
        <v>988</v>
      </c>
      <c r="R12"/>
      <c r="S12">
        <v>661.80334524</v>
      </c>
      <c r="T12">
        <v>115.41199749</v>
      </c>
      <c r="U12">
        <v>1370.4366904999999</v>
      </c>
      <c r="V12">
        <v>0.48399141362999998</v>
      </c>
      <c r="W12">
        <v>0.35138332644999998</v>
      </c>
      <c r="X12" t="s">
        <v>909</v>
      </c>
      <c r="Y12" t="s">
        <v>951</v>
      </c>
      <c r="Z12" t="s">
        <v>917</v>
      </c>
      <c r="AB12" t="s">
        <v>886</v>
      </c>
      <c r="AC12" s="62" t="s">
        <v>1590</v>
      </c>
    </row>
    <row r="13" spans="1:29" x14ac:dyDescent="0.3">
      <c r="A13">
        <v>12</v>
      </c>
      <c r="B13" t="s">
        <v>989</v>
      </c>
      <c r="C13" t="s">
        <v>12</v>
      </c>
      <c r="D13">
        <v>13.37</v>
      </c>
      <c r="E13">
        <v>30.84</v>
      </c>
      <c r="F13">
        <v>6</v>
      </c>
      <c r="G13">
        <v>4</v>
      </c>
      <c r="H13">
        <v>8</v>
      </c>
      <c r="I13" t="s">
        <v>902</v>
      </c>
      <c r="J13" t="s">
        <v>953</v>
      </c>
      <c r="K13" t="s">
        <v>903</v>
      </c>
      <c r="L13">
        <v>1</v>
      </c>
      <c r="M13" t="s">
        <v>990</v>
      </c>
      <c r="N13" t="s">
        <v>905</v>
      </c>
      <c r="O13" t="s">
        <v>991</v>
      </c>
      <c r="P13" t="s">
        <v>992</v>
      </c>
      <c r="Q13" t="s">
        <v>993</v>
      </c>
      <c r="R13"/>
      <c r="S13">
        <v>296.09333795999999</v>
      </c>
      <c r="T13">
        <v>33.943665852999999</v>
      </c>
      <c r="U13">
        <v>1905.6767050999999</v>
      </c>
      <c r="V13">
        <v>0.15558781051000001</v>
      </c>
      <c r="W13">
        <v>0.19604666432000001</v>
      </c>
      <c r="X13" t="s">
        <v>994</v>
      </c>
      <c r="Y13" t="s">
        <v>966</v>
      </c>
      <c r="Z13" t="s">
        <v>917</v>
      </c>
      <c r="AB13" t="s">
        <v>887</v>
      </c>
      <c r="AC13" s="62" t="s">
        <v>1591</v>
      </c>
    </row>
    <row r="14" spans="1:29" x14ac:dyDescent="0.3">
      <c r="A14">
        <v>13</v>
      </c>
      <c r="B14" t="s">
        <v>995</v>
      </c>
      <c r="C14" t="s">
        <v>996</v>
      </c>
      <c r="D14">
        <v>-13.6</v>
      </c>
      <c r="E14">
        <v>33.57</v>
      </c>
      <c r="F14">
        <v>114</v>
      </c>
      <c r="G14">
        <v>75</v>
      </c>
      <c r="H14">
        <v>145</v>
      </c>
      <c r="I14" t="s">
        <v>902</v>
      </c>
      <c r="J14" t="s">
        <v>543</v>
      </c>
      <c r="K14" t="s">
        <v>903</v>
      </c>
      <c r="L14">
        <v>3</v>
      </c>
      <c r="M14" t="s">
        <v>997</v>
      </c>
      <c r="N14" t="s">
        <v>905</v>
      </c>
      <c r="O14" t="s">
        <v>998</v>
      </c>
      <c r="P14" t="s">
        <v>999</v>
      </c>
      <c r="Q14" t="s">
        <v>1000</v>
      </c>
      <c r="R14"/>
      <c r="S14">
        <v>824.98334967000005</v>
      </c>
      <c r="T14">
        <v>79.028331570999995</v>
      </c>
      <c r="U14">
        <v>1347.7933524</v>
      </c>
      <c r="V14">
        <v>0.61494195854</v>
      </c>
      <c r="W14">
        <v>0.44684387247000001</v>
      </c>
      <c r="X14" t="s">
        <v>909</v>
      </c>
      <c r="Y14" t="s">
        <v>910</v>
      </c>
      <c r="Z14" t="s">
        <v>911</v>
      </c>
      <c r="AB14" t="s">
        <v>888</v>
      </c>
      <c r="AC14" s="62" t="s">
        <v>1592</v>
      </c>
    </row>
    <row r="15" spans="1:29" x14ac:dyDescent="0.3">
      <c r="A15">
        <v>14</v>
      </c>
      <c r="B15" t="s">
        <v>1001</v>
      </c>
      <c r="C15" t="s">
        <v>1002</v>
      </c>
      <c r="D15">
        <v>26</v>
      </c>
      <c r="E15">
        <v>32.799999999999997</v>
      </c>
      <c r="F15">
        <v>0</v>
      </c>
      <c r="G15">
        <v>0</v>
      </c>
      <c r="H15">
        <v>0</v>
      </c>
      <c r="I15" t="s">
        <v>953</v>
      </c>
      <c r="J15" t="s">
        <v>953</v>
      </c>
      <c r="K15" t="s">
        <v>903</v>
      </c>
      <c r="L15">
        <v>3</v>
      </c>
      <c r="M15" t="s">
        <v>1003</v>
      </c>
      <c r="N15" t="s">
        <v>976</v>
      </c>
      <c r="O15" t="s">
        <v>1004</v>
      </c>
      <c r="P15" t="s">
        <v>1005</v>
      </c>
      <c r="Q15" t="s">
        <v>1006</v>
      </c>
      <c r="R15"/>
      <c r="S15">
        <v>20.393333501000001</v>
      </c>
      <c r="T15">
        <v>0.29600000132999998</v>
      </c>
      <c r="U15">
        <v>2204.8233721000001</v>
      </c>
      <c r="V15">
        <v>9.2488144931999992E-3</v>
      </c>
      <c r="W15">
        <v>0.43892054954999998</v>
      </c>
      <c r="X15" t="s">
        <v>994</v>
      </c>
      <c r="Y15" t="s">
        <v>1007</v>
      </c>
      <c r="Z15" t="s">
        <v>937</v>
      </c>
      <c r="AB15" t="s">
        <v>889</v>
      </c>
      <c r="AC15" s="62" t="s">
        <v>1593</v>
      </c>
    </row>
    <row r="16" spans="1:29" x14ac:dyDescent="0.3">
      <c r="A16">
        <v>15</v>
      </c>
      <c r="B16" t="s">
        <v>1008</v>
      </c>
      <c r="C16" t="s">
        <v>1002</v>
      </c>
      <c r="D16">
        <v>27.26</v>
      </c>
      <c r="E16">
        <v>31.3</v>
      </c>
      <c r="F16">
        <v>1.5</v>
      </c>
      <c r="G16">
        <v>0.3</v>
      </c>
      <c r="H16">
        <v>2</v>
      </c>
      <c r="I16" t="s">
        <v>953</v>
      </c>
      <c r="J16" t="s">
        <v>920</v>
      </c>
      <c r="K16" t="s">
        <v>903</v>
      </c>
      <c r="L16">
        <v>3</v>
      </c>
      <c r="M16" t="s">
        <v>1003</v>
      </c>
      <c r="N16" t="s">
        <v>976</v>
      </c>
      <c r="O16" t="s">
        <v>1004</v>
      </c>
      <c r="P16" t="s">
        <v>1005</v>
      </c>
      <c r="Q16" t="s">
        <v>1009</v>
      </c>
      <c r="R16"/>
      <c r="S16">
        <v>19.966666931999999</v>
      </c>
      <c r="T16">
        <v>1.0689999697999999</v>
      </c>
      <c r="U16">
        <v>2155.0900366000001</v>
      </c>
      <c r="V16">
        <v>9.2674369775999996E-3</v>
      </c>
      <c r="W16">
        <v>0.11988777518</v>
      </c>
      <c r="X16" t="s">
        <v>994</v>
      </c>
      <c r="Y16" t="s">
        <v>966</v>
      </c>
      <c r="Z16" t="s">
        <v>937</v>
      </c>
      <c r="AB16" t="s">
        <v>890</v>
      </c>
      <c r="AC16" s="62" t="s">
        <v>1594</v>
      </c>
    </row>
    <row r="17" spans="1:29" x14ac:dyDescent="0.3">
      <c r="A17">
        <v>16</v>
      </c>
      <c r="B17" t="s">
        <v>1010</v>
      </c>
      <c r="C17" t="s">
        <v>1011</v>
      </c>
      <c r="D17">
        <v>13.5</v>
      </c>
      <c r="E17">
        <v>2.5</v>
      </c>
      <c r="F17">
        <v>20</v>
      </c>
      <c r="G17">
        <v>5</v>
      </c>
      <c r="H17">
        <v>25</v>
      </c>
      <c r="I17" t="s">
        <v>953</v>
      </c>
      <c r="J17" t="s">
        <v>288</v>
      </c>
      <c r="K17" t="s">
        <v>903</v>
      </c>
      <c r="L17">
        <v>1</v>
      </c>
      <c r="M17" t="s">
        <v>1012</v>
      </c>
      <c r="N17" t="s">
        <v>941</v>
      </c>
      <c r="O17" t="s">
        <v>1013</v>
      </c>
      <c r="P17" t="s">
        <v>1014</v>
      </c>
      <c r="Q17" t="s">
        <v>1015</v>
      </c>
      <c r="R17"/>
      <c r="S17">
        <v>566.36334235000004</v>
      </c>
      <c r="T17">
        <v>52.375998787999997</v>
      </c>
      <c r="U17">
        <v>2256.1300326999999</v>
      </c>
      <c r="V17">
        <v>0.25131208796999999</v>
      </c>
      <c r="W17">
        <v>0.18060666123999999</v>
      </c>
      <c r="X17" t="s">
        <v>935</v>
      </c>
      <c r="Y17" t="s">
        <v>966</v>
      </c>
      <c r="Z17" t="s">
        <v>911</v>
      </c>
      <c r="AB17" t="s">
        <v>0</v>
      </c>
      <c r="AC17" s="62" t="s">
        <v>1595</v>
      </c>
    </row>
    <row r="18" spans="1:29" x14ac:dyDescent="0.3">
      <c r="A18">
        <v>17</v>
      </c>
      <c r="B18" t="s">
        <v>1016</v>
      </c>
      <c r="C18" t="s">
        <v>919</v>
      </c>
      <c r="D18">
        <v>-0.66</v>
      </c>
      <c r="E18">
        <v>29.81</v>
      </c>
      <c r="F18">
        <v>104</v>
      </c>
      <c r="G18">
        <v>72</v>
      </c>
      <c r="H18">
        <v>140</v>
      </c>
      <c r="I18" t="s">
        <v>930</v>
      </c>
      <c r="J18" t="s">
        <v>543</v>
      </c>
      <c r="K18" t="s">
        <v>903</v>
      </c>
      <c r="L18">
        <v>4</v>
      </c>
      <c r="M18" t="s">
        <v>1017</v>
      </c>
      <c r="N18" t="s">
        <v>976</v>
      </c>
      <c r="O18" t="s">
        <v>1018</v>
      </c>
      <c r="P18" t="s">
        <v>1019</v>
      </c>
      <c r="Q18" t="s">
        <v>1020</v>
      </c>
      <c r="R18"/>
      <c r="S18">
        <v>1012.0400177</v>
      </c>
      <c r="T18">
        <v>183.77599622</v>
      </c>
      <c r="U18">
        <v>1122.7033510000001</v>
      </c>
      <c r="V18">
        <v>0.90175832435000003</v>
      </c>
      <c r="W18">
        <v>0.66922720671000002</v>
      </c>
      <c r="X18" t="s">
        <v>935</v>
      </c>
      <c r="Y18" t="s">
        <v>966</v>
      </c>
      <c r="Z18" t="s">
        <v>945</v>
      </c>
      <c r="AB18" t="s">
        <v>891</v>
      </c>
      <c r="AC18" s="62" t="s">
        <v>1596</v>
      </c>
    </row>
    <row r="19" spans="1:29" x14ac:dyDescent="0.3">
      <c r="A19">
        <v>18</v>
      </c>
      <c r="B19" t="s">
        <v>1021</v>
      </c>
      <c r="C19" t="s">
        <v>102</v>
      </c>
      <c r="D19">
        <v>-22.42</v>
      </c>
      <c r="E19">
        <v>26.65</v>
      </c>
      <c r="F19">
        <v>4</v>
      </c>
      <c r="G19">
        <v>1</v>
      </c>
      <c r="H19">
        <v>10</v>
      </c>
      <c r="I19" t="s">
        <v>953</v>
      </c>
      <c r="J19" t="s">
        <v>953</v>
      </c>
      <c r="K19" t="s">
        <v>903</v>
      </c>
      <c r="L19">
        <v>3</v>
      </c>
      <c r="M19" t="s">
        <v>1022</v>
      </c>
      <c r="N19" t="s">
        <v>941</v>
      </c>
      <c r="O19" t="s">
        <v>1023</v>
      </c>
      <c r="P19" t="s">
        <v>1024</v>
      </c>
      <c r="Q19" t="s">
        <v>1025</v>
      </c>
      <c r="R19"/>
      <c r="S19">
        <v>407.20000697</v>
      </c>
      <c r="T19">
        <v>51.621998886999997</v>
      </c>
      <c r="U19">
        <v>1374.7000310000001</v>
      </c>
      <c r="V19">
        <v>0.29710997762000002</v>
      </c>
      <c r="W19">
        <v>0.39129387934999998</v>
      </c>
      <c r="X19" t="s">
        <v>935</v>
      </c>
      <c r="Y19" t="s">
        <v>1026</v>
      </c>
      <c r="Z19" t="s">
        <v>917</v>
      </c>
      <c r="AB19" t="s">
        <v>892</v>
      </c>
      <c r="AC19" s="62" t="s">
        <v>1597</v>
      </c>
    </row>
    <row r="20" spans="1:29" x14ac:dyDescent="0.3">
      <c r="A20">
        <v>19</v>
      </c>
      <c r="B20" t="s">
        <v>1027</v>
      </c>
      <c r="C20" t="s">
        <v>983</v>
      </c>
      <c r="D20">
        <v>-5.99</v>
      </c>
      <c r="E20">
        <v>35.700000000000003</v>
      </c>
      <c r="F20">
        <v>16</v>
      </c>
      <c r="G20">
        <v>9</v>
      </c>
      <c r="H20">
        <v>26</v>
      </c>
      <c r="I20" t="s">
        <v>902</v>
      </c>
      <c r="J20" t="s">
        <v>953</v>
      </c>
      <c r="K20" t="s">
        <v>903</v>
      </c>
      <c r="L20">
        <v>3</v>
      </c>
      <c r="M20" t="s">
        <v>1028</v>
      </c>
      <c r="N20" t="s">
        <v>976</v>
      </c>
      <c r="O20" t="s">
        <v>1029</v>
      </c>
      <c r="P20" t="s">
        <v>1030</v>
      </c>
      <c r="Q20" t="s">
        <v>1031</v>
      </c>
      <c r="R20"/>
      <c r="S20">
        <v>555.31334119999997</v>
      </c>
      <c r="T20">
        <v>100.98999765000001</v>
      </c>
      <c r="U20">
        <v>1395.1000211999999</v>
      </c>
      <c r="V20">
        <v>0.39890825973999999</v>
      </c>
      <c r="W20">
        <v>0.37527443965000001</v>
      </c>
      <c r="X20" t="s">
        <v>909</v>
      </c>
      <c r="Y20" t="s">
        <v>916</v>
      </c>
      <c r="Z20" t="s">
        <v>917</v>
      </c>
      <c r="AB20" t="s">
        <v>893</v>
      </c>
      <c r="AC20" s="62" t="s">
        <v>1598</v>
      </c>
    </row>
    <row r="21" spans="1:29" x14ac:dyDescent="0.3">
      <c r="A21">
        <v>20</v>
      </c>
      <c r="B21" t="s">
        <v>1032</v>
      </c>
      <c r="C21" t="s">
        <v>913</v>
      </c>
      <c r="D21">
        <v>-20.75</v>
      </c>
      <c r="E21">
        <v>30.75</v>
      </c>
      <c r="F21">
        <v>22</v>
      </c>
      <c r="G21">
        <v>6.7</v>
      </c>
      <c r="H21">
        <v>24</v>
      </c>
      <c r="I21" t="s">
        <v>902</v>
      </c>
      <c r="J21" t="s">
        <v>288</v>
      </c>
      <c r="K21" t="s">
        <v>903</v>
      </c>
      <c r="L21">
        <v>1</v>
      </c>
      <c r="M21" t="s">
        <v>1033</v>
      </c>
      <c r="N21" t="s">
        <v>922</v>
      </c>
      <c r="O21" t="s">
        <v>1034</v>
      </c>
      <c r="P21" t="s">
        <v>1035</v>
      </c>
      <c r="Q21" t="s">
        <v>1036</v>
      </c>
      <c r="R21" t="s">
        <v>1037</v>
      </c>
      <c r="S21">
        <v>546.59667687192598</v>
      </c>
      <c r="T21">
        <v>65.918665169055302</v>
      </c>
      <c r="U21">
        <v>1358.13668724696</v>
      </c>
      <c r="V21">
        <v>0.40508323522537798</v>
      </c>
      <c r="W21">
        <v>0.48302887082099899</v>
      </c>
      <c r="X21" t="s">
        <v>909</v>
      </c>
      <c r="Y21" t="s">
        <v>1038</v>
      </c>
      <c r="Z21" t="s">
        <v>927</v>
      </c>
      <c r="AB21" t="s">
        <v>1599</v>
      </c>
      <c r="AC21" s="62" t="s">
        <v>1600</v>
      </c>
    </row>
    <row r="22" spans="1:29" x14ac:dyDescent="0.3">
      <c r="A22">
        <v>21</v>
      </c>
      <c r="B22" t="s">
        <v>1039</v>
      </c>
      <c r="C22" t="s">
        <v>109</v>
      </c>
      <c r="D22">
        <v>13.25</v>
      </c>
      <c r="E22">
        <v>11</v>
      </c>
      <c r="F22">
        <v>44</v>
      </c>
      <c r="G22">
        <v>15</v>
      </c>
      <c r="H22">
        <v>53</v>
      </c>
      <c r="I22" t="s">
        <v>902</v>
      </c>
      <c r="J22" t="s">
        <v>953</v>
      </c>
      <c r="K22" t="s">
        <v>954</v>
      </c>
      <c r="L22">
        <v>1</v>
      </c>
      <c r="M22" t="s">
        <v>1040</v>
      </c>
      <c r="N22" t="s">
        <v>905</v>
      </c>
      <c r="O22" t="s">
        <v>1041</v>
      </c>
      <c r="P22" t="s">
        <v>1042</v>
      </c>
      <c r="Q22" t="s">
        <v>1043</v>
      </c>
      <c r="R22"/>
      <c r="S22">
        <v>363.29667453000002</v>
      </c>
      <c r="T22">
        <v>33.846332640999996</v>
      </c>
      <c r="U22">
        <v>2477.4600430999999</v>
      </c>
      <c r="V22">
        <v>0.14664087859</v>
      </c>
      <c r="W22">
        <v>0.22891221941000001</v>
      </c>
      <c r="X22" t="s">
        <v>935</v>
      </c>
      <c r="Y22" t="s">
        <v>1044</v>
      </c>
      <c r="Z22" t="s">
        <v>917</v>
      </c>
      <c r="AB22" t="s">
        <v>895</v>
      </c>
      <c r="AC22" s="62" t="s">
        <v>1601</v>
      </c>
    </row>
    <row r="23" spans="1:29" x14ac:dyDescent="0.3">
      <c r="A23">
        <v>22</v>
      </c>
      <c r="B23" t="s">
        <v>1045</v>
      </c>
      <c r="C23" t="s">
        <v>102</v>
      </c>
      <c r="D23">
        <v>-25.15</v>
      </c>
      <c r="E23">
        <v>25.67</v>
      </c>
      <c r="F23">
        <v>18</v>
      </c>
      <c r="G23">
        <v>6</v>
      </c>
      <c r="H23">
        <v>54</v>
      </c>
      <c r="I23" t="s">
        <v>902</v>
      </c>
      <c r="J23" t="s">
        <v>953</v>
      </c>
      <c r="K23" t="s">
        <v>954</v>
      </c>
      <c r="L23">
        <v>3</v>
      </c>
      <c r="M23" t="s">
        <v>1046</v>
      </c>
      <c r="N23" t="s">
        <v>922</v>
      </c>
      <c r="O23" t="s">
        <v>1047</v>
      </c>
      <c r="P23" t="s">
        <v>1048</v>
      </c>
      <c r="Q23" t="s">
        <v>1049</v>
      </c>
      <c r="R23"/>
      <c r="S23">
        <v>477.64334036999998</v>
      </c>
      <c r="T23">
        <v>55.309332066000003</v>
      </c>
      <c r="U23">
        <v>1393.1033608</v>
      </c>
      <c r="V23">
        <v>0.34525067183000002</v>
      </c>
      <c r="W23">
        <v>0.35626443027999999</v>
      </c>
      <c r="X23" t="s">
        <v>935</v>
      </c>
      <c r="Y23" t="s">
        <v>936</v>
      </c>
      <c r="Z23" t="s">
        <v>911</v>
      </c>
      <c r="AB23" t="s">
        <v>896</v>
      </c>
      <c r="AC23" s="62" t="s">
        <v>1602</v>
      </c>
    </row>
    <row r="24" spans="1:29" x14ac:dyDescent="0.3">
      <c r="A24">
        <v>23</v>
      </c>
      <c r="B24" t="s">
        <v>1050</v>
      </c>
      <c r="C24" t="s">
        <v>1002</v>
      </c>
      <c r="D24">
        <v>26.22</v>
      </c>
      <c r="E24">
        <v>29.89</v>
      </c>
      <c r="F24">
        <v>0</v>
      </c>
      <c r="G24">
        <v>0</v>
      </c>
      <c r="H24">
        <v>0</v>
      </c>
      <c r="I24" t="s">
        <v>953</v>
      </c>
      <c r="J24" t="s">
        <v>953</v>
      </c>
      <c r="K24" t="s">
        <v>903</v>
      </c>
      <c r="L24">
        <v>2</v>
      </c>
      <c r="M24" t="s">
        <v>1051</v>
      </c>
      <c r="N24" t="s">
        <v>905</v>
      </c>
      <c r="O24" t="s">
        <v>1052</v>
      </c>
      <c r="P24" t="s">
        <v>1053</v>
      </c>
      <c r="Q24" t="s">
        <v>1054</v>
      </c>
      <c r="R24" t="s">
        <v>1055</v>
      </c>
      <c r="S24">
        <v>31.543333614000002</v>
      </c>
      <c r="T24">
        <v>1.3359999627000001</v>
      </c>
      <c r="U24">
        <v>2190.0467103999999</v>
      </c>
      <c r="V24">
        <v>1.4390359779E-2</v>
      </c>
      <c r="W24">
        <v>0.11785166512</v>
      </c>
      <c r="X24" t="s">
        <v>935</v>
      </c>
      <c r="Y24" t="s">
        <v>1026</v>
      </c>
      <c r="Z24" t="s">
        <v>937</v>
      </c>
      <c r="AB24" t="s">
        <v>897</v>
      </c>
      <c r="AC24" s="62" t="s">
        <v>1603</v>
      </c>
    </row>
    <row r="25" spans="1:29" x14ac:dyDescent="0.3">
      <c r="A25">
        <v>24</v>
      </c>
      <c r="B25" t="s">
        <v>1056</v>
      </c>
      <c r="C25" t="s">
        <v>1057</v>
      </c>
      <c r="D25">
        <v>30.44</v>
      </c>
      <c r="E25">
        <v>-9.02</v>
      </c>
      <c r="F25">
        <v>14</v>
      </c>
      <c r="G25">
        <v>5</v>
      </c>
      <c r="H25">
        <v>40</v>
      </c>
      <c r="I25" t="s">
        <v>953</v>
      </c>
      <c r="J25" t="s">
        <v>452</v>
      </c>
      <c r="K25" t="s">
        <v>903</v>
      </c>
      <c r="L25">
        <v>4</v>
      </c>
      <c r="M25" t="s">
        <v>1058</v>
      </c>
      <c r="N25" t="s">
        <v>941</v>
      </c>
      <c r="O25" t="s">
        <v>1059</v>
      </c>
      <c r="P25" t="s">
        <v>1060</v>
      </c>
      <c r="Q25" t="s">
        <v>1061</v>
      </c>
      <c r="R25"/>
      <c r="S25">
        <v>192.30333648000001</v>
      </c>
      <c r="T25">
        <v>36.552665861999998</v>
      </c>
      <c r="U25">
        <v>1301.1400228</v>
      </c>
      <c r="V25">
        <v>0.14783115118000001</v>
      </c>
      <c r="W25">
        <v>0.26989610394000002</v>
      </c>
      <c r="X25" t="s">
        <v>994</v>
      </c>
      <c r="Y25" t="s">
        <v>1007</v>
      </c>
      <c r="Z25" t="s">
        <v>937</v>
      </c>
      <c r="AB25" t="s">
        <v>898</v>
      </c>
      <c r="AC25" s="62" t="s">
        <v>1604</v>
      </c>
    </row>
    <row r="26" spans="1:29" x14ac:dyDescent="0.3">
      <c r="A26">
        <v>25</v>
      </c>
      <c r="B26" t="s">
        <v>1062</v>
      </c>
      <c r="C26" t="s">
        <v>102</v>
      </c>
      <c r="D26">
        <v>-18.88</v>
      </c>
      <c r="E26">
        <v>25</v>
      </c>
      <c r="F26">
        <v>8</v>
      </c>
      <c r="G26">
        <v>0.3</v>
      </c>
      <c r="H26">
        <v>40</v>
      </c>
      <c r="I26" t="s">
        <v>902</v>
      </c>
      <c r="J26" t="s">
        <v>452</v>
      </c>
      <c r="K26" t="s">
        <v>903</v>
      </c>
      <c r="L26">
        <v>4</v>
      </c>
      <c r="M26" t="s">
        <v>1063</v>
      </c>
      <c r="N26" t="s">
        <v>905</v>
      </c>
      <c r="O26" t="s">
        <v>1064</v>
      </c>
      <c r="P26" t="s">
        <v>1065</v>
      </c>
      <c r="Q26" t="s">
        <v>1066</v>
      </c>
      <c r="R26"/>
      <c r="S26">
        <v>550.08667596999999</v>
      </c>
      <c r="T26">
        <v>58.708332132999999</v>
      </c>
      <c r="U26">
        <v>1439.103357</v>
      </c>
      <c r="V26">
        <v>0.38343530157</v>
      </c>
      <c r="W26">
        <v>0.43954332670000001</v>
      </c>
      <c r="X26" t="s">
        <v>935</v>
      </c>
      <c r="Y26" t="s">
        <v>1038</v>
      </c>
      <c r="Z26" t="s">
        <v>945</v>
      </c>
      <c r="AB26" t="s">
        <v>899</v>
      </c>
      <c r="AC26" s="62" t="s">
        <v>1605</v>
      </c>
    </row>
    <row r="27" spans="1:29" x14ac:dyDescent="0.3">
      <c r="A27">
        <v>26</v>
      </c>
      <c r="B27" t="s">
        <v>1067</v>
      </c>
      <c r="C27" t="s">
        <v>1002</v>
      </c>
      <c r="D27">
        <v>27.74</v>
      </c>
      <c r="E27">
        <v>29.97</v>
      </c>
      <c r="F27">
        <v>1.3</v>
      </c>
      <c r="G27">
        <v>0.5</v>
      </c>
      <c r="H27">
        <v>3</v>
      </c>
      <c r="I27" t="s">
        <v>920</v>
      </c>
      <c r="J27" t="s">
        <v>953</v>
      </c>
      <c r="K27" t="s">
        <v>903</v>
      </c>
      <c r="L27">
        <v>3</v>
      </c>
      <c r="M27" t="s">
        <v>1068</v>
      </c>
      <c r="N27" t="s">
        <v>905</v>
      </c>
      <c r="O27" t="s">
        <v>1069</v>
      </c>
      <c r="P27" t="s">
        <v>1070</v>
      </c>
      <c r="Q27" t="s">
        <v>1071</v>
      </c>
      <c r="R27" t="s">
        <v>1072</v>
      </c>
      <c r="S27">
        <v>11.163333486999999</v>
      </c>
      <c r="T27">
        <v>0.84499997950000005</v>
      </c>
      <c r="U27">
        <v>2057.8000314999999</v>
      </c>
      <c r="V27">
        <v>5.4310943646000004E-3</v>
      </c>
      <c r="W27">
        <v>0.10837944200000001</v>
      </c>
      <c r="X27" t="s">
        <v>935</v>
      </c>
      <c r="Y27" t="s">
        <v>1026</v>
      </c>
      <c r="Z27" t="s">
        <v>937</v>
      </c>
      <c r="AB27" t="s">
        <v>900</v>
      </c>
      <c r="AC27" s="62" t="s">
        <v>1606</v>
      </c>
    </row>
    <row r="28" spans="1:29" x14ac:dyDescent="0.3">
      <c r="A28">
        <v>27</v>
      </c>
      <c r="B28" t="s">
        <v>1073</v>
      </c>
      <c r="C28" t="s">
        <v>919</v>
      </c>
      <c r="D28">
        <v>2.0499999999999998</v>
      </c>
      <c r="E28">
        <v>32.79</v>
      </c>
      <c r="F28">
        <v>200</v>
      </c>
      <c r="G28">
        <v>100</v>
      </c>
      <c r="H28">
        <v>400</v>
      </c>
      <c r="I28" t="s">
        <v>930</v>
      </c>
      <c r="J28" t="s">
        <v>920</v>
      </c>
      <c r="K28" t="s">
        <v>903</v>
      </c>
      <c r="L28">
        <v>2</v>
      </c>
      <c r="M28" t="s">
        <v>1074</v>
      </c>
      <c r="N28" t="s">
        <v>976</v>
      </c>
      <c r="O28" t="s">
        <v>1075</v>
      </c>
      <c r="P28" t="s">
        <v>1076</v>
      </c>
      <c r="Q28" t="s">
        <v>1077</v>
      </c>
      <c r="R28"/>
      <c r="S28">
        <v>1311.8833568</v>
      </c>
      <c r="T28">
        <v>170.14832924000001</v>
      </c>
      <c r="U28">
        <v>1469.7000224000001</v>
      </c>
      <c r="V28">
        <v>0.89275100406999996</v>
      </c>
      <c r="W28">
        <v>0.65</v>
      </c>
      <c r="X28" t="s">
        <v>909</v>
      </c>
      <c r="Y28" t="s">
        <v>1078</v>
      </c>
      <c r="Z28" t="s">
        <v>945</v>
      </c>
    </row>
    <row r="29" spans="1:29" x14ac:dyDescent="0.3">
      <c r="A29">
        <v>28</v>
      </c>
      <c r="B29" t="s">
        <v>1079</v>
      </c>
      <c r="C29" t="s">
        <v>1080</v>
      </c>
      <c r="D29">
        <v>28.25</v>
      </c>
      <c r="E29">
        <v>21</v>
      </c>
      <c r="F29">
        <v>0</v>
      </c>
      <c r="G29">
        <v>0</v>
      </c>
      <c r="H29">
        <v>1.2</v>
      </c>
      <c r="I29" t="s">
        <v>953</v>
      </c>
      <c r="J29" t="s">
        <v>920</v>
      </c>
      <c r="K29" t="s">
        <v>903</v>
      </c>
      <c r="L29">
        <v>3</v>
      </c>
      <c r="M29" t="s">
        <v>1081</v>
      </c>
      <c r="N29" t="s">
        <v>905</v>
      </c>
      <c r="O29" t="s">
        <v>1082</v>
      </c>
      <c r="P29" t="s">
        <v>1083</v>
      </c>
      <c r="Q29" t="s">
        <v>1084</v>
      </c>
      <c r="R29"/>
      <c r="S29">
        <v>7.0600001144000002</v>
      </c>
      <c r="T29">
        <v>8.0789998434000001</v>
      </c>
      <c r="U29">
        <v>1922.7033636000001</v>
      </c>
      <c r="V29">
        <v>3.6796896339999999E-3</v>
      </c>
      <c r="W29">
        <v>0.12083110809</v>
      </c>
      <c r="X29" t="s">
        <v>935</v>
      </c>
      <c r="Y29" t="s">
        <v>1026</v>
      </c>
      <c r="Z29" t="s">
        <v>937</v>
      </c>
    </row>
    <row r="30" spans="1:29" x14ac:dyDescent="0.3">
      <c r="A30">
        <v>29</v>
      </c>
      <c r="B30" t="s">
        <v>1085</v>
      </c>
      <c r="C30" t="s">
        <v>1080</v>
      </c>
      <c r="D30">
        <v>22.69</v>
      </c>
      <c r="E30">
        <v>22.52</v>
      </c>
      <c r="F30">
        <v>0</v>
      </c>
      <c r="G30">
        <v>0</v>
      </c>
      <c r="H30">
        <v>1</v>
      </c>
      <c r="I30" t="s">
        <v>953</v>
      </c>
      <c r="J30"/>
      <c r="K30" t="s">
        <v>903</v>
      </c>
      <c r="L30">
        <v>3</v>
      </c>
      <c r="M30" t="s">
        <v>1086</v>
      </c>
      <c r="N30" t="s">
        <v>905</v>
      </c>
      <c r="O30" t="s">
        <v>1082</v>
      </c>
      <c r="P30" t="s">
        <v>1083</v>
      </c>
      <c r="Q30" t="s">
        <v>1087</v>
      </c>
      <c r="R30"/>
      <c r="S30">
        <v>4</v>
      </c>
      <c r="T30">
        <v>1.6999999285</v>
      </c>
      <c r="U30">
        <v>2284.1900418</v>
      </c>
      <c r="V30">
        <v>1.7514946549999999E-3</v>
      </c>
      <c r="W30">
        <v>9.4351109365999997E-2</v>
      </c>
      <c r="X30" t="s">
        <v>935</v>
      </c>
      <c r="Y30" t="s">
        <v>951</v>
      </c>
      <c r="Z30" t="s">
        <v>937</v>
      </c>
    </row>
    <row r="31" spans="1:29" x14ac:dyDescent="0.3">
      <c r="A31">
        <v>30</v>
      </c>
      <c r="B31" t="s">
        <v>1088</v>
      </c>
      <c r="C31" t="s">
        <v>1089</v>
      </c>
      <c r="D31">
        <v>-14.47</v>
      </c>
      <c r="E31">
        <v>28.78</v>
      </c>
      <c r="F31">
        <v>80</v>
      </c>
      <c r="G31">
        <v>30</v>
      </c>
      <c r="H31">
        <v>150</v>
      </c>
      <c r="I31" t="s">
        <v>288</v>
      </c>
      <c r="J31" t="s">
        <v>920</v>
      </c>
      <c r="K31" t="s">
        <v>903</v>
      </c>
      <c r="L31">
        <v>3</v>
      </c>
      <c r="M31" t="s">
        <v>1090</v>
      </c>
      <c r="N31" t="s">
        <v>922</v>
      </c>
      <c r="O31" t="s">
        <v>1091</v>
      </c>
      <c r="P31" t="s">
        <v>1092</v>
      </c>
      <c r="Q31" t="s">
        <v>1093</v>
      </c>
      <c r="R31"/>
      <c r="S31">
        <v>917.71668580999994</v>
      </c>
      <c r="T31">
        <v>77.012998218999996</v>
      </c>
      <c r="U31">
        <v>1366.4633569</v>
      </c>
      <c r="V31">
        <v>0.67316807807000001</v>
      </c>
      <c r="W31">
        <v>0.46797332564999999</v>
      </c>
      <c r="X31" t="s">
        <v>935</v>
      </c>
      <c r="Y31" t="s">
        <v>916</v>
      </c>
      <c r="Z31" t="s">
        <v>945</v>
      </c>
    </row>
    <row r="32" spans="1:29" x14ac:dyDescent="0.3">
      <c r="A32">
        <v>31</v>
      </c>
      <c r="B32" t="s">
        <v>1094</v>
      </c>
      <c r="C32" t="s">
        <v>969</v>
      </c>
      <c r="D32">
        <v>-29.57</v>
      </c>
      <c r="E32">
        <v>26.69</v>
      </c>
      <c r="F32">
        <v>13</v>
      </c>
      <c r="G32">
        <v>12</v>
      </c>
      <c r="H32">
        <v>30</v>
      </c>
      <c r="I32" t="s">
        <v>930</v>
      </c>
      <c r="J32" t="s">
        <v>920</v>
      </c>
      <c r="K32" t="s">
        <v>903</v>
      </c>
      <c r="L32">
        <v>2</v>
      </c>
      <c r="M32" t="s">
        <v>1095</v>
      </c>
      <c r="N32" t="s">
        <v>922</v>
      </c>
      <c r="O32" t="s">
        <v>1096</v>
      </c>
      <c r="P32" t="s">
        <v>1097</v>
      </c>
      <c r="Q32" t="s">
        <v>1098</v>
      </c>
      <c r="R32"/>
      <c r="S32">
        <v>583.42667830000005</v>
      </c>
      <c r="T32">
        <v>79.439998188000004</v>
      </c>
      <c r="U32">
        <v>1459.8300239</v>
      </c>
      <c r="V32">
        <v>0.40239422438</v>
      </c>
      <c r="W32">
        <v>0.33439332644000003</v>
      </c>
      <c r="X32" t="s">
        <v>935</v>
      </c>
      <c r="Y32" t="s">
        <v>1038</v>
      </c>
      <c r="Z32" t="s">
        <v>917</v>
      </c>
    </row>
    <row r="33" spans="1:26" x14ac:dyDescent="0.3">
      <c r="A33">
        <v>32</v>
      </c>
      <c r="B33" t="s">
        <v>1099</v>
      </c>
      <c r="C33" t="s">
        <v>919</v>
      </c>
      <c r="D33">
        <v>-0.08</v>
      </c>
      <c r="E33">
        <v>30.7</v>
      </c>
      <c r="F33">
        <v>17</v>
      </c>
      <c r="G33">
        <v>2</v>
      </c>
      <c r="H33">
        <v>30</v>
      </c>
      <c r="I33" t="s">
        <v>930</v>
      </c>
      <c r="J33" t="s">
        <v>543</v>
      </c>
      <c r="K33" t="s">
        <v>903</v>
      </c>
      <c r="L33">
        <v>3</v>
      </c>
      <c r="M33" t="s">
        <v>1100</v>
      </c>
      <c r="N33" t="s">
        <v>976</v>
      </c>
      <c r="O33" t="s">
        <v>1101</v>
      </c>
      <c r="P33" t="s">
        <v>1102</v>
      </c>
      <c r="Q33" t="s">
        <v>1103</v>
      </c>
      <c r="R33"/>
      <c r="S33">
        <v>1137.593353</v>
      </c>
      <c r="T33">
        <v>198.04232911</v>
      </c>
      <c r="U33">
        <v>1129.5266836999999</v>
      </c>
      <c r="V33">
        <v>1.0074577566</v>
      </c>
      <c r="W33">
        <v>0.69070221186000003</v>
      </c>
      <c r="X33" t="s">
        <v>935</v>
      </c>
      <c r="Y33" t="s">
        <v>1078</v>
      </c>
      <c r="Z33" t="s">
        <v>945</v>
      </c>
    </row>
    <row r="34" spans="1:26" x14ac:dyDescent="0.3">
      <c r="A34">
        <v>33</v>
      </c>
      <c r="B34" t="s">
        <v>1104</v>
      </c>
      <c r="C34" t="s">
        <v>102</v>
      </c>
      <c r="D34">
        <v>-24.03</v>
      </c>
      <c r="E34">
        <v>24.93</v>
      </c>
      <c r="F34">
        <v>5</v>
      </c>
      <c r="G34">
        <v>2</v>
      </c>
      <c r="H34">
        <v>13</v>
      </c>
      <c r="I34" t="s">
        <v>902</v>
      </c>
      <c r="J34" t="s">
        <v>953</v>
      </c>
      <c r="K34" t="s">
        <v>954</v>
      </c>
      <c r="L34">
        <v>3</v>
      </c>
      <c r="M34" t="s">
        <v>1105</v>
      </c>
      <c r="N34" t="s">
        <v>941</v>
      </c>
      <c r="O34" t="s">
        <v>1106</v>
      </c>
      <c r="P34" t="s">
        <v>1107</v>
      </c>
      <c r="Q34" t="s">
        <v>1108</v>
      </c>
      <c r="R34" t="s">
        <v>959</v>
      </c>
      <c r="S34">
        <v>378.04333899</v>
      </c>
      <c r="T34">
        <v>52.194665458999999</v>
      </c>
      <c r="U34">
        <v>1360.6133597999999</v>
      </c>
      <c r="V34">
        <v>0.27936409182999999</v>
      </c>
      <c r="W34">
        <v>0.32976888418</v>
      </c>
      <c r="X34" t="s">
        <v>935</v>
      </c>
      <c r="Y34" t="s">
        <v>1109</v>
      </c>
      <c r="Z34" t="s">
        <v>917</v>
      </c>
    </row>
    <row r="35" spans="1:26" x14ac:dyDescent="0.3">
      <c r="A35">
        <v>34</v>
      </c>
      <c r="B35" t="s">
        <v>1110</v>
      </c>
      <c r="C35" t="s">
        <v>12</v>
      </c>
      <c r="D35">
        <v>15.9</v>
      </c>
      <c r="E35">
        <v>33.799999999999997</v>
      </c>
      <c r="F35">
        <v>0.6</v>
      </c>
      <c r="G35">
        <v>0.4</v>
      </c>
      <c r="H35">
        <v>1.3</v>
      </c>
      <c r="I35" t="s">
        <v>902</v>
      </c>
      <c r="J35" t="s">
        <v>953</v>
      </c>
      <c r="K35" t="s">
        <v>954</v>
      </c>
      <c r="L35">
        <v>1</v>
      </c>
      <c r="M35" t="s">
        <v>1111</v>
      </c>
      <c r="N35" t="s">
        <v>941</v>
      </c>
      <c r="O35" t="s">
        <v>1112</v>
      </c>
      <c r="P35" t="s">
        <v>1113</v>
      </c>
      <c r="Q35" t="s">
        <v>1114</v>
      </c>
      <c r="R35"/>
      <c r="S35">
        <v>164.37333577000001</v>
      </c>
      <c r="T35">
        <v>18.535332964999998</v>
      </c>
      <c r="U35">
        <v>2095.4600350999999</v>
      </c>
      <c r="V35">
        <v>7.8586375048000007E-2</v>
      </c>
      <c r="W35">
        <v>0.12795555343000001</v>
      </c>
      <c r="X35" t="s">
        <v>935</v>
      </c>
      <c r="Y35" t="s">
        <v>951</v>
      </c>
      <c r="Z35" t="s">
        <v>937</v>
      </c>
    </row>
    <row r="36" spans="1:26" x14ac:dyDescent="0.3">
      <c r="A36">
        <v>35</v>
      </c>
      <c r="B36" t="s">
        <v>1115</v>
      </c>
      <c r="C36" t="s">
        <v>91</v>
      </c>
      <c r="D36">
        <v>15.99</v>
      </c>
      <c r="E36">
        <v>-16.309999999999999</v>
      </c>
      <c r="F36">
        <v>10.8</v>
      </c>
      <c r="G36">
        <v>0.6</v>
      </c>
      <c r="H36">
        <v>30</v>
      </c>
      <c r="I36" t="s">
        <v>902</v>
      </c>
      <c r="J36" t="s">
        <v>953</v>
      </c>
      <c r="K36" t="s">
        <v>954</v>
      </c>
      <c r="L36">
        <v>2</v>
      </c>
      <c r="M36" t="s">
        <v>1116</v>
      </c>
      <c r="N36" t="s">
        <v>976</v>
      </c>
      <c r="O36" t="s">
        <v>1117</v>
      </c>
      <c r="P36" t="s">
        <v>1118</v>
      </c>
      <c r="Q36" t="s">
        <v>1119</v>
      </c>
      <c r="R36"/>
      <c r="S36">
        <v>328.14000657999998</v>
      </c>
      <c r="T36">
        <v>58.876665303000003</v>
      </c>
      <c r="U36">
        <v>1888.0966993</v>
      </c>
      <c r="V36">
        <v>0.17369526178</v>
      </c>
      <c r="W36">
        <v>0.26130499243999999</v>
      </c>
      <c r="X36" t="s">
        <v>994</v>
      </c>
      <c r="Y36" t="s">
        <v>966</v>
      </c>
      <c r="Z36" t="s">
        <v>937</v>
      </c>
    </row>
    <row r="37" spans="1:26" x14ac:dyDescent="0.3">
      <c r="A37">
        <v>36</v>
      </c>
      <c r="B37" t="s">
        <v>1120</v>
      </c>
      <c r="C37" t="s">
        <v>1011</v>
      </c>
      <c r="D37">
        <v>13.26</v>
      </c>
      <c r="E37">
        <v>2.06</v>
      </c>
      <c r="F37">
        <v>13</v>
      </c>
      <c r="G37">
        <v>10</v>
      </c>
      <c r="H37">
        <v>12</v>
      </c>
      <c r="I37" t="s">
        <v>902</v>
      </c>
      <c r="J37"/>
      <c r="K37" t="s">
        <v>954</v>
      </c>
      <c r="L37">
        <v>3</v>
      </c>
      <c r="M37" t="s">
        <v>1121</v>
      </c>
      <c r="N37" t="s">
        <v>922</v>
      </c>
      <c r="O37" t="s">
        <v>1122</v>
      </c>
      <c r="P37" t="s">
        <v>1123</v>
      </c>
      <c r="Q37" t="s">
        <v>1124</v>
      </c>
      <c r="R37"/>
      <c r="S37">
        <v>555.19667496</v>
      </c>
      <c r="T37">
        <v>52.464331981000001</v>
      </c>
      <c r="U37">
        <v>2259.7966993</v>
      </c>
      <c r="V37">
        <v>0.24594698068000001</v>
      </c>
      <c r="W37">
        <v>0.20122999251000001</v>
      </c>
      <c r="X37" t="s">
        <v>935</v>
      </c>
      <c r="Y37" t="s">
        <v>966</v>
      </c>
      <c r="Z37" t="s">
        <v>945</v>
      </c>
    </row>
    <row r="38" spans="1:26" x14ac:dyDescent="0.3">
      <c r="A38">
        <v>37</v>
      </c>
      <c r="B38" t="s">
        <v>1125</v>
      </c>
      <c r="C38" t="s">
        <v>1126</v>
      </c>
      <c r="D38">
        <v>14.19</v>
      </c>
      <c r="E38">
        <v>-0.68</v>
      </c>
      <c r="F38">
        <v>136</v>
      </c>
      <c r="G38">
        <v>99</v>
      </c>
      <c r="H38">
        <v>200</v>
      </c>
      <c r="I38" t="s">
        <v>288</v>
      </c>
      <c r="J38" t="s">
        <v>920</v>
      </c>
      <c r="K38" t="s">
        <v>903</v>
      </c>
      <c r="L38">
        <v>4</v>
      </c>
      <c r="M38" t="s">
        <v>1127</v>
      </c>
      <c r="N38" t="s">
        <v>905</v>
      </c>
      <c r="O38" t="s">
        <v>1128</v>
      </c>
      <c r="P38" t="s">
        <v>1129</v>
      </c>
      <c r="Q38" t="s">
        <v>1130</v>
      </c>
      <c r="R38"/>
      <c r="S38">
        <v>461.64667446999999</v>
      </c>
      <c r="T38">
        <v>46.133999127000003</v>
      </c>
      <c r="U38">
        <v>2114.9333667000001</v>
      </c>
      <c r="V38">
        <v>0.2186441358</v>
      </c>
      <c r="W38">
        <v>0.1848288854</v>
      </c>
      <c r="X38" t="s">
        <v>909</v>
      </c>
      <c r="Y38" t="s">
        <v>1131</v>
      </c>
      <c r="Z38" t="s">
        <v>917</v>
      </c>
    </row>
    <row r="39" spans="1:26" x14ac:dyDescent="0.3">
      <c r="A39">
        <v>38</v>
      </c>
      <c r="B39" t="s">
        <v>1132</v>
      </c>
      <c r="C39" t="s">
        <v>102</v>
      </c>
      <c r="D39">
        <v>-24.1</v>
      </c>
      <c r="E39">
        <v>25.02</v>
      </c>
      <c r="F39">
        <v>11</v>
      </c>
      <c r="G39">
        <v>8</v>
      </c>
      <c r="H39">
        <v>15</v>
      </c>
      <c r="I39" t="s">
        <v>902</v>
      </c>
      <c r="J39" t="s">
        <v>953</v>
      </c>
      <c r="K39" t="s">
        <v>903</v>
      </c>
      <c r="L39">
        <v>3</v>
      </c>
      <c r="M39" t="s">
        <v>1133</v>
      </c>
      <c r="N39" t="s">
        <v>905</v>
      </c>
      <c r="O39" t="s">
        <v>1134</v>
      </c>
      <c r="P39" t="s">
        <v>1135</v>
      </c>
      <c r="Q39" t="s">
        <v>1136</v>
      </c>
      <c r="R39"/>
      <c r="S39">
        <v>404.52667260999999</v>
      </c>
      <c r="T39">
        <v>53.038332064000002</v>
      </c>
      <c r="U39">
        <v>1346.4600273999999</v>
      </c>
      <c r="V39">
        <v>0.30216562309</v>
      </c>
      <c r="W39">
        <v>0.31419554750000001</v>
      </c>
      <c r="X39" t="s">
        <v>935</v>
      </c>
      <c r="Y39" t="s">
        <v>1109</v>
      </c>
      <c r="Z39" t="s">
        <v>917</v>
      </c>
    </row>
    <row r="40" spans="1:26" x14ac:dyDescent="0.3">
      <c r="A40">
        <v>39</v>
      </c>
      <c r="B40" t="s">
        <v>1137</v>
      </c>
      <c r="C40" t="s">
        <v>1138</v>
      </c>
      <c r="D40">
        <v>10.199999999999999</v>
      </c>
      <c r="E40">
        <v>-1.28</v>
      </c>
      <c r="F40">
        <v>82</v>
      </c>
      <c r="G40">
        <v>53</v>
      </c>
      <c r="H40">
        <v>116</v>
      </c>
      <c r="I40" t="s">
        <v>288</v>
      </c>
      <c r="J40" t="s">
        <v>920</v>
      </c>
      <c r="K40" t="s">
        <v>903</v>
      </c>
      <c r="L40">
        <v>3</v>
      </c>
      <c r="M40" t="s">
        <v>1139</v>
      </c>
      <c r="N40" t="s">
        <v>905</v>
      </c>
      <c r="O40" t="s">
        <v>1140</v>
      </c>
      <c r="P40" t="s">
        <v>1141</v>
      </c>
      <c r="Q40" t="s">
        <v>1142</v>
      </c>
      <c r="R40" t="s">
        <v>1143</v>
      </c>
      <c r="S40">
        <v>999.60334779000004</v>
      </c>
      <c r="T40">
        <v>117.97966411</v>
      </c>
      <c r="U40">
        <v>1456.9533555</v>
      </c>
      <c r="V40">
        <v>0.68671202354000005</v>
      </c>
      <c r="W40">
        <v>0.44207554856999998</v>
      </c>
      <c r="X40" t="s">
        <v>935</v>
      </c>
      <c r="Y40" t="s">
        <v>910</v>
      </c>
      <c r="Z40" t="s">
        <v>911</v>
      </c>
    </row>
    <row r="41" spans="1:26" x14ac:dyDescent="0.3">
      <c r="A41">
        <v>40</v>
      </c>
      <c r="B41" t="s">
        <v>1144</v>
      </c>
      <c r="C41" t="s">
        <v>1080</v>
      </c>
      <c r="D41">
        <v>24</v>
      </c>
      <c r="E41">
        <v>23</v>
      </c>
      <c r="F41">
        <v>0</v>
      </c>
      <c r="G41">
        <v>0</v>
      </c>
      <c r="H41">
        <v>1</v>
      </c>
      <c r="I41" t="s">
        <v>953</v>
      </c>
      <c r="J41" t="s">
        <v>953</v>
      </c>
      <c r="K41" t="s">
        <v>903</v>
      </c>
      <c r="L41">
        <v>3</v>
      </c>
      <c r="M41" t="s">
        <v>1145</v>
      </c>
      <c r="N41" t="s">
        <v>905</v>
      </c>
      <c r="O41" t="s">
        <v>1146</v>
      </c>
      <c r="P41" t="s">
        <v>1147</v>
      </c>
      <c r="Q41" t="s">
        <v>1148</v>
      </c>
      <c r="R41"/>
      <c r="S41">
        <v>2</v>
      </c>
      <c r="T41">
        <v>1</v>
      </c>
      <c r="U41">
        <v>2188.6400480000002</v>
      </c>
      <c r="V41">
        <v>9.1398595853999995E-4</v>
      </c>
      <c r="W41">
        <v>9.4943331679000001E-2</v>
      </c>
      <c r="X41" t="s">
        <v>935</v>
      </c>
      <c r="Y41" t="s">
        <v>951</v>
      </c>
      <c r="Z41" t="s">
        <v>937</v>
      </c>
    </row>
    <row r="42" spans="1:26" x14ac:dyDescent="0.3">
      <c r="A42">
        <v>41</v>
      </c>
      <c r="B42" t="s">
        <v>1149</v>
      </c>
      <c r="C42" t="s">
        <v>192</v>
      </c>
      <c r="D42">
        <v>33.299999999999997</v>
      </c>
      <c r="E42">
        <v>10.5</v>
      </c>
      <c r="F42">
        <v>2</v>
      </c>
      <c r="G42">
        <v>0.5</v>
      </c>
      <c r="H42">
        <v>3.5</v>
      </c>
      <c r="I42" t="s">
        <v>953</v>
      </c>
      <c r="J42" t="s">
        <v>953</v>
      </c>
      <c r="K42" t="s">
        <v>903</v>
      </c>
      <c r="L42">
        <v>4</v>
      </c>
      <c r="M42" t="s">
        <v>1116</v>
      </c>
      <c r="N42" t="s">
        <v>941</v>
      </c>
      <c r="O42" t="s">
        <v>1150</v>
      </c>
      <c r="P42" t="s">
        <v>1151</v>
      </c>
      <c r="Q42" t="s">
        <v>1152</v>
      </c>
      <c r="R42"/>
      <c r="S42">
        <v>175.48666958000001</v>
      </c>
      <c r="T42">
        <v>28.128999304000001</v>
      </c>
      <c r="U42">
        <v>1538.8900266000001</v>
      </c>
      <c r="V42">
        <v>0.11410115186</v>
      </c>
      <c r="W42">
        <v>0.13425221692</v>
      </c>
      <c r="X42" t="s">
        <v>935</v>
      </c>
      <c r="Y42" t="s">
        <v>936</v>
      </c>
      <c r="Z42" t="s">
        <v>937</v>
      </c>
    </row>
    <row r="43" spans="1:26" x14ac:dyDescent="0.3">
      <c r="A43">
        <v>42</v>
      </c>
      <c r="B43" t="s">
        <v>1153</v>
      </c>
      <c r="C43" t="s">
        <v>919</v>
      </c>
      <c r="D43">
        <v>1.74</v>
      </c>
      <c r="E43">
        <v>33.58</v>
      </c>
      <c r="F43">
        <v>147</v>
      </c>
      <c r="G43">
        <v>59</v>
      </c>
      <c r="H43">
        <v>236</v>
      </c>
      <c r="I43" t="s">
        <v>288</v>
      </c>
      <c r="J43" t="s">
        <v>930</v>
      </c>
      <c r="K43" t="s">
        <v>903</v>
      </c>
      <c r="L43">
        <v>2</v>
      </c>
      <c r="M43" t="s">
        <v>1154</v>
      </c>
      <c r="N43" t="s">
        <v>922</v>
      </c>
      <c r="O43" t="s">
        <v>1155</v>
      </c>
      <c r="P43" t="s">
        <v>1156</v>
      </c>
      <c r="Q43" t="s">
        <v>1157</v>
      </c>
      <c r="R43"/>
      <c r="S43">
        <v>1268.7300239000001</v>
      </c>
      <c r="T43">
        <v>153.10333041999999</v>
      </c>
      <c r="U43">
        <v>1619.5633600000001</v>
      </c>
      <c r="V43">
        <v>0.78366585928999999</v>
      </c>
      <c r="W43">
        <v>0.58364387353000002</v>
      </c>
      <c r="X43" t="s">
        <v>909</v>
      </c>
      <c r="Y43" t="s">
        <v>1078</v>
      </c>
      <c r="Z43" t="s">
        <v>945</v>
      </c>
    </row>
    <row r="44" spans="1:26" x14ac:dyDescent="0.3">
      <c r="A44">
        <v>43</v>
      </c>
      <c r="B44" t="s">
        <v>1158</v>
      </c>
      <c r="C44" t="s">
        <v>109</v>
      </c>
      <c r="D44">
        <v>12.81</v>
      </c>
      <c r="E44">
        <v>10.45</v>
      </c>
      <c r="F44">
        <v>14</v>
      </c>
      <c r="G44">
        <v>0</v>
      </c>
      <c r="H44">
        <v>96</v>
      </c>
      <c r="I44" t="s">
        <v>920</v>
      </c>
      <c r="J44" t="s">
        <v>930</v>
      </c>
      <c r="K44" t="s">
        <v>954</v>
      </c>
      <c r="L44">
        <v>3</v>
      </c>
      <c r="M44" t="s">
        <v>1159</v>
      </c>
      <c r="N44" t="s">
        <v>922</v>
      </c>
      <c r="O44" t="s">
        <v>1160</v>
      </c>
      <c r="P44" t="s">
        <v>1161</v>
      </c>
      <c r="Q44" t="s">
        <v>1162</v>
      </c>
      <c r="R44"/>
      <c r="S44">
        <v>483.79333973000001</v>
      </c>
      <c r="T44">
        <v>40.847998926999999</v>
      </c>
      <c r="U44">
        <v>2344.8767041000001</v>
      </c>
      <c r="V44">
        <v>0.2063706143</v>
      </c>
      <c r="W44">
        <v>0.45075554449999999</v>
      </c>
      <c r="X44" t="s">
        <v>935</v>
      </c>
      <c r="Y44" t="s">
        <v>966</v>
      </c>
      <c r="Z44" t="s">
        <v>945</v>
      </c>
    </row>
    <row r="45" spans="1:26" x14ac:dyDescent="0.3">
      <c r="A45">
        <v>44</v>
      </c>
      <c r="B45" t="s">
        <v>1163</v>
      </c>
      <c r="C45" t="s">
        <v>939</v>
      </c>
      <c r="D45">
        <v>9.75</v>
      </c>
      <c r="E45">
        <v>1.75</v>
      </c>
      <c r="F45">
        <v>147</v>
      </c>
      <c r="G45">
        <v>122</v>
      </c>
      <c r="H45">
        <v>172</v>
      </c>
      <c r="I45" t="s">
        <v>288</v>
      </c>
      <c r="J45"/>
      <c r="K45" t="s">
        <v>903</v>
      </c>
      <c r="L45">
        <v>2</v>
      </c>
      <c r="M45" t="s">
        <v>1164</v>
      </c>
      <c r="N45" t="s">
        <v>976</v>
      </c>
      <c r="O45" t="s">
        <v>1165</v>
      </c>
      <c r="P45" t="s">
        <v>1166</v>
      </c>
      <c r="Q45" t="s">
        <v>1167</v>
      </c>
      <c r="R45"/>
      <c r="S45">
        <v>1164.3266894000001</v>
      </c>
      <c r="T45">
        <v>106.1809975</v>
      </c>
      <c r="U45">
        <v>1401.1833558000001</v>
      </c>
      <c r="V45">
        <v>0.83286854364999996</v>
      </c>
      <c r="W45">
        <v>0.52376998067000002</v>
      </c>
      <c r="X45" t="s">
        <v>909</v>
      </c>
      <c r="Y45" t="s">
        <v>1168</v>
      </c>
      <c r="Z45" t="s">
        <v>911</v>
      </c>
    </row>
    <row r="46" spans="1:26" x14ac:dyDescent="0.3">
      <c r="A46">
        <v>45</v>
      </c>
      <c r="B46" t="s">
        <v>1169</v>
      </c>
      <c r="C46" t="s">
        <v>969</v>
      </c>
      <c r="D46">
        <v>-32.35</v>
      </c>
      <c r="E46">
        <v>22.58</v>
      </c>
      <c r="F46">
        <v>11.8</v>
      </c>
      <c r="G46">
        <v>3</v>
      </c>
      <c r="H46">
        <v>42</v>
      </c>
      <c r="I46" t="s">
        <v>902</v>
      </c>
      <c r="J46" t="s">
        <v>288</v>
      </c>
      <c r="K46" t="s">
        <v>903</v>
      </c>
      <c r="L46">
        <v>2</v>
      </c>
      <c r="M46" t="s">
        <v>1095</v>
      </c>
      <c r="N46" t="s">
        <v>905</v>
      </c>
      <c r="O46" t="s">
        <v>1170</v>
      </c>
      <c r="P46" t="s">
        <v>1171</v>
      </c>
      <c r="Q46" t="s">
        <v>1172</v>
      </c>
      <c r="R46"/>
      <c r="S46">
        <v>251.93333802999999</v>
      </c>
      <c r="T46">
        <v>51.834665393000002</v>
      </c>
      <c r="U46">
        <v>1533.2933588999999</v>
      </c>
      <c r="V46">
        <v>0.16495515107</v>
      </c>
      <c r="W46">
        <v>0.174707219</v>
      </c>
      <c r="X46" t="s">
        <v>935</v>
      </c>
      <c r="Y46" t="s">
        <v>951</v>
      </c>
      <c r="Z46" t="s">
        <v>917</v>
      </c>
    </row>
    <row r="47" spans="1:26" x14ac:dyDescent="0.3">
      <c r="A47">
        <v>46</v>
      </c>
      <c r="B47" t="s">
        <v>1173</v>
      </c>
      <c r="C47" t="s">
        <v>969</v>
      </c>
      <c r="D47">
        <v>-33.159999999999997</v>
      </c>
      <c r="E47">
        <v>19.329999999999998</v>
      </c>
      <c r="F47">
        <v>48</v>
      </c>
      <c r="G47">
        <v>37</v>
      </c>
      <c r="H47">
        <v>90</v>
      </c>
      <c r="I47" t="s">
        <v>953</v>
      </c>
      <c r="J47"/>
      <c r="K47" t="s">
        <v>954</v>
      </c>
      <c r="L47">
        <v>3</v>
      </c>
      <c r="M47" t="s">
        <v>1174</v>
      </c>
      <c r="N47" t="s">
        <v>922</v>
      </c>
      <c r="O47" t="s">
        <v>1175</v>
      </c>
      <c r="P47" t="s">
        <v>1176</v>
      </c>
      <c r="Q47" t="s">
        <v>1177</v>
      </c>
      <c r="R47"/>
      <c r="S47">
        <v>840.76668064</v>
      </c>
      <c r="T47">
        <v>78.478331523999998</v>
      </c>
      <c r="U47">
        <v>1479.6966890000001</v>
      </c>
      <c r="V47">
        <v>0.56985020506999995</v>
      </c>
      <c r="W47">
        <v>0.32865610320999999</v>
      </c>
      <c r="X47" t="s">
        <v>935</v>
      </c>
      <c r="Y47" t="s">
        <v>966</v>
      </c>
      <c r="Z47" t="s">
        <v>945</v>
      </c>
    </row>
    <row r="48" spans="1:26" x14ac:dyDescent="0.3">
      <c r="A48">
        <v>47</v>
      </c>
      <c r="B48" t="s">
        <v>1178</v>
      </c>
      <c r="C48" t="s">
        <v>1179</v>
      </c>
      <c r="D48">
        <v>-19.600000000000001</v>
      </c>
      <c r="E48">
        <v>20.5</v>
      </c>
      <c r="F48">
        <v>11.5</v>
      </c>
      <c r="G48">
        <v>3.5</v>
      </c>
      <c r="H48">
        <v>16</v>
      </c>
      <c r="I48" t="s">
        <v>902</v>
      </c>
      <c r="J48" t="s">
        <v>452</v>
      </c>
      <c r="K48" t="s">
        <v>903</v>
      </c>
      <c r="L48">
        <v>3</v>
      </c>
      <c r="M48" t="s">
        <v>1180</v>
      </c>
      <c r="N48" t="s">
        <v>905</v>
      </c>
      <c r="O48" t="s">
        <v>1181</v>
      </c>
      <c r="P48" t="s">
        <v>1182</v>
      </c>
      <c r="Q48" t="s">
        <v>1183</v>
      </c>
      <c r="R48" t="s">
        <v>1184</v>
      </c>
      <c r="S48">
        <v>422.32333849000003</v>
      </c>
      <c r="T48">
        <v>61.084665174999998</v>
      </c>
      <c r="U48">
        <v>1378.1566925</v>
      </c>
      <c r="V48">
        <v>0.30697292285</v>
      </c>
      <c r="W48">
        <v>0.33323666255000001</v>
      </c>
      <c r="X48" t="s">
        <v>935</v>
      </c>
      <c r="Y48" t="s">
        <v>936</v>
      </c>
      <c r="Z48" t="s">
        <v>917</v>
      </c>
    </row>
    <row r="49" spans="1:26" x14ac:dyDescent="0.3">
      <c r="A49">
        <v>48</v>
      </c>
      <c r="B49" t="s">
        <v>1185</v>
      </c>
      <c r="C49" t="s">
        <v>1186</v>
      </c>
      <c r="D49">
        <v>-4.5</v>
      </c>
      <c r="E49">
        <v>15.3</v>
      </c>
      <c r="F49">
        <v>420</v>
      </c>
      <c r="G49">
        <v>350</v>
      </c>
      <c r="H49">
        <v>675</v>
      </c>
      <c r="I49" t="s">
        <v>953</v>
      </c>
      <c r="J49"/>
      <c r="K49" t="s">
        <v>903</v>
      </c>
      <c r="L49">
        <v>3</v>
      </c>
      <c r="M49" t="s">
        <v>1187</v>
      </c>
      <c r="N49" t="s">
        <v>941</v>
      </c>
      <c r="O49" t="s">
        <v>991</v>
      </c>
      <c r="P49" t="s">
        <v>1188</v>
      </c>
      <c r="Q49" t="s">
        <v>1189</v>
      </c>
      <c r="R49"/>
      <c r="S49">
        <v>1507.2566956000001</v>
      </c>
      <c r="T49">
        <v>104.29266445</v>
      </c>
      <c r="U49">
        <v>1045.8400184</v>
      </c>
      <c r="V49">
        <v>1.4406934106</v>
      </c>
      <c r="W49">
        <v>0.60746998389999995</v>
      </c>
      <c r="X49" t="s">
        <v>909</v>
      </c>
      <c r="Y49" t="s">
        <v>916</v>
      </c>
      <c r="Z49" t="s">
        <v>911</v>
      </c>
    </row>
    <row r="50" spans="1:26" x14ac:dyDescent="0.3">
      <c r="A50">
        <v>49</v>
      </c>
      <c r="B50" t="s">
        <v>1190</v>
      </c>
      <c r="C50" t="s">
        <v>1191</v>
      </c>
      <c r="D50">
        <v>11.45</v>
      </c>
      <c r="E50">
        <v>43.1</v>
      </c>
      <c r="F50">
        <v>5</v>
      </c>
      <c r="G50">
        <v>1</v>
      </c>
      <c r="H50">
        <v>10</v>
      </c>
      <c r="I50" t="s">
        <v>953</v>
      </c>
      <c r="J50" t="s">
        <v>953</v>
      </c>
      <c r="K50" t="s">
        <v>903</v>
      </c>
      <c r="L50">
        <v>3</v>
      </c>
      <c r="M50" t="s">
        <v>1192</v>
      </c>
      <c r="N50" t="s">
        <v>976</v>
      </c>
      <c r="O50" t="s">
        <v>1193</v>
      </c>
      <c r="P50" t="s">
        <v>1194</v>
      </c>
      <c r="Q50" t="s">
        <v>1195</v>
      </c>
      <c r="R50"/>
      <c r="S50">
        <v>173.98000278999999</v>
      </c>
      <c r="T50">
        <v>16.357666295000001</v>
      </c>
      <c r="U50">
        <v>1833.6766986</v>
      </c>
      <c r="V50">
        <v>9.5480218724000004E-2</v>
      </c>
      <c r="W50">
        <v>0.12816555201999999</v>
      </c>
      <c r="X50" t="s">
        <v>935</v>
      </c>
      <c r="Y50" t="s">
        <v>936</v>
      </c>
      <c r="Z50" t="s">
        <v>917</v>
      </c>
    </row>
    <row r="51" spans="1:26" x14ac:dyDescent="0.3">
      <c r="A51">
        <v>50</v>
      </c>
      <c r="B51" t="s">
        <v>1196</v>
      </c>
      <c r="C51" t="s">
        <v>1002</v>
      </c>
      <c r="D51">
        <v>26</v>
      </c>
      <c r="E51">
        <v>29</v>
      </c>
      <c r="F51">
        <v>0</v>
      </c>
      <c r="G51">
        <v>0</v>
      </c>
      <c r="H51">
        <v>0</v>
      </c>
      <c r="I51" t="s">
        <v>953</v>
      </c>
      <c r="J51" t="s">
        <v>452</v>
      </c>
      <c r="K51" t="s">
        <v>903</v>
      </c>
      <c r="L51">
        <v>3</v>
      </c>
      <c r="M51" t="s">
        <v>1197</v>
      </c>
      <c r="N51" t="s">
        <v>905</v>
      </c>
      <c r="O51" t="s">
        <v>1198</v>
      </c>
      <c r="P51" t="s">
        <v>1199</v>
      </c>
      <c r="Q51" t="s">
        <v>1200</v>
      </c>
      <c r="R51"/>
      <c r="S51">
        <v>27.420000248000001</v>
      </c>
      <c r="T51">
        <v>0.5940000097</v>
      </c>
      <c r="U51">
        <v>2126.9833662999999</v>
      </c>
      <c r="V51">
        <v>1.2882233422000001E-2</v>
      </c>
      <c r="W51">
        <v>9.3851108848999998E-2</v>
      </c>
      <c r="X51" t="s">
        <v>935</v>
      </c>
      <c r="Y51" t="s">
        <v>936</v>
      </c>
      <c r="Z51" t="s">
        <v>937</v>
      </c>
    </row>
    <row r="52" spans="1:26" x14ac:dyDescent="0.3">
      <c r="A52">
        <v>51</v>
      </c>
      <c r="B52" t="s">
        <v>1201</v>
      </c>
      <c r="C52" t="s">
        <v>1138</v>
      </c>
      <c r="D52">
        <v>5.83</v>
      </c>
      <c r="E52">
        <v>-0.33</v>
      </c>
      <c r="F52">
        <v>125</v>
      </c>
      <c r="G52">
        <v>94</v>
      </c>
      <c r="H52">
        <v>182</v>
      </c>
      <c r="I52" t="s">
        <v>953</v>
      </c>
      <c r="J52" t="s">
        <v>920</v>
      </c>
      <c r="K52" t="s">
        <v>903</v>
      </c>
      <c r="L52">
        <v>3</v>
      </c>
      <c r="M52" t="s">
        <v>1202</v>
      </c>
      <c r="N52" t="s">
        <v>976</v>
      </c>
      <c r="O52" t="s">
        <v>1203</v>
      </c>
      <c r="P52" t="s">
        <v>1204</v>
      </c>
      <c r="Q52" t="s">
        <v>1205</v>
      </c>
      <c r="R52"/>
      <c r="S52">
        <v>979.36334920000002</v>
      </c>
      <c r="T52">
        <v>149.91432972999999</v>
      </c>
      <c r="U52">
        <v>1258.2733522000001</v>
      </c>
      <c r="V52">
        <v>0.77917199260000003</v>
      </c>
      <c r="W52">
        <v>0.67353109915999998</v>
      </c>
      <c r="X52" t="s">
        <v>909</v>
      </c>
      <c r="Y52" t="s">
        <v>1206</v>
      </c>
      <c r="Z52" t="s">
        <v>945</v>
      </c>
    </row>
    <row r="53" spans="1:26" x14ac:dyDescent="0.3">
      <c r="A53">
        <v>52</v>
      </c>
      <c r="B53" t="s">
        <v>1207</v>
      </c>
      <c r="C53" t="s">
        <v>1138</v>
      </c>
      <c r="D53">
        <v>10.79</v>
      </c>
      <c r="E53">
        <v>-0.86</v>
      </c>
      <c r="F53">
        <v>71</v>
      </c>
      <c r="G53">
        <v>42</v>
      </c>
      <c r="H53">
        <v>130</v>
      </c>
      <c r="I53" t="s">
        <v>902</v>
      </c>
      <c r="J53"/>
      <c r="K53" t="s">
        <v>903</v>
      </c>
      <c r="L53">
        <v>3</v>
      </c>
      <c r="M53" t="s">
        <v>1208</v>
      </c>
      <c r="N53" t="s">
        <v>941</v>
      </c>
      <c r="O53" t="s">
        <v>1209</v>
      </c>
      <c r="P53" t="s">
        <v>1210</v>
      </c>
      <c r="Q53" t="s">
        <v>1211</v>
      </c>
      <c r="R53"/>
      <c r="S53">
        <v>968.75001583000005</v>
      </c>
      <c r="T53">
        <v>109.50833049000001</v>
      </c>
      <c r="U53">
        <v>1487.9233517</v>
      </c>
      <c r="V53">
        <v>0.65199010236999999</v>
      </c>
      <c r="W53">
        <v>0.38604554733000002</v>
      </c>
      <c r="X53" t="s">
        <v>909</v>
      </c>
      <c r="Y53" t="s">
        <v>1168</v>
      </c>
      <c r="Z53" t="s">
        <v>945</v>
      </c>
    </row>
    <row r="54" spans="1:26" x14ac:dyDescent="0.3">
      <c r="A54">
        <v>53</v>
      </c>
      <c r="B54" t="s">
        <v>1212</v>
      </c>
      <c r="C54" t="s">
        <v>1213</v>
      </c>
      <c r="D54">
        <v>16.7</v>
      </c>
      <c r="E54">
        <v>-3.02</v>
      </c>
      <c r="F54">
        <v>25</v>
      </c>
      <c r="G54">
        <v>1</v>
      </c>
      <c r="H54">
        <v>50</v>
      </c>
      <c r="I54" t="s">
        <v>953</v>
      </c>
      <c r="J54" t="s">
        <v>953</v>
      </c>
      <c r="K54" t="s">
        <v>903</v>
      </c>
      <c r="L54">
        <v>4</v>
      </c>
      <c r="M54" t="s">
        <v>1214</v>
      </c>
      <c r="N54" t="s">
        <v>976</v>
      </c>
      <c r="O54" t="s">
        <v>1215</v>
      </c>
      <c r="P54" t="s">
        <v>1216</v>
      </c>
      <c r="Q54" t="s">
        <v>1217</v>
      </c>
      <c r="R54"/>
      <c r="S54">
        <v>162.99000308000001</v>
      </c>
      <c r="T54">
        <v>26.024332648000001</v>
      </c>
      <c r="U54">
        <v>2082.2500341</v>
      </c>
      <c r="V54">
        <v>7.8373011197999998E-2</v>
      </c>
      <c r="W54">
        <v>0.15325999459</v>
      </c>
      <c r="X54" t="s">
        <v>994</v>
      </c>
      <c r="Y54" t="s">
        <v>1044</v>
      </c>
      <c r="Z54" t="s">
        <v>917</v>
      </c>
    </row>
    <row r="55" spans="1:26" x14ac:dyDescent="0.3">
      <c r="A55">
        <v>54</v>
      </c>
      <c r="B55" t="s">
        <v>1218</v>
      </c>
      <c r="C55" t="s">
        <v>1219</v>
      </c>
      <c r="D55">
        <v>-19.7</v>
      </c>
      <c r="E55">
        <v>17.7</v>
      </c>
      <c r="F55">
        <v>20</v>
      </c>
      <c r="G55">
        <v>15</v>
      </c>
      <c r="H55">
        <v>25</v>
      </c>
      <c r="I55" t="s">
        <v>288</v>
      </c>
      <c r="J55" t="s">
        <v>920</v>
      </c>
      <c r="K55" t="s">
        <v>903</v>
      </c>
      <c r="L55">
        <v>4</v>
      </c>
      <c r="M55" t="s">
        <v>1220</v>
      </c>
      <c r="N55" t="s">
        <v>1221</v>
      </c>
      <c r="O55" t="s">
        <v>1222</v>
      </c>
      <c r="P55" t="s">
        <v>1223</v>
      </c>
      <c r="Q55" t="s">
        <v>1224</v>
      </c>
      <c r="R55"/>
      <c r="S55">
        <v>523.68667231999996</v>
      </c>
      <c r="T55">
        <v>72.516664786000007</v>
      </c>
      <c r="U55">
        <v>1465.1700251</v>
      </c>
      <c r="V55">
        <v>0.35778859196000001</v>
      </c>
      <c r="W55">
        <v>0.42634332776</v>
      </c>
      <c r="X55" t="s">
        <v>909</v>
      </c>
      <c r="Y55" t="s">
        <v>936</v>
      </c>
      <c r="Z55" t="s">
        <v>927</v>
      </c>
    </row>
    <row r="56" spans="1:26" x14ac:dyDescent="0.3">
      <c r="A56">
        <v>55</v>
      </c>
      <c r="B56" t="s">
        <v>1225</v>
      </c>
      <c r="C56" t="s">
        <v>1219</v>
      </c>
      <c r="D56">
        <v>-25.8</v>
      </c>
      <c r="E56">
        <v>19.8</v>
      </c>
      <c r="F56">
        <v>4.5</v>
      </c>
      <c r="G56">
        <v>1.5</v>
      </c>
      <c r="H56">
        <v>7.5</v>
      </c>
      <c r="I56" t="s">
        <v>902</v>
      </c>
      <c r="J56" t="s">
        <v>953</v>
      </c>
      <c r="K56" t="s">
        <v>954</v>
      </c>
      <c r="L56">
        <v>2</v>
      </c>
      <c r="M56" t="s">
        <v>1226</v>
      </c>
      <c r="N56" t="s">
        <v>976</v>
      </c>
      <c r="O56" t="s">
        <v>1227</v>
      </c>
      <c r="P56" t="s">
        <v>1228</v>
      </c>
      <c r="Q56" t="s">
        <v>1229</v>
      </c>
      <c r="R56" t="s">
        <v>1230</v>
      </c>
      <c r="S56">
        <v>184.24666902999999</v>
      </c>
      <c r="T56">
        <v>32.281999345999999</v>
      </c>
      <c r="U56">
        <v>1787.0166968999999</v>
      </c>
      <c r="V56">
        <v>0.10332116688</v>
      </c>
      <c r="W56">
        <v>0.19760444064999999</v>
      </c>
      <c r="X56" t="s">
        <v>935</v>
      </c>
      <c r="Y56" t="s">
        <v>966</v>
      </c>
      <c r="Z56" t="s">
        <v>917</v>
      </c>
    </row>
    <row r="57" spans="1:26" x14ac:dyDescent="0.3">
      <c r="A57">
        <v>56</v>
      </c>
      <c r="B57" t="s">
        <v>1231</v>
      </c>
      <c r="C57" t="s">
        <v>969</v>
      </c>
      <c r="D57">
        <v>-29.75</v>
      </c>
      <c r="E57">
        <v>19.579999999999998</v>
      </c>
      <c r="F57">
        <v>3</v>
      </c>
      <c r="G57">
        <v>0.4</v>
      </c>
      <c r="H57">
        <v>6.4</v>
      </c>
      <c r="I57" t="s">
        <v>902</v>
      </c>
      <c r="J57" t="s">
        <v>288</v>
      </c>
      <c r="K57" t="s">
        <v>903</v>
      </c>
      <c r="L57">
        <v>2</v>
      </c>
      <c r="M57" t="s">
        <v>1232</v>
      </c>
      <c r="N57" t="s">
        <v>941</v>
      </c>
      <c r="O57" t="s">
        <v>1233</v>
      </c>
      <c r="P57" t="s">
        <v>1234</v>
      </c>
      <c r="Q57" t="s">
        <v>1235</v>
      </c>
      <c r="R57"/>
      <c r="S57">
        <v>136.99666880000001</v>
      </c>
      <c r="T57">
        <v>27.72066598</v>
      </c>
      <c r="U57">
        <v>1699.4733604999999</v>
      </c>
      <c r="V57">
        <v>8.0713333607000004E-2</v>
      </c>
      <c r="W57">
        <v>0.11245721926</v>
      </c>
      <c r="X57" t="s">
        <v>935</v>
      </c>
      <c r="Y57" t="s">
        <v>1109</v>
      </c>
      <c r="Z57" t="s">
        <v>937</v>
      </c>
    </row>
    <row r="58" spans="1:26" x14ac:dyDescent="0.3">
      <c r="A58">
        <v>57</v>
      </c>
      <c r="B58" t="s">
        <v>1236</v>
      </c>
      <c r="C58" t="s">
        <v>969</v>
      </c>
      <c r="D58">
        <v>-30.29</v>
      </c>
      <c r="E58">
        <v>17.79</v>
      </c>
      <c r="F58">
        <v>0.62</v>
      </c>
      <c r="G58">
        <v>0.1</v>
      </c>
      <c r="H58">
        <v>1.1000000000000001</v>
      </c>
      <c r="I58" t="s">
        <v>902</v>
      </c>
      <c r="J58" t="s">
        <v>288</v>
      </c>
      <c r="K58" t="s">
        <v>903</v>
      </c>
      <c r="L58">
        <v>2</v>
      </c>
      <c r="M58" t="s">
        <v>1237</v>
      </c>
      <c r="N58" t="s">
        <v>941</v>
      </c>
      <c r="O58" t="s">
        <v>1238</v>
      </c>
      <c r="P58" t="s">
        <v>1234</v>
      </c>
      <c r="Q58" t="s">
        <v>1235</v>
      </c>
      <c r="R58"/>
      <c r="S58">
        <v>156.49666952000001</v>
      </c>
      <c r="T58">
        <v>40.717999046999999</v>
      </c>
      <c r="U58">
        <v>1470.3200251999999</v>
      </c>
      <c r="V58">
        <v>0.10668719298</v>
      </c>
      <c r="W58">
        <v>0.28027888536000001</v>
      </c>
      <c r="X58" t="s">
        <v>909</v>
      </c>
      <c r="Y58" t="s">
        <v>936</v>
      </c>
      <c r="Z58" t="s">
        <v>917</v>
      </c>
    </row>
    <row r="59" spans="1:26" x14ac:dyDescent="0.3">
      <c r="A59">
        <v>58</v>
      </c>
      <c r="B59" t="s">
        <v>1239</v>
      </c>
      <c r="C59" t="s">
        <v>969</v>
      </c>
      <c r="D59">
        <v>-26</v>
      </c>
      <c r="E59">
        <v>26.5</v>
      </c>
      <c r="F59">
        <v>54</v>
      </c>
      <c r="G59">
        <v>35</v>
      </c>
      <c r="H59">
        <v>65</v>
      </c>
      <c r="I59" t="s">
        <v>902</v>
      </c>
      <c r="J59" t="s">
        <v>953</v>
      </c>
      <c r="K59" t="s">
        <v>903</v>
      </c>
      <c r="L59">
        <v>2</v>
      </c>
      <c r="M59" t="s">
        <v>1240</v>
      </c>
      <c r="N59" t="s">
        <v>941</v>
      </c>
      <c r="O59" t="s">
        <v>1241</v>
      </c>
      <c r="P59" t="s">
        <v>1242</v>
      </c>
      <c r="Q59" t="s">
        <v>1243</v>
      </c>
      <c r="R59"/>
      <c r="S59">
        <v>557.90334270999995</v>
      </c>
      <c r="T59">
        <v>75.086998175000005</v>
      </c>
      <c r="U59">
        <v>1441.6933606</v>
      </c>
      <c r="V59">
        <v>0.38952874261999998</v>
      </c>
      <c r="W59">
        <v>0.38821443318999999</v>
      </c>
      <c r="X59" t="s">
        <v>935</v>
      </c>
      <c r="Y59" t="s">
        <v>910</v>
      </c>
      <c r="Z59" t="s">
        <v>945</v>
      </c>
    </row>
    <row r="60" spans="1:26" x14ac:dyDescent="0.3">
      <c r="A60">
        <v>59</v>
      </c>
      <c r="B60" t="s">
        <v>1244</v>
      </c>
      <c r="C60" t="s">
        <v>969</v>
      </c>
      <c r="D60">
        <v>-28.27</v>
      </c>
      <c r="E60">
        <v>31.26</v>
      </c>
      <c r="F60">
        <v>92</v>
      </c>
      <c r="G60">
        <v>32</v>
      </c>
      <c r="H60">
        <v>290</v>
      </c>
      <c r="I60" t="s">
        <v>920</v>
      </c>
      <c r="J60" t="s">
        <v>288</v>
      </c>
      <c r="K60" t="s">
        <v>903</v>
      </c>
      <c r="L60">
        <v>4</v>
      </c>
      <c r="M60" t="s">
        <v>1245</v>
      </c>
      <c r="N60" t="s">
        <v>976</v>
      </c>
      <c r="O60" t="s">
        <v>1246</v>
      </c>
      <c r="P60" t="s">
        <v>1247</v>
      </c>
      <c r="Q60" t="s">
        <v>1248</v>
      </c>
      <c r="R60"/>
      <c r="S60">
        <v>819.46001417000002</v>
      </c>
      <c r="T60">
        <v>110.01233062</v>
      </c>
      <c r="U60">
        <v>1281.0500247</v>
      </c>
      <c r="V60">
        <v>0.64443236114000002</v>
      </c>
      <c r="W60">
        <v>0.47881665030999998</v>
      </c>
      <c r="X60" t="s">
        <v>909</v>
      </c>
      <c r="Y60" t="s">
        <v>981</v>
      </c>
      <c r="Z60" t="s">
        <v>917</v>
      </c>
    </row>
    <row r="61" spans="1:26" x14ac:dyDescent="0.3">
      <c r="A61">
        <v>60</v>
      </c>
      <c r="B61" t="s">
        <v>1249</v>
      </c>
      <c r="C61" t="s">
        <v>969</v>
      </c>
      <c r="D61">
        <v>-32.200000000000003</v>
      </c>
      <c r="E61">
        <v>18.48</v>
      </c>
      <c r="F61">
        <v>3.5</v>
      </c>
      <c r="G61">
        <v>0.8</v>
      </c>
      <c r="H61">
        <v>8.3000000000000007</v>
      </c>
      <c r="I61" t="s">
        <v>288</v>
      </c>
      <c r="J61" t="s">
        <v>902</v>
      </c>
      <c r="K61" t="s">
        <v>903</v>
      </c>
      <c r="L61">
        <v>3</v>
      </c>
      <c r="M61" t="s">
        <v>1250</v>
      </c>
      <c r="N61" t="s">
        <v>941</v>
      </c>
      <c r="O61" t="s">
        <v>1251</v>
      </c>
      <c r="P61" t="s">
        <v>1252</v>
      </c>
      <c r="Q61" t="s">
        <v>1253</v>
      </c>
      <c r="R61"/>
      <c r="S61">
        <v>214.48333729000001</v>
      </c>
      <c r="T61">
        <v>61.483665205000001</v>
      </c>
      <c r="U61">
        <v>1474.6100209000001</v>
      </c>
      <c r="V61">
        <v>0.14592023611999999</v>
      </c>
      <c r="W61">
        <v>0.29497221111999999</v>
      </c>
      <c r="X61" t="s">
        <v>935</v>
      </c>
      <c r="Y61" t="s">
        <v>966</v>
      </c>
      <c r="Z61" t="s">
        <v>917</v>
      </c>
    </row>
    <row r="62" spans="1:26" x14ac:dyDescent="0.3">
      <c r="A62">
        <v>61</v>
      </c>
      <c r="B62" t="s">
        <v>1254</v>
      </c>
      <c r="C62" t="s">
        <v>969</v>
      </c>
      <c r="D62">
        <v>-27.44</v>
      </c>
      <c r="E62">
        <v>23.5</v>
      </c>
      <c r="F62">
        <v>9</v>
      </c>
      <c r="G62">
        <v>9</v>
      </c>
      <c r="H62">
        <v>13</v>
      </c>
      <c r="I62" t="s">
        <v>452</v>
      </c>
      <c r="J62" t="s">
        <v>902</v>
      </c>
      <c r="K62" t="s">
        <v>903</v>
      </c>
      <c r="L62">
        <v>4</v>
      </c>
      <c r="M62" t="s">
        <v>1255</v>
      </c>
      <c r="N62" t="s">
        <v>1221</v>
      </c>
      <c r="O62" t="s">
        <v>1256</v>
      </c>
      <c r="P62" t="s">
        <v>1257</v>
      </c>
      <c r="Q62" t="s">
        <v>1258</v>
      </c>
      <c r="R62"/>
      <c r="S62">
        <v>424.28334015000002</v>
      </c>
      <c r="T62">
        <v>56.227331917000001</v>
      </c>
      <c r="U62">
        <v>1588.1900278999999</v>
      </c>
      <c r="V62">
        <v>0.26877665014000002</v>
      </c>
      <c r="W62">
        <v>0.30227666299</v>
      </c>
      <c r="X62" t="s">
        <v>909</v>
      </c>
      <c r="Y62" t="s">
        <v>951</v>
      </c>
      <c r="Z62" t="s">
        <v>917</v>
      </c>
    </row>
    <row r="63" spans="1:26" x14ac:dyDescent="0.3">
      <c r="A63">
        <v>62</v>
      </c>
      <c r="B63" t="s">
        <v>1259</v>
      </c>
      <c r="C63" t="s">
        <v>969</v>
      </c>
      <c r="D63">
        <v>-27.24</v>
      </c>
      <c r="E63">
        <v>22.83</v>
      </c>
      <c r="F63">
        <v>29</v>
      </c>
      <c r="G63">
        <v>12</v>
      </c>
      <c r="H63">
        <v>40</v>
      </c>
      <c r="I63" t="s">
        <v>953</v>
      </c>
      <c r="J63"/>
      <c r="K63" t="s">
        <v>954</v>
      </c>
      <c r="L63">
        <v>3</v>
      </c>
      <c r="M63" t="s">
        <v>1260</v>
      </c>
      <c r="N63" t="s">
        <v>1221</v>
      </c>
      <c r="O63" t="s">
        <v>1261</v>
      </c>
      <c r="P63" t="s">
        <v>1262</v>
      </c>
      <c r="Q63" t="s">
        <v>1263</v>
      </c>
      <c r="R63" t="s">
        <v>1264</v>
      </c>
      <c r="S63">
        <v>321.94667211000001</v>
      </c>
      <c r="T63">
        <v>42.389665672</v>
      </c>
      <c r="U63">
        <v>1629.6100229000001</v>
      </c>
      <c r="V63">
        <v>0.19836396005000001</v>
      </c>
      <c r="W63">
        <v>0.27324832677999999</v>
      </c>
      <c r="X63" t="s">
        <v>935</v>
      </c>
      <c r="Y63" t="s">
        <v>951</v>
      </c>
      <c r="Z63" t="s">
        <v>917</v>
      </c>
    </row>
    <row r="64" spans="1:26" x14ac:dyDescent="0.3">
      <c r="A64">
        <v>63</v>
      </c>
      <c r="B64" t="s">
        <v>1265</v>
      </c>
      <c r="C64" t="s">
        <v>969</v>
      </c>
      <c r="D64">
        <v>-33.28</v>
      </c>
      <c r="E64">
        <v>19.239999999999998</v>
      </c>
      <c r="F64">
        <v>156</v>
      </c>
      <c r="G64">
        <v>100</v>
      </c>
      <c r="H64">
        <v>300</v>
      </c>
      <c r="I64" t="s">
        <v>902</v>
      </c>
      <c r="J64" t="s">
        <v>953</v>
      </c>
      <c r="K64" t="s">
        <v>903</v>
      </c>
      <c r="L64">
        <v>4</v>
      </c>
      <c r="M64" t="s">
        <v>1266</v>
      </c>
      <c r="N64" t="s">
        <v>922</v>
      </c>
      <c r="O64" t="s">
        <v>1267</v>
      </c>
      <c r="P64" t="s">
        <v>1268</v>
      </c>
      <c r="Q64" t="s">
        <v>1269</v>
      </c>
      <c r="R64"/>
      <c r="S64">
        <v>840.76668064</v>
      </c>
      <c r="T64">
        <v>78.478331523999998</v>
      </c>
      <c r="U64">
        <v>1479.6966890000001</v>
      </c>
      <c r="V64">
        <v>0.56985020506999995</v>
      </c>
      <c r="W64">
        <v>0.4887399892</v>
      </c>
      <c r="X64" t="s">
        <v>935</v>
      </c>
      <c r="Y64" t="s">
        <v>1038</v>
      </c>
      <c r="Z64" t="s">
        <v>927</v>
      </c>
    </row>
    <row r="65" spans="1:26" x14ac:dyDescent="0.3">
      <c r="A65">
        <v>64</v>
      </c>
      <c r="B65" t="s">
        <v>1270</v>
      </c>
      <c r="C65" t="s">
        <v>969</v>
      </c>
      <c r="D65">
        <v>-33.65</v>
      </c>
      <c r="E65">
        <v>20.53</v>
      </c>
      <c r="F65">
        <v>13</v>
      </c>
      <c r="G65">
        <v>10</v>
      </c>
      <c r="H65">
        <v>16</v>
      </c>
      <c r="I65" t="s">
        <v>452</v>
      </c>
      <c r="J65" t="s">
        <v>953</v>
      </c>
      <c r="K65" t="s">
        <v>903</v>
      </c>
      <c r="L65">
        <v>2</v>
      </c>
      <c r="M65" t="s">
        <v>1271</v>
      </c>
      <c r="N65" t="s">
        <v>941</v>
      </c>
      <c r="O65" t="s">
        <v>1272</v>
      </c>
      <c r="P65" t="s">
        <v>1273</v>
      </c>
      <c r="Q65" t="s">
        <v>1274</v>
      </c>
      <c r="R65"/>
      <c r="S65">
        <v>420.18000843999999</v>
      </c>
      <c r="T65">
        <v>80.902664752999996</v>
      </c>
      <c r="U65">
        <v>1339.3366904</v>
      </c>
      <c r="V65">
        <v>0.31460103485000002</v>
      </c>
      <c r="W65">
        <v>0.17274055282</v>
      </c>
      <c r="X65" t="s">
        <v>935</v>
      </c>
      <c r="Y65" t="s">
        <v>936</v>
      </c>
      <c r="Z65" t="s">
        <v>917</v>
      </c>
    </row>
    <row r="66" spans="1:26" x14ac:dyDescent="0.3">
      <c r="A66">
        <v>65</v>
      </c>
      <c r="B66" t="s">
        <v>1275</v>
      </c>
      <c r="C66" t="s">
        <v>109</v>
      </c>
      <c r="D66">
        <v>12.68</v>
      </c>
      <c r="E66">
        <v>10.34</v>
      </c>
      <c r="F66">
        <v>130</v>
      </c>
      <c r="G66">
        <v>73</v>
      </c>
      <c r="H66">
        <v>197</v>
      </c>
      <c r="I66" t="s">
        <v>288</v>
      </c>
      <c r="J66"/>
      <c r="K66" t="s">
        <v>903</v>
      </c>
      <c r="L66">
        <v>3</v>
      </c>
      <c r="M66" t="s">
        <v>1276</v>
      </c>
      <c r="N66" t="s">
        <v>1221</v>
      </c>
      <c r="O66" t="s">
        <v>1277</v>
      </c>
      <c r="P66" t="s">
        <v>1278</v>
      </c>
      <c r="Q66" t="s">
        <v>1279</v>
      </c>
      <c r="R66"/>
      <c r="S66">
        <v>483.79333973000001</v>
      </c>
      <c r="T66">
        <v>40.847998926999999</v>
      </c>
      <c r="U66">
        <v>2344.8767041000001</v>
      </c>
      <c r="V66">
        <v>0.2063706143</v>
      </c>
      <c r="W66">
        <v>0.39594498873</v>
      </c>
      <c r="X66" t="s">
        <v>935</v>
      </c>
      <c r="Y66" t="s">
        <v>966</v>
      </c>
      <c r="Z66" t="s">
        <v>945</v>
      </c>
    </row>
    <row r="67" spans="1:26" x14ac:dyDescent="0.3">
      <c r="A67">
        <v>66</v>
      </c>
      <c r="B67" t="s">
        <v>1280</v>
      </c>
      <c r="C67" t="s">
        <v>913</v>
      </c>
      <c r="D67">
        <v>-18.420000000000002</v>
      </c>
      <c r="E67">
        <v>30.7</v>
      </c>
      <c r="F67">
        <v>95</v>
      </c>
      <c r="G67">
        <v>60</v>
      </c>
      <c r="H67">
        <v>110</v>
      </c>
      <c r="I67" t="s">
        <v>902</v>
      </c>
      <c r="J67" t="s">
        <v>288</v>
      </c>
      <c r="K67" t="s">
        <v>903</v>
      </c>
      <c r="L67">
        <v>2</v>
      </c>
      <c r="M67" t="s">
        <v>1281</v>
      </c>
      <c r="N67" t="s">
        <v>1221</v>
      </c>
      <c r="O67" t="s">
        <v>1282</v>
      </c>
      <c r="P67" t="s">
        <v>1283</v>
      </c>
      <c r="Q67" t="s">
        <v>1284</v>
      </c>
      <c r="R67"/>
      <c r="S67">
        <v>739.76667784999995</v>
      </c>
      <c r="T67">
        <v>73.895998478999999</v>
      </c>
      <c r="U67">
        <v>1294.8533554999999</v>
      </c>
      <c r="V67">
        <v>0.57463832404000004</v>
      </c>
      <c r="W67">
        <v>0.37539832592</v>
      </c>
      <c r="X67" t="s">
        <v>935</v>
      </c>
      <c r="Y67" t="s">
        <v>916</v>
      </c>
      <c r="Z67" t="s">
        <v>917</v>
      </c>
    </row>
    <row r="68" spans="1:26" x14ac:dyDescent="0.3">
      <c r="A68">
        <v>67</v>
      </c>
      <c r="B68" t="s">
        <v>1285</v>
      </c>
      <c r="C68" t="s">
        <v>913</v>
      </c>
      <c r="D68">
        <v>-19.829999999999998</v>
      </c>
      <c r="E68">
        <v>28.23</v>
      </c>
      <c r="F68">
        <v>22</v>
      </c>
      <c r="G68">
        <v>18</v>
      </c>
      <c r="H68">
        <v>32</v>
      </c>
      <c r="I68" t="s">
        <v>902</v>
      </c>
      <c r="J68" t="s">
        <v>288</v>
      </c>
      <c r="K68" t="s">
        <v>903</v>
      </c>
      <c r="L68">
        <v>1</v>
      </c>
      <c r="M68" t="s">
        <v>1286</v>
      </c>
      <c r="N68" t="s">
        <v>1221</v>
      </c>
      <c r="O68" t="s">
        <v>1287</v>
      </c>
      <c r="P68" t="s">
        <v>1288</v>
      </c>
      <c r="Q68" t="s">
        <v>1289</v>
      </c>
      <c r="R68"/>
      <c r="S68">
        <v>592.22000833000004</v>
      </c>
      <c r="T68">
        <v>65.957665179000003</v>
      </c>
      <c r="U68">
        <v>1511.9666921999999</v>
      </c>
      <c r="V68">
        <v>0.39382512116000001</v>
      </c>
      <c r="W68">
        <v>0.48521665732000002</v>
      </c>
      <c r="X68" t="s">
        <v>935</v>
      </c>
      <c r="Y68" t="s">
        <v>1290</v>
      </c>
      <c r="Z68" t="s">
        <v>927</v>
      </c>
    </row>
    <row r="69" spans="1:26" x14ac:dyDescent="0.3">
      <c r="A69">
        <v>68</v>
      </c>
      <c r="B69" t="s">
        <v>1291</v>
      </c>
      <c r="C69" t="s">
        <v>1292</v>
      </c>
      <c r="D69">
        <v>6.48</v>
      </c>
      <c r="E69">
        <v>1.31</v>
      </c>
      <c r="F69">
        <v>63</v>
      </c>
      <c r="G69">
        <v>38</v>
      </c>
      <c r="H69">
        <v>88</v>
      </c>
      <c r="I69" t="s">
        <v>930</v>
      </c>
      <c r="J69" t="s">
        <v>953</v>
      </c>
      <c r="K69" t="s">
        <v>903</v>
      </c>
      <c r="L69">
        <v>3</v>
      </c>
      <c r="M69" t="s">
        <v>1293</v>
      </c>
      <c r="N69" t="s">
        <v>941</v>
      </c>
      <c r="O69" t="s">
        <v>1294</v>
      </c>
      <c r="P69" t="s">
        <v>1295</v>
      </c>
      <c r="Q69" t="s">
        <v>1296</v>
      </c>
      <c r="R69"/>
      <c r="S69">
        <v>1048.0900191000001</v>
      </c>
      <c r="T69">
        <v>103.82499783</v>
      </c>
      <c r="U69">
        <v>1265.9600198000001</v>
      </c>
      <c r="V69">
        <v>0.82956101670000004</v>
      </c>
      <c r="W69">
        <v>0.66336887678000001</v>
      </c>
      <c r="X69" t="s">
        <v>909</v>
      </c>
      <c r="Y69" t="s">
        <v>1038</v>
      </c>
      <c r="Z69" t="s">
        <v>945</v>
      </c>
    </row>
    <row r="70" spans="1:26" x14ac:dyDescent="0.3">
      <c r="A70">
        <v>69</v>
      </c>
      <c r="B70" t="s">
        <v>1297</v>
      </c>
      <c r="C70" t="s">
        <v>929</v>
      </c>
      <c r="D70">
        <v>8.94</v>
      </c>
      <c r="E70">
        <v>38.840000000000003</v>
      </c>
      <c r="F70">
        <v>198</v>
      </c>
      <c r="G70">
        <v>105</v>
      </c>
      <c r="H70">
        <v>273</v>
      </c>
      <c r="I70" t="s">
        <v>902</v>
      </c>
      <c r="J70" t="s">
        <v>930</v>
      </c>
      <c r="K70" t="s">
        <v>903</v>
      </c>
      <c r="L70">
        <v>3</v>
      </c>
      <c r="M70" t="s">
        <v>1298</v>
      </c>
      <c r="N70" t="s">
        <v>922</v>
      </c>
      <c r="O70" t="s">
        <v>1299</v>
      </c>
      <c r="P70" t="s">
        <v>1300</v>
      </c>
      <c r="Q70" t="s">
        <v>1301</v>
      </c>
      <c r="R70" t="s">
        <v>1302</v>
      </c>
      <c r="S70">
        <v>1086.8900212000001</v>
      </c>
      <c r="T70">
        <v>96.488331134000006</v>
      </c>
      <c r="U70">
        <v>1197.6700195999999</v>
      </c>
      <c r="V70">
        <v>0.90875390771999998</v>
      </c>
      <c r="W70">
        <v>0.37572054663999999</v>
      </c>
      <c r="X70" t="s">
        <v>935</v>
      </c>
      <c r="Y70" t="s">
        <v>1290</v>
      </c>
      <c r="Z70" t="s">
        <v>945</v>
      </c>
    </row>
    <row r="71" spans="1:26" x14ac:dyDescent="0.3">
      <c r="A71">
        <v>70</v>
      </c>
      <c r="B71" t="s">
        <v>1303</v>
      </c>
      <c r="C71" t="s">
        <v>1138</v>
      </c>
      <c r="D71">
        <v>10.33</v>
      </c>
      <c r="E71">
        <v>-0.86</v>
      </c>
      <c r="F71">
        <v>130</v>
      </c>
      <c r="G71">
        <v>75</v>
      </c>
      <c r="H71">
        <v>225</v>
      </c>
      <c r="I71" t="s">
        <v>902</v>
      </c>
      <c r="J71" t="s">
        <v>953</v>
      </c>
      <c r="K71" t="s">
        <v>903</v>
      </c>
      <c r="L71">
        <v>4</v>
      </c>
      <c r="M71" t="s">
        <v>1304</v>
      </c>
      <c r="N71" t="s">
        <v>1221</v>
      </c>
      <c r="O71" t="s">
        <v>1305</v>
      </c>
      <c r="P71" t="s">
        <v>1306</v>
      </c>
      <c r="Q71" t="s">
        <v>1307</v>
      </c>
      <c r="R71"/>
      <c r="S71">
        <v>1023.5466827</v>
      </c>
      <c r="T71">
        <v>118.64199726</v>
      </c>
      <c r="U71">
        <v>1475.0600219999999</v>
      </c>
      <c r="V71">
        <v>0.69474866084999998</v>
      </c>
      <c r="W71">
        <v>0.40572610100000001</v>
      </c>
      <c r="X71" t="s">
        <v>935</v>
      </c>
      <c r="Y71" t="s">
        <v>1168</v>
      </c>
      <c r="Z71" t="s">
        <v>945</v>
      </c>
    </row>
    <row r="72" spans="1:26" x14ac:dyDescent="0.3">
      <c r="A72">
        <v>71</v>
      </c>
      <c r="B72" t="s">
        <v>1308</v>
      </c>
      <c r="C72" t="s">
        <v>1138</v>
      </c>
      <c r="D72">
        <v>9.43</v>
      </c>
      <c r="E72">
        <v>-0.85</v>
      </c>
      <c r="F72">
        <v>32</v>
      </c>
      <c r="G72">
        <v>11</v>
      </c>
      <c r="H72">
        <v>73</v>
      </c>
      <c r="I72" t="s">
        <v>902</v>
      </c>
      <c r="J72" t="s">
        <v>930</v>
      </c>
      <c r="K72" t="s">
        <v>954</v>
      </c>
      <c r="L72">
        <v>3</v>
      </c>
      <c r="M72" t="s">
        <v>1309</v>
      </c>
      <c r="N72" t="s">
        <v>941</v>
      </c>
      <c r="O72" t="s">
        <v>1272</v>
      </c>
      <c r="P72" t="s">
        <v>1310</v>
      </c>
      <c r="Q72" t="s">
        <v>1311</v>
      </c>
      <c r="R72"/>
      <c r="S72">
        <v>1115.4333501000001</v>
      </c>
      <c r="T72">
        <v>138.49233075999999</v>
      </c>
      <c r="U72">
        <v>1424.3033548000001</v>
      </c>
      <c r="V72">
        <v>0.7840510651</v>
      </c>
      <c r="W72">
        <v>0.41287665565999998</v>
      </c>
      <c r="X72" t="s">
        <v>935</v>
      </c>
      <c r="Y72" t="s">
        <v>1168</v>
      </c>
      <c r="Z72" t="s">
        <v>911</v>
      </c>
    </row>
    <row r="73" spans="1:26" x14ac:dyDescent="0.3">
      <c r="A73">
        <v>72</v>
      </c>
      <c r="B73" t="s">
        <v>1312</v>
      </c>
      <c r="C73" t="s">
        <v>1219</v>
      </c>
      <c r="D73">
        <v>-19.899999999999999</v>
      </c>
      <c r="E73">
        <v>19.309999999999999</v>
      </c>
      <c r="F73">
        <v>1.4</v>
      </c>
      <c r="G73">
        <v>0.8</v>
      </c>
      <c r="H73">
        <v>4.5</v>
      </c>
      <c r="I73" t="s">
        <v>902</v>
      </c>
      <c r="J73" t="s">
        <v>920</v>
      </c>
      <c r="K73" t="s">
        <v>903</v>
      </c>
      <c r="L73">
        <v>3</v>
      </c>
      <c r="M73" t="s">
        <v>1313</v>
      </c>
      <c r="N73" t="s">
        <v>905</v>
      </c>
      <c r="O73" t="s">
        <v>1314</v>
      </c>
      <c r="P73" t="s">
        <v>1315</v>
      </c>
      <c r="Q73" t="s">
        <v>1316</v>
      </c>
      <c r="R73"/>
      <c r="S73">
        <v>372.16667224999998</v>
      </c>
      <c r="T73">
        <v>64.497665299999994</v>
      </c>
      <c r="U73">
        <v>1421.6500275999999</v>
      </c>
      <c r="V73">
        <v>0.26206023690000002</v>
      </c>
      <c r="W73">
        <v>0.36720998486</v>
      </c>
      <c r="X73" t="s">
        <v>935</v>
      </c>
      <c r="Y73" t="s">
        <v>966</v>
      </c>
      <c r="Z73" t="s">
        <v>917</v>
      </c>
    </row>
    <row r="74" spans="1:26" x14ac:dyDescent="0.3">
      <c r="A74">
        <v>73</v>
      </c>
      <c r="B74" t="s">
        <v>1317</v>
      </c>
      <c r="C74" t="s">
        <v>1318</v>
      </c>
      <c r="D74">
        <v>6.44</v>
      </c>
      <c r="E74">
        <v>10.31</v>
      </c>
      <c r="F74">
        <v>941</v>
      </c>
      <c r="G74">
        <v>700</v>
      </c>
      <c r="H74">
        <v>1040</v>
      </c>
      <c r="I74" t="s">
        <v>902</v>
      </c>
      <c r="J74" t="s">
        <v>953</v>
      </c>
      <c r="K74" t="s">
        <v>903</v>
      </c>
      <c r="L74">
        <v>5</v>
      </c>
      <c r="M74" t="s">
        <v>1319</v>
      </c>
      <c r="N74" t="s">
        <v>1221</v>
      </c>
      <c r="O74" t="s">
        <v>1320</v>
      </c>
      <c r="P74" t="s">
        <v>1321</v>
      </c>
      <c r="Q74" t="s">
        <v>1322</v>
      </c>
      <c r="R74"/>
      <c r="S74">
        <v>1961.9600312</v>
      </c>
      <c r="T74">
        <v>168.58299596000001</v>
      </c>
      <c r="U74">
        <v>1144.8800208</v>
      </c>
      <c r="V74">
        <v>1.7142600975</v>
      </c>
      <c r="W74">
        <v>0.68120109240000004</v>
      </c>
      <c r="X74" t="s">
        <v>909</v>
      </c>
      <c r="Y74" t="s">
        <v>1078</v>
      </c>
      <c r="Z74" t="s">
        <v>927</v>
      </c>
    </row>
    <row r="75" spans="1:26" x14ac:dyDescent="0.3">
      <c r="A75">
        <v>74</v>
      </c>
      <c r="B75" t="s">
        <v>1323</v>
      </c>
      <c r="C75" t="s">
        <v>1318</v>
      </c>
      <c r="D75">
        <v>5.99</v>
      </c>
      <c r="E75">
        <v>10.44</v>
      </c>
      <c r="F75">
        <v>251</v>
      </c>
      <c r="G75">
        <v>250</v>
      </c>
      <c r="H75">
        <v>330</v>
      </c>
      <c r="I75" t="s">
        <v>953</v>
      </c>
      <c r="J75"/>
      <c r="K75" t="s">
        <v>903</v>
      </c>
      <c r="L75">
        <v>3</v>
      </c>
      <c r="M75" t="s">
        <v>1324</v>
      </c>
      <c r="N75" t="s">
        <v>1221</v>
      </c>
      <c r="O75" t="s">
        <v>1325</v>
      </c>
      <c r="P75" t="s">
        <v>1326</v>
      </c>
      <c r="Q75" t="s">
        <v>1327</v>
      </c>
      <c r="R75"/>
      <c r="S75">
        <v>2039.0000256000001</v>
      </c>
      <c r="T75">
        <v>185.13799607999999</v>
      </c>
      <c r="U75">
        <v>1055.5566825999999</v>
      </c>
      <c r="V75">
        <v>1.9322477968</v>
      </c>
      <c r="W75">
        <v>0.60122999349999995</v>
      </c>
      <c r="X75" t="s">
        <v>909</v>
      </c>
      <c r="Y75" t="s">
        <v>1328</v>
      </c>
      <c r="Z75" t="s">
        <v>945</v>
      </c>
    </row>
    <row r="76" spans="1:26" x14ac:dyDescent="0.3">
      <c r="A76">
        <v>75</v>
      </c>
      <c r="B76" t="s">
        <v>1329</v>
      </c>
      <c r="C76" t="s">
        <v>1318</v>
      </c>
      <c r="D76">
        <v>3.8</v>
      </c>
      <c r="E76">
        <v>11.55</v>
      </c>
      <c r="F76">
        <v>87</v>
      </c>
      <c r="G76">
        <v>34</v>
      </c>
      <c r="H76">
        <v>140</v>
      </c>
      <c r="I76" t="s">
        <v>288</v>
      </c>
      <c r="J76" t="s">
        <v>902</v>
      </c>
      <c r="K76" t="s">
        <v>903</v>
      </c>
      <c r="L76">
        <v>2</v>
      </c>
      <c r="M76" t="s">
        <v>1330</v>
      </c>
      <c r="N76" t="s">
        <v>922</v>
      </c>
      <c r="O76" t="s">
        <v>1331</v>
      </c>
      <c r="P76" t="s">
        <v>1332</v>
      </c>
      <c r="Q76" t="s">
        <v>1333</v>
      </c>
      <c r="R76"/>
      <c r="S76">
        <v>1662.8300271999999</v>
      </c>
      <c r="T76">
        <v>154.59766336999999</v>
      </c>
      <c r="U76">
        <v>1033.4800150999999</v>
      </c>
      <c r="V76">
        <v>1.6099339229</v>
      </c>
      <c r="W76">
        <v>0.45506998102000001</v>
      </c>
      <c r="X76" t="s">
        <v>909</v>
      </c>
      <c r="Y76" t="s">
        <v>1078</v>
      </c>
      <c r="Z76" t="s">
        <v>927</v>
      </c>
    </row>
    <row r="77" spans="1:26" x14ac:dyDescent="0.3">
      <c r="A77">
        <v>76</v>
      </c>
      <c r="B77" t="s">
        <v>1334</v>
      </c>
      <c r="C77" t="s">
        <v>1318</v>
      </c>
      <c r="D77">
        <v>10.6</v>
      </c>
      <c r="E77">
        <v>14.34</v>
      </c>
      <c r="F77">
        <v>77</v>
      </c>
      <c r="G77">
        <v>47</v>
      </c>
      <c r="H77">
        <v>130</v>
      </c>
      <c r="I77" t="s">
        <v>902</v>
      </c>
      <c r="J77" t="s">
        <v>953</v>
      </c>
      <c r="K77" t="s">
        <v>903</v>
      </c>
      <c r="L77">
        <v>2</v>
      </c>
      <c r="M77" t="s">
        <v>1335</v>
      </c>
      <c r="N77" t="s">
        <v>1221</v>
      </c>
      <c r="O77" t="s">
        <v>991</v>
      </c>
      <c r="P77" t="s">
        <v>1336</v>
      </c>
      <c r="Q77" t="s">
        <v>1337</v>
      </c>
      <c r="R77"/>
      <c r="S77">
        <v>737.01334534</v>
      </c>
      <c r="T77">
        <v>68.467331639999998</v>
      </c>
      <c r="U77">
        <v>1996.2300345000001</v>
      </c>
      <c r="V77">
        <v>0.36922895015000001</v>
      </c>
      <c r="W77">
        <v>0.31286832689999999</v>
      </c>
      <c r="X77" t="s">
        <v>935</v>
      </c>
      <c r="Y77" t="s">
        <v>1290</v>
      </c>
      <c r="Z77" t="s">
        <v>967</v>
      </c>
    </row>
    <row r="78" spans="1:26" x14ac:dyDescent="0.3">
      <c r="A78">
        <v>77</v>
      </c>
      <c r="B78" t="s">
        <v>1338</v>
      </c>
      <c r="C78" t="s">
        <v>1339</v>
      </c>
      <c r="D78">
        <v>30.47</v>
      </c>
      <c r="E78">
        <v>5.43</v>
      </c>
      <c r="F78">
        <v>2</v>
      </c>
      <c r="G78">
        <v>0.6</v>
      </c>
      <c r="H78">
        <v>3.4</v>
      </c>
      <c r="I78" t="s">
        <v>920</v>
      </c>
      <c r="J78" t="s">
        <v>953</v>
      </c>
      <c r="K78" t="s">
        <v>903</v>
      </c>
      <c r="L78">
        <v>3</v>
      </c>
      <c r="M78" t="s">
        <v>1340</v>
      </c>
      <c r="N78" t="s">
        <v>905</v>
      </c>
      <c r="O78" t="s">
        <v>1341</v>
      </c>
      <c r="P78" t="s">
        <v>1770</v>
      </c>
      <c r="Q78" t="s">
        <v>1342</v>
      </c>
      <c r="R78"/>
      <c r="S78">
        <v>10.133333561000001</v>
      </c>
      <c r="T78">
        <v>8.2273331533</v>
      </c>
      <c r="U78">
        <v>1814.6066943999999</v>
      </c>
      <c r="V78">
        <v>5.5899156632000001E-3</v>
      </c>
      <c r="W78">
        <v>0.10289721936</v>
      </c>
      <c r="X78" t="s">
        <v>994</v>
      </c>
      <c r="Y78" t="s">
        <v>966</v>
      </c>
      <c r="Z78" t="s">
        <v>937</v>
      </c>
    </row>
    <row r="79" spans="1:26" x14ac:dyDescent="0.3">
      <c r="A79">
        <v>78</v>
      </c>
      <c r="B79" t="s">
        <v>1343</v>
      </c>
      <c r="C79" t="s">
        <v>1138</v>
      </c>
      <c r="D79">
        <v>10.3</v>
      </c>
      <c r="E79">
        <v>-0.54</v>
      </c>
      <c r="F79">
        <v>94</v>
      </c>
      <c r="G79">
        <v>73</v>
      </c>
      <c r="H79">
        <v>110</v>
      </c>
      <c r="I79" t="s">
        <v>902</v>
      </c>
      <c r="J79" t="s">
        <v>953</v>
      </c>
      <c r="K79" t="s">
        <v>903</v>
      </c>
      <c r="L79">
        <v>4</v>
      </c>
      <c r="M79" t="s">
        <v>1344</v>
      </c>
      <c r="N79" t="s">
        <v>1221</v>
      </c>
      <c r="O79" t="s">
        <v>1345</v>
      </c>
      <c r="P79" t="s">
        <v>1346</v>
      </c>
      <c r="Q79" t="s">
        <v>1347</v>
      </c>
      <c r="R79" t="s">
        <v>1348</v>
      </c>
      <c r="S79">
        <v>1023.5466827</v>
      </c>
      <c r="T79">
        <v>118.64199726</v>
      </c>
      <c r="U79">
        <v>1475.0600219999999</v>
      </c>
      <c r="V79">
        <v>0.69474866084999998</v>
      </c>
      <c r="W79">
        <v>0.44133443235999997</v>
      </c>
      <c r="X79" t="s">
        <v>935</v>
      </c>
      <c r="Y79" t="s">
        <v>1168</v>
      </c>
      <c r="Z79" t="s">
        <v>911</v>
      </c>
    </row>
    <row r="80" spans="1:26" x14ac:dyDescent="0.3">
      <c r="A80">
        <v>79</v>
      </c>
      <c r="B80" t="s">
        <v>1349</v>
      </c>
      <c r="C80" t="s">
        <v>929</v>
      </c>
      <c r="D80">
        <v>13.51</v>
      </c>
      <c r="E80">
        <v>39.46</v>
      </c>
      <c r="F80">
        <v>37</v>
      </c>
      <c r="G80">
        <v>1</v>
      </c>
      <c r="H80">
        <v>77</v>
      </c>
      <c r="I80" t="s">
        <v>920</v>
      </c>
      <c r="J80"/>
      <c r="K80" t="s">
        <v>954</v>
      </c>
      <c r="L80">
        <v>4</v>
      </c>
      <c r="M80" t="s">
        <v>1350</v>
      </c>
      <c r="N80" t="s">
        <v>1221</v>
      </c>
      <c r="O80" t="s">
        <v>1351</v>
      </c>
      <c r="P80" t="s">
        <v>1352</v>
      </c>
      <c r="Q80" t="s">
        <v>1353</v>
      </c>
      <c r="R80"/>
      <c r="S80">
        <v>547.55667620999998</v>
      </c>
      <c r="T80">
        <v>59.359331887000003</v>
      </c>
      <c r="U80">
        <v>1625.0966894000001</v>
      </c>
      <c r="V80">
        <v>0.33730885515999998</v>
      </c>
      <c r="W80">
        <v>0.26154054601999999</v>
      </c>
      <c r="X80" t="s">
        <v>935</v>
      </c>
      <c r="Y80" t="s">
        <v>936</v>
      </c>
      <c r="Z80" t="s">
        <v>937</v>
      </c>
    </row>
    <row r="81" spans="1:26" x14ac:dyDescent="0.3">
      <c r="A81">
        <v>80</v>
      </c>
      <c r="B81" t="s">
        <v>1354</v>
      </c>
      <c r="C81" t="s">
        <v>1213</v>
      </c>
      <c r="D81">
        <v>14.35</v>
      </c>
      <c r="E81">
        <v>-3.61</v>
      </c>
      <c r="F81">
        <v>20</v>
      </c>
      <c r="G81">
        <v>4</v>
      </c>
      <c r="H81">
        <v>43</v>
      </c>
      <c r="I81" t="s">
        <v>902</v>
      </c>
      <c r="J81" t="s">
        <v>953</v>
      </c>
      <c r="K81" t="s">
        <v>903</v>
      </c>
      <c r="L81">
        <v>2</v>
      </c>
      <c r="M81" t="s">
        <v>1355</v>
      </c>
      <c r="N81" t="s">
        <v>1221</v>
      </c>
      <c r="O81" t="s">
        <v>1356</v>
      </c>
      <c r="P81" t="s">
        <v>1357</v>
      </c>
      <c r="Q81" t="s">
        <v>1358</v>
      </c>
      <c r="R81"/>
      <c r="S81">
        <v>499.98334283000003</v>
      </c>
      <c r="T81">
        <v>51.930998826</v>
      </c>
      <c r="U81">
        <v>1909.6533666</v>
      </c>
      <c r="V81">
        <v>0.26231940291</v>
      </c>
      <c r="W81">
        <v>0.23424444099</v>
      </c>
      <c r="X81" t="s">
        <v>935</v>
      </c>
      <c r="Y81" t="s">
        <v>936</v>
      </c>
      <c r="Z81" t="s">
        <v>945</v>
      </c>
    </row>
    <row r="82" spans="1:26" x14ac:dyDescent="0.3">
      <c r="A82">
        <v>81</v>
      </c>
      <c r="B82" t="s">
        <v>1359</v>
      </c>
      <c r="C82" t="s">
        <v>1219</v>
      </c>
      <c r="D82">
        <v>-24.2</v>
      </c>
      <c r="E82">
        <v>18.5</v>
      </c>
      <c r="F82">
        <v>24</v>
      </c>
      <c r="G82">
        <v>14</v>
      </c>
      <c r="H82">
        <v>34</v>
      </c>
      <c r="I82" t="s">
        <v>902</v>
      </c>
      <c r="J82"/>
      <c r="K82" t="s">
        <v>954</v>
      </c>
      <c r="L82">
        <v>3</v>
      </c>
      <c r="M82" t="s">
        <v>1360</v>
      </c>
      <c r="N82" t="s">
        <v>1221</v>
      </c>
      <c r="O82" t="s">
        <v>1356</v>
      </c>
      <c r="P82" t="s">
        <v>1230</v>
      </c>
      <c r="Q82" t="s">
        <v>1361</v>
      </c>
      <c r="R82" t="s">
        <v>1228</v>
      </c>
      <c r="S82">
        <v>201.38000262</v>
      </c>
      <c r="T82">
        <v>42.721665964000003</v>
      </c>
      <c r="U82">
        <v>1708.1166949000001</v>
      </c>
      <c r="V82">
        <v>0.11808443895</v>
      </c>
      <c r="W82">
        <v>0.21316388448000001</v>
      </c>
      <c r="X82" t="s">
        <v>935</v>
      </c>
      <c r="Y82" t="s">
        <v>966</v>
      </c>
      <c r="Z82" t="s">
        <v>917</v>
      </c>
    </row>
    <row r="83" spans="1:26" x14ac:dyDescent="0.3">
      <c r="A83">
        <v>82</v>
      </c>
      <c r="B83" t="s">
        <v>1362</v>
      </c>
      <c r="C83" t="s">
        <v>91</v>
      </c>
      <c r="D83">
        <v>14.77</v>
      </c>
      <c r="E83">
        <v>-17.29</v>
      </c>
      <c r="F83">
        <v>22</v>
      </c>
      <c r="G83" s="71">
        <v>10</v>
      </c>
      <c r="H83" s="71">
        <v>34</v>
      </c>
      <c r="I83" t="s">
        <v>902</v>
      </c>
      <c r="J83" t="s">
        <v>288</v>
      </c>
      <c r="K83" t="s">
        <v>954</v>
      </c>
      <c r="L83">
        <v>3</v>
      </c>
      <c r="M83" t="s">
        <v>1363</v>
      </c>
      <c r="N83" t="s">
        <v>1221</v>
      </c>
      <c r="O83" t="s">
        <v>1364</v>
      </c>
      <c r="P83" t="s">
        <v>1365</v>
      </c>
      <c r="Q83" t="s">
        <v>1366</v>
      </c>
      <c r="R83"/>
      <c r="S83">
        <v>512.08667426</v>
      </c>
      <c r="T83">
        <v>70.665331756</v>
      </c>
      <c r="U83">
        <v>1858.8533643000001</v>
      </c>
      <c r="V83">
        <v>0.27557020314000003</v>
      </c>
      <c r="W83">
        <v>0.23108388484</v>
      </c>
      <c r="X83" t="s">
        <v>994</v>
      </c>
      <c r="Y83" t="s">
        <v>1044</v>
      </c>
      <c r="Z83" t="s">
        <v>945</v>
      </c>
    </row>
    <row r="84" spans="1:26" x14ac:dyDescent="0.3">
      <c r="A84">
        <v>83</v>
      </c>
      <c r="B84" t="s">
        <v>1367</v>
      </c>
      <c r="C84" t="s">
        <v>1219</v>
      </c>
      <c r="D84">
        <v>-17.47</v>
      </c>
      <c r="E84">
        <v>16.79</v>
      </c>
      <c r="F84">
        <v>43</v>
      </c>
      <c r="G84">
        <v>40</v>
      </c>
      <c r="H84">
        <v>43</v>
      </c>
      <c r="I84" t="s">
        <v>953</v>
      </c>
      <c r="J84"/>
      <c r="K84" t="s">
        <v>954</v>
      </c>
      <c r="L84">
        <v>4</v>
      </c>
      <c r="M84" t="s">
        <v>1368</v>
      </c>
      <c r="N84" t="s">
        <v>922</v>
      </c>
      <c r="O84" t="s">
        <v>1369</v>
      </c>
      <c r="P84" t="s">
        <v>1370</v>
      </c>
      <c r="Q84" t="s">
        <v>1371</v>
      </c>
      <c r="R84"/>
      <c r="S84">
        <v>549.68334096000001</v>
      </c>
      <c r="T84">
        <v>57.225332088999998</v>
      </c>
      <c r="U84">
        <v>1491.2466847000001</v>
      </c>
      <c r="V84">
        <v>0.36887957540999999</v>
      </c>
      <c r="W84">
        <v>0.43652110696000002</v>
      </c>
      <c r="X84" t="s">
        <v>935</v>
      </c>
      <c r="Y84" t="s">
        <v>966</v>
      </c>
      <c r="Z84" t="s">
        <v>927</v>
      </c>
    </row>
    <row r="85" spans="1:26" x14ac:dyDescent="0.3">
      <c r="A85">
        <v>84</v>
      </c>
      <c r="B85" t="s">
        <v>1372</v>
      </c>
      <c r="C85" t="s">
        <v>1057</v>
      </c>
      <c r="D85">
        <v>31.43</v>
      </c>
      <c r="E85">
        <v>-7.8</v>
      </c>
      <c r="F85">
        <v>50.6</v>
      </c>
      <c r="G85">
        <v>12</v>
      </c>
      <c r="H85">
        <v>100</v>
      </c>
      <c r="I85" t="s">
        <v>902</v>
      </c>
      <c r="J85"/>
      <c r="K85" t="s">
        <v>903</v>
      </c>
      <c r="L85">
        <v>5</v>
      </c>
      <c r="M85" t="s">
        <v>1373</v>
      </c>
      <c r="N85" t="s">
        <v>1221</v>
      </c>
      <c r="O85" t="s">
        <v>1325</v>
      </c>
      <c r="P85" t="s">
        <v>1374</v>
      </c>
      <c r="Q85" t="s">
        <v>1375</v>
      </c>
      <c r="R85"/>
      <c r="S85">
        <v>378.07667402999999</v>
      </c>
      <c r="T85">
        <v>62.888665154999998</v>
      </c>
      <c r="U85">
        <v>1509.5500239999999</v>
      </c>
      <c r="V85">
        <v>0.25056409352999998</v>
      </c>
      <c r="W85">
        <v>0.26065221329999999</v>
      </c>
      <c r="X85" t="s">
        <v>935</v>
      </c>
      <c r="Y85" t="s">
        <v>1026</v>
      </c>
      <c r="Z85" t="s">
        <v>945</v>
      </c>
    </row>
    <row r="86" spans="1:26" x14ac:dyDescent="0.3">
      <c r="A86">
        <v>85</v>
      </c>
      <c r="B86" t="s">
        <v>1376</v>
      </c>
      <c r="C86" t="s">
        <v>969</v>
      </c>
      <c r="D86">
        <v>-33.520000000000003</v>
      </c>
      <c r="E86">
        <v>18.600000000000001</v>
      </c>
      <c r="F86">
        <v>60</v>
      </c>
      <c r="G86">
        <v>30</v>
      </c>
      <c r="H86">
        <v>100</v>
      </c>
      <c r="I86" t="s">
        <v>288</v>
      </c>
      <c r="J86"/>
      <c r="K86" t="s">
        <v>903</v>
      </c>
      <c r="L86">
        <v>3</v>
      </c>
      <c r="M86" t="s">
        <v>1377</v>
      </c>
      <c r="N86" t="s">
        <v>922</v>
      </c>
      <c r="O86" t="s">
        <v>1378</v>
      </c>
      <c r="P86" t="s">
        <v>1379</v>
      </c>
      <c r="Q86" t="s">
        <v>1380</v>
      </c>
      <c r="R86"/>
      <c r="S86">
        <v>605.75001032</v>
      </c>
      <c r="T86">
        <v>93.221997853999994</v>
      </c>
      <c r="U86">
        <v>1436.7100241999999</v>
      </c>
      <c r="V86">
        <v>0.42379892887999998</v>
      </c>
      <c r="W86">
        <v>0.40936999122000001</v>
      </c>
      <c r="X86" t="s">
        <v>994</v>
      </c>
      <c r="Y86" t="s">
        <v>1131</v>
      </c>
      <c r="Z86" t="s">
        <v>911</v>
      </c>
    </row>
    <row r="87" spans="1:26" x14ac:dyDescent="0.3">
      <c r="A87">
        <v>86</v>
      </c>
      <c r="B87" t="s">
        <v>1381</v>
      </c>
      <c r="C87" t="s">
        <v>969</v>
      </c>
      <c r="D87">
        <v>-34.130000000000003</v>
      </c>
      <c r="E87">
        <v>18.91</v>
      </c>
      <c r="F87">
        <v>184</v>
      </c>
      <c r="G87">
        <v>60</v>
      </c>
      <c r="H87">
        <v>240</v>
      </c>
      <c r="I87" t="s">
        <v>288</v>
      </c>
      <c r="J87"/>
      <c r="K87" t="s">
        <v>903</v>
      </c>
      <c r="L87">
        <v>4</v>
      </c>
      <c r="M87" t="s">
        <v>1377</v>
      </c>
      <c r="N87" t="s">
        <v>922</v>
      </c>
      <c r="O87" t="s">
        <v>1378</v>
      </c>
      <c r="P87" t="s">
        <v>1379</v>
      </c>
      <c r="Q87" t="s">
        <v>1380</v>
      </c>
      <c r="R87"/>
      <c r="S87">
        <v>615.93667719999996</v>
      </c>
      <c r="T87">
        <v>103.17066439</v>
      </c>
      <c r="U87">
        <v>1167.0800220000001</v>
      </c>
      <c r="V87">
        <v>0.53041301463000001</v>
      </c>
      <c r="W87">
        <v>0.41447554628</v>
      </c>
      <c r="X87" t="s">
        <v>935</v>
      </c>
      <c r="Y87" t="s">
        <v>936</v>
      </c>
      <c r="Z87" t="s">
        <v>927</v>
      </c>
    </row>
    <row r="88" spans="1:26" x14ac:dyDescent="0.3">
      <c r="A88">
        <v>87</v>
      </c>
      <c r="B88" t="s">
        <v>1382</v>
      </c>
      <c r="C88" t="s">
        <v>1213</v>
      </c>
      <c r="D88">
        <v>16.75</v>
      </c>
      <c r="E88">
        <v>-3.01</v>
      </c>
      <c r="F88">
        <v>3.6</v>
      </c>
      <c r="G88">
        <v>2.1</v>
      </c>
      <c r="H88">
        <v>4.2</v>
      </c>
      <c r="I88" t="s">
        <v>902</v>
      </c>
      <c r="J88"/>
      <c r="K88" t="s">
        <v>903</v>
      </c>
      <c r="L88">
        <v>3</v>
      </c>
      <c r="M88" t="s">
        <v>1377</v>
      </c>
      <c r="N88" t="s">
        <v>922</v>
      </c>
      <c r="O88" t="s">
        <v>1383</v>
      </c>
      <c r="P88" t="s">
        <v>1384</v>
      </c>
      <c r="Q88" t="s">
        <v>1385</v>
      </c>
      <c r="R88"/>
      <c r="S88">
        <v>162.99000308000001</v>
      </c>
      <c r="T88">
        <v>26.024332648000001</v>
      </c>
      <c r="U88">
        <v>2082.2500341</v>
      </c>
      <c r="V88">
        <v>7.8373011197999998E-2</v>
      </c>
      <c r="W88">
        <v>0.14398554961000001</v>
      </c>
      <c r="X88" t="s">
        <v>994</v>
      </c>
      <c r="Y88" t="s">
        <v>1044</v>
      </c>
      <c r="Z88" t="s">
        <v>937</v>
      </c>
    </row>
    <row r="89" spans="1:26" x14ac:dyDescent="0.3">
      <c r="A89">
        <v>88</v>
      </c>
      <c r="B89" t="s">
        <v>1386</v>
      </c>
      <c r="C89" t="s">
        <v>969</v>
      </c>
      <c r="D89">
        <v>-23.15</v>
      </c>
      <c r="E89">
        <v>30.3</v>
      </c>
      <c r="F89">
        <v>19.399999999999999</v>
      </c>
      <c r="G89">
        <v>10</v>
      </c>
      <c r="H89">
        <v>80</v>
      </c>
      <c r="I89" t="s">
        <v>902</v>
      </c>
      <c r="J89"/>
      <c r="K89" t="s">
        <v>903</v>
      </c>
      <c r="L89">
        <v>4</v>
      </c>
      <c r="M89" t="s">
        <v>1387</v>
      </c>
      <c r="N89" t="s">
        <v>1221</v>
      </c>
      <c r="O89" t="s">
        <v>1325</v>
      </c>
      <c r="P89" t="s">
        <v>1388</v>
      </c>
      <c r="Q89" t="s">
        <v>1389</v>
      </c>
      <c r="R89"/>
      <c r="S89">
        <v>721.25001421000002</v>
      </c>
      <c r="T89">
        <v>69.751665267000007</v>
      </c>
      <c r="U89">
        <v>1365.4900249</v>
      </c>
      <c r="V89">
        <v>0.53168373444999995</v>
      </c>
      <c r="W89">
        <v>0.63205720584000002</v>
      </c>
      <c r="X89" t="s">
        <v>909</v>
      </c>
      <c r="Y89" t="s">
        <v>981</v>
      </c>
      <c r="Z89" t="s">
        <v>927</v>
      </c>
    </row>
    <row r="90" spans="1:26" x14ac:dyDescent="0.3">
      <c r="A90">
        <v>89</v>
      </c>
      <c r="B90" t="s">
        <v>1390</v>
      </c>
      <c r="C90" t="s">
        <v>192</v>
      </c>
      <c r="D90">
        <v>37.04</v>
      </c>
      <c r="E90">
        <v>11.03</v>
      </c>
      <c r="F90">
        <v>12</v>
      </c>
      <c r="G90">
        <v>9</v>
      </c>
      <c r="H90">
        <v>15</v>
      </c>
      <c r="I90" t="s">
        <v>953</v>
      </c>
      <c r="J90" t="s">
        <v>953</v>
      </c>
      <c r="K90" t="s">
        <v>903</v>
      </c>
      <c r="L90">
        <v>2</v>
      </c>
      <c r="M90" t="s">
        <v>1391</v>
      </c>
      <c r="N90" t="s">
        <v>1221</v>
      </c>
      <c r="O90" t="s">
        <v>1392</v>
      </c>
      <c r="P90" t="s">
        <v>1393</v>
      </c>
      <c r="Q90" t="s">
        <v>1394</v>
      </c>
      <c r="R90"/>
      <c r="S90">
        <v>571.23667700999999</v>
      </c>
      <c r="T90">
        <v>83.225331402999998</v>
      </c>
      <c r="U90">
        <v>1900</v>
      </c>
      <c r="V90">
        <v>0.26</v>
      </c>
      <c r="W90">
        <v>0.41660166581000002</v>
      </c>
      <c r="X90" t="s">
        <v>994</v>
      </c>
      <c r="Y90" t="s">
        <v>1395</v>
      </c>
      <c r="Z90" t="s">
        <v>945</v>
      </c>
    </row>
    <row r="91" spans="1:26" x14ac:dyDescent="0.3">
      <c r="A91">
        <v>90</v>
      </c>
      <c r="B91" t="s">
        <v>1396</v>
      </c>
      <c r="C91" t="s">
        <v>1397</v>
      </c>
      <c r="D91">
        <v>17.54</v>
      </c>
      <c r="E91">
        <v>-14.81</v>
      </c>
      <c r="F91">
        <v>7.5</v>
      </c>
      <c r="G91">
        <v>5</v>
      </c>
      <c r="H91">
        <v>10</v>
      </c>
      <c r="I91" t="s">
        <v>902</v>
      </c>
      <c r="J91" t="s">
        <v>930</v>
      </c>
      <c r="K91" t="s">
        <v>903</v>
      </c>
      <c r="L91">
        <v>3</v>
      </c>
      <c r="M91" t="s">
        <v>1398</v>
      </c>
      <c r="N91" t="s">
        <v>941</v>
      </c>
      <c r="O91" t="s">
        <v>1399</v>
      </c>
      <c r="P91" t="s">
        <v>1400</v>
      </c>
      <c r="Q91" t="s">
        <v>1401</v>
      </c>
      <c r="R91"/>
      <c r="S91">
        <v>128.21666852999999</v>
      </c>
      <c r="T91">
        <v>34.059665858999999</v>
      </c>
      <c r="U91">
        <v>2116.1233648000002</v>
      </c>
      <c r="V91">
        <v>6.0555629052000001E-2</v>
      </c>
      <c r="W91">
        <v>0.15859943926</v>
      </c>
      <c r="X91" t="s">
        <v>994</v>
      </c>
      <c r="Y91" t="s">
        <v>966</v>
      </c>
      <c r="Z91" t="s">
        <v>917</v>
      </c>
    </row>
    <row r="92" spans="1:26" x14ac:dyDescent="0.3">
      <c r="A92">
        <v>91</v>
      </c>
      <c r="B92" t="s">
        <v>1402</v>
      </c>
      <c r="C92" t="s">
        <v>1403</v>
      </c>
      <c r="D92">
        <v>31.5</v>
      </c>
      <c r="E92">
        <v>6.77</v>
      </c>
      <c r="F92">
        <v>0.36</v>
      </c>
      <c r="G92">
        <v>0.1</v>
      </c>
      <c r="H92">
        <v>0.9</v>
      </c>
      <c r="I92" t="s">
        <v>902</v>
      </c>
      <c r="J92"/>
      <c r="K92" t="s">
        <v>954</v>
      </c>
      <c r="L92">
        <v>2</v>
      </c>
      <c r="M92" t="s">
        <v>1404</v>
      </c>
      <c r="N92" t="s">
        <v>922</v>
      </c>
      <c r="O92" t="s">
        <v>1405</v>
      </c>
      <c r="P92" t="s">
        <v>1406</v>
      </c>
      <c r="Q92" t="s">
        <v>1407</v>
      </c>
      <c r="R92"/>
      <c r="S92">
        <v>30.670000553000001</v>
      </c>
      <c r="T92">
        <v>19.231999537</v>
      </c>
      <c r="U92">
        <v>1888.9767025000001</v>
      </c>
      <c r="V92">
        <v>1.6241427613999999E-2</v>
      </c>
      <c r="W92">
        <v>9.8618331054999994E-2</v>
      </c>
      <c r="X92" t="s">
        <v>935</v>
      </c>
      <c r="Y92" t="s">
        <v>966</v>
      </c>
      <c r="Z92" t="s">
        <v>937</v>
      </c>
    </row>
    <row r="93" spans="1:26" x14ac:dyDescent="0.3">
      <c r="A93">
        <v>92</v>
      </c>
      <c r="B93" t="s">
        <v>1408</v>
      </c>
      <c r="C93" t="s">
        <v>192</v>
      </c>
      <c r="D93">
        <v>33.5</v>
      </c>
      <c r="E93">
        <v>8.5</v>
      </c>
      <c r="F93">
        <v>1.05</v>
      </c>
      <c r="G93">
        <v>0.6</v>
      </c>
      <c r="H93">
        <v>1.6</v>
      </c>
      <c r="I93" t="s">
        <v>902</v>
      </c>
      <c r="J93"/>
      <c r="K93" t="s">
        <v>954</v>
      </c>
      <c r="L93">
        <v>3</v>
      </c>
      <c r="M93" t="s">
        <v>1409</v>
      </c>
      <c r="N93" t="s">
        <v>922</v>
      </c>
      <c r="O93" t="s">
        <v>1405</v>
      </c>
      <c r="P93" t="s">
        <v>1410</v>
      </c>
      <c r="Q93" t="s">
        <v>1407</v>
      </c>
      <c r="R93"/>
      <c r="S93">
        <v>118.10000189</v>
      </c>
      <c r="T93">
        <v>27.528666068</v>
      </c>
      <c r="U93">
        <v>1683.4466915</v>
      </c>
      <c r="V93">
        <v>7.0133699204000005E-2</v>
      </c>
      <c r="W93">
        <v>6.7066109676999996E-2</v>
      </c>
      <c r="X93" t="s">
        <v>994</v>
      </c>
      <c r="Y93" t="s">
        <v>1411</v>
      </c>
      <c r="Z93" t="s">
        <v>937</v>
      </c>
    </row>
    <row r="94" spans="1:26" x14ac:dyDescent="0.3">
      <c r="A94">
        <v>93</v>
      </c>
      <c r="B94" t="s">
        <v>1412</v>
      </c>
      <c r="C94" t="s">
        <v>1213</v>
      </c>
      <c r="D94">
        <v>11.42</v>
      </c>
      <c r="E94">
        <v>-7.47</v>
      </c>
      <c r="F94">
        <v>149</v>
      </c>
      <c r="G94">
        <v>90</v>
      </c>
      <c r="H94">
        <v>210</v>
      </c>
      <c r="I94" t="s">
        <v>288</v>
      </c>
      <c r="J94"/>
      <c r="K94" t="s">
        <v>903</v>
      </c>
      <c r="L94">
        <v>3</v>
      </c>
      <c r="M94" t="s">
        <v>1413</v>
      </c>
      <c r="N94" t="s">
        <v>905</v>
      </c>
      <c r="O94" t="s">
        <v>1414</v>
      </c>
      <c r="P94" t="s">
        <v>1415</v>
      </c>
      <c r="Q94" t="s">
        <v>1416</v>
      </c>
      <c r="R94"/>
      <c r="S94">
        <v>1129.9233538000001</v>
      </c>
      <c r="T94">
        <v>93.774998276999995</v>
      </c>
      <c r="U94">
        <v>1413.0066919000001</v>
      </c>
      <c r="V94">
        <v>0.80058625646000003</v>
      </c>
      <c r="W94">
        <v>0.37004499832999999</v>
      </c>
      <c r="X94" t="s">
        <v>909</v>
      </c>
      <c r="Y94" t="s">
        <v>1168</v>
      </c>
      <c r="Z94" t="s">
        <v>945</v>
      </c>
    </row>
    <row r="95" spans="1:26" x14ac:dyDescent="0.3">
      <c r="A95">
        <v>94</v>
      </c>
      <c r="B95" t="s">
        <v>1417</v>
      </c>
      <c r="C95" t="s">
        <v>983</v>
      </c>
      <c r="D95">
        <v>-6.92</v>
      </c>
      <c r="E95">
        <v>39.17</v>
      </c>
      <c r="F95">
        <v>52</v>
      </c>
      <c r="G95">
        <v>32</v>
      </c>
      <c r="H95">
        <v>81</v>
      </c>
      <c r="I95" t="s">
        <v>902</v>
      </c>
      <c r="J95" t="s">
        <v>930</v>
      </c>
      <c r="K95" t="s">
        <v>903</v>
      </c>
      <c r="L95">
        <v>5</v>
      </c>
      <c r="M95" t="s">
        <v>1418</v>
      </c>
      <c r="N95" t="s">
        <v>1221</v>
      </c>
      <c r="O95" t="s">
        <v>1419</v>
      </c>
      <c r="P95" t="s">
        <v>1420</v>
      </c>
      <c r="Q95" t="s">
        <v>1421</v>
      </c>
      <c r="R95"/>
      <c r="S95">
        <v>988.15668228000004</v>
      </c>
      <c r="T95">
        <v>147.87666372999999</v>
      </c>
      <c r="U95">
        <v>1412.8800260999999</v>
      </c>
      <c r="V95">
        <v>0.70135487757000003</v>
      </c>
      <c r="W95">
        <v>0.61015942096999998</v>
      </c>
      <c r="X95" t="s">
        <v>935</v>
      </c>
      <c r="Y95" t="s">
        <v>966</v>
      </c>
      <c r="Z95" t="s">
        <v>945</v>
      </c>
    </row>
    <row r="96" spans="1:26" x14ac:dyDescent="0.3">
      <c r="A96">
        <v>95</v>
      </c>
      <c r="B96" t="s">
        <v>1422</v>
      </c>
      <c r="C96" t="s">
        <v>102</v>
      </c>
      <c r="D96">
        <v>-22.4</v>
      </c>
      <c r="E96">
        <v>26.72</v>
      </c>
      <c r="F96">
        <v>12</v>
      </c>
      <c r="G96">
        <v>2</v>
      </c>
      <c r="H96">
        <v>30</v>
      </c>
      <c r="I96" t="s">
        <v>902</v>
      </c>
      <c r="J96"/>
      <c r="K96" t="s">
        <v>903</v>
      </c>
      <c r="L96">
        <v>4</v>
      </c>
      <c r="M96" t="s">
        <v>1423</v>
      </c>
      <c r="N96" t="s">
        <v>1221</v>
      </c>
      <c r="O96" t="s">
        <v>1314</v>
      </c>
      <c r="P96" t="s">
        <v>1424</v>
      </c>
      <c r="Q96" t="s">
        <v>1425</v>
      </c>
      <c r="R96"/>
      <c r="S96">
        <v>407.20000697</v>
      </c>
      <c r="T96">
        <v>51.621998886999997</v>
      </c>
      <c r="U96">
        <v>1374.7000310000001</v>
      </c>
      <c r="V96">
        <v>0.29710997762000002</v>
      </c>
      <c r="W96">
        <v>0.35284221371000002</v>
      </c>
      <c r="X96" t="s">
        <v>935</v>
      </c>
      <c r="Y96" t="s">
        <v>1026</v>
      </c>
      <c r="Z96" t="s">
        <v>917</v>
      </c>
    </row>
    <row r="97" spans="1:26" x14ac:dyDescent="0.3">
      <c r="A97">
        <v>96</v>
      </c>
      <c r="B97" t="s">
        <v>1426</v>
      </c>
      <c r="C97" t="s">
        <v>969</v>
      </c>
      <c r="D97">
        <v>-23.59</v>
      </c>
      <c r="E97">
        <v>30.1</v>
      </c>
      <c r="F97">
        <v>50</v>
      </c>
      <c r="G97">
        <v>20</v>
      </c>
      <c r="H97">
        <v>80</v>
      </c>
      <c r="I97" t="s">
        <v>902</v>
      </c>
      <c r="J97" t="s">
        <v>953</v>
      </c>
      <c r="K97" t="s">
        <v>903</v>
      </c>
      <c r="L97">
        <v>1</v>
      </c>
      <c r="M97" t="s">
        <v>1427</v>
      </c>
      <c r="N97" t="s">
        <v>941</v>
      </c>
      <c r="O97" t="s">
        <v>1428</v>
      </c>
      <c r="P97" t="s">
        <v>1429</v>
      </c>
      <c r="Q97" t="s">
        <v>1430</v>
      </c>
      <c r="R97"/>
      <c r="S97">
        <v>717.18001126000001</v>
      </c>
      <c r="T97">
        <v>69.601665095000001</v>
      </c>
      <c r="U97">
        <v>1306.8700191</v>
      </c>
      <c r="V97">
        <v>0.55295128424999995</v>
      </c>
      <c r="W97">
        <v>0.53006832599999998</v>
      </c>
      <c r="X97" t="s">
        <v>909</v>
      </c>
      <c r="Y97" t="s">
        <v>981</v>
      </c>
      <c r="Z97" t="s">
        <v>911</v>
      </c>
    </row>
    <row r="98" spans="1:26" x14ac:dyDescent="0.3">
      <c r="A98">
        <v>97</v>
      </c>
      <c r="B98" t="s">
        <v>1431</v>
      </c>
      <c r="C98" t="s">
        <v>1011</v>
      </c>
      <c r="D98">
        <v>13.6</v>
      </c>
      <c r="E98">
        <v>2.7</v>
      </c>
      <c r="F98">
        <v>25</v>
      </c>
      <c r="G98">
        <v>16</v>
      </c>
      <c r="H98">
        <v>32</v>
      </c>
      <c r="I98" t="s">
        <v>953</v>
      </c>
      <c r="J98" t="s">
        <v>288</v>
      </c>
      <c r="K98" t="s">
        <v>903</v>
      </c>
      <c r="L98">
        <v>2</v>
      </c>
      <c r="M98" t="s">
        <v>1432</v>
      </c>
      <c r="N98" t="s">
        <v>941</v>
      </c>
      <c r="O98" t="s">
        <v>1433</v>
      </c>
      <c r="P98" t="s">
        <v>1434</v>
      </c>
      <c r="Q98" t="s">
        <v>1435</v>
      </c>
      <c r="R98"/>
      <c r="S98">
        <v>492.1533422</v>
      </c>
      <c r="T98">
        <v>47.645998925999997</v>
      </c>
      <c r="U98">
        <v>2286.5200356999999</v>
      </c>
      <c r="V98">
        <v>0.21546439513000001</v>
      </c>
      <c r="W98">
        <v>0.17143888274999999</v>
      </c>
      <c r="X98" t="s">
        <v>935</v>
      </c>
      <c r="Y98" t="s">
        <v>966</v>
      </c>
      <c r="Z98" t="s">
        <v>937</v>
      </c>
    </row>
    <row r="99" spans="1:26" x14ac:dyDescent="0.3">
      <c r="A99">
        <v>98</v>
      </c>
      <c r="B99" t="s">
        <v>1436</v>
      </c>
      <c r="C99" t="s">
        <v>1011</v>
      </c>
      <c r="D99">
        <v>13.48</v>
      </c>
      <c r="E99">
        <v>2.66</v>
      </c>
      <c r="F99">
        <v>24</v>
      </c>
      <c r="G99">
        <v>15</v>
      </c>
      <c r="H99">
        <v>27</v>
      </c>
      <c r="I99" t="s">
        <v>930</v>
      </c>
      <c r="J99" t="s">
        <v>920</v>
      </c>
      <c r="K99" t="s">
        <v>954</v>
      </c>
      <c r="L99">
        <v>2</v>
      </c>
      <c r="M99" t="s">
        <v>1432</v>
      </c>
      <c r="N99" t="s">
        <v>922</v>
      </c>
      <c r="O99" t="s">
        <v>1437</v>
      </c>
      <c r="P99" t="s">
        <v>1438</v>
      </c>
      <c r="Q99" t="s">
        <v>1439</v>
      </c>
      <c r="R99"/>
      <c r="S99">
        <v>566.36334235000004</v>
      </c>
      <c r="T99">
        <v>52.375998787999997</v>
      </c>
      <c r="U99">
        <v>2256.1300326999999</v>
      </c>
      <c r="V99">
        <v>0.25131208796999999</v>
      </c>
      <c r="W99">
        <v>0.19968610505000001</v>
      </c>
      <c r="X99" t="s">
        <v>935</v>
      </c>
      <c r="Y99" t="s">
        <v>966</v>
      </c>
      <c r="Z99" t="s">
        <v>917</v>
      </c>
    </row>
    <row r="100" spans="1:26" x14ac:dyDescent="0.3">
      <c r="A100">
        <v>99</v>
      </c>
      <c r="B100" t="s">
        <v>1440</v>
      </c>
      <c r="C100" t="s">
        <v>109</v>
      </c>
      <c r="D100">
        <v>11.5</v>
      </c>
      <c r="E100">
        <v>13</v>
      </c>
      <c r="F100">
        <v>43</v>
      </c>
      <c r="G100">
        <v>16</v>
      </c>
      <c r="H100">
        <v>130</v>
      </c>
      <c r="I100" t="s">
        <v>902</v>
      </c>
      <c r="J100"/>
      <c r="K100" t="s">
        <v>903</v>
      </c>
      <c r="L100">
        <v>2</v>
      </c>
      <c r="M100" t="s">
        <v>1441</v>
      </c>
      <c r="N100" t="s">
        <v>941</v>
      </c>
      <c r="O100" t="s">
        <v>1122</v>
      </c>
      <c r="P100" t="s">
        <v>1442</v>
      </c>
      <c r="Q100" t="s">
        <v>1443</v>
      </c>
      <c r="R100"/>
      <c r="S100">
        <v>675.67334485000003</v>
      </c>
      <c r="T100">
        <v>53.428998753000002</v>
      </c>
      <c r="U100">
        <v>2035.3966995000001</v>
      </c>
      <c r="V100">
        <v>0.33193042721999999</v>
      </c>
      <c r="W100">
        <v>0.37201165357999999</v>
      </c>
      <c r="X100" t="s">
        <v>935</v>
      </c>
      <c r="Y100" t="s">
        <v>1038</v>
      </c>
      <c r="Z100" t="s">
        <v>945</v>
      </c>
    </row>
    <row r="101" spans="1:26" x14ac:dyDescent="0.3">
      <c r="A101">
        <v>100</v>
      </c>
      <c r="B101" t="s">
        <v>1444</v>
      </c>
      <c r="C101" t="s">
        <v>1138</v>
      </c>
      <c r="D101">
        <v>10.94</v>
      </c>
      <c r="E101">
        <v>-0.95</v>
      </c>
      <c r="F101">
        <v>60</v>
      </c>
      <c r="G101">
        <v>20</v>
      </c>
      <c r="H101">
        <v>120</v>
      </c>
      <c r="I101" t="s">
        <v>902</v>
      </c>
      <c r="J101" t="s">
        <v>288</v>
      </c>
      <c r="K101" t="s">
        <v>903</v>
      </c>
      <c r="L101">
        <v>1</v>
      </c>
      <c r="M101" t="s">
        <v>1445</v>
      </c>
      <c r="N101" t="s">
        <v>1221</v>
      </c>
      <c r="O101" t="s">
        <v>1446</v>
      </c>
      <c r="P101" t="s">
        <v>1447</v>
      </c>
      <c r="Q101" t="s">
        <v>1448</v>
      </c>
      <c r="R101"/>
      <c r="S101">
        <v>968.75001583000005</v>
      </c>
      <c r="T101">
        <v>109.50833049000001</v>
      </c>
      <c r="U101">
        <v>1487.9233517</v>
      </c>
      <c r="V101">
        <v>0.65199010236999999</v>
      </c>
      <c r="W101">
        <v>0.36904499332000001</v>
      </c>
      <c r="X101" t="s">
        <v>909</v>
      </c>
      <c r="Y101" t="s">
        <v>1168</v>
      </c>
      <c r="Z101" t="s">
        <v>945</v>
      </c>
    </row>
    <row r="102" spans="1:26" x14ac:dyDescent="0.3">
      <c r="A102">
        <v>101</v>
      </c>
      <c r="B102" t="s">
        <v>1449</v>
      </c>
      <c r="C102" t="s">
        <v>102</v>
      </c>
      <c r="D102">
        <v>-24.12</v>
      </c>
      <c r="E102">
        <v>25.16</v>
      </c>
      <c r="F102">
        <v>4</v>
      </c>
      <c r="G102">
        <v>1</v>
      </c>
      <c r="H102">
        <v>10</v>
      </c>
      <c r="I102" t="s">
        <v>902</v>
      </c>
      <c r="J102" t="s">
        <v>953</v>
      </c>
      <c r="K102" t="s">
        <v>954</v>
      </c>
      <c r="L102">
        <v>2</v>
      </c>
      <c r="M102" t="s">
        <v>1450</v>
      </c>
      <c r="N102" t="s">
        <v>922</v>
      </c>
      <c r="O102" t="s">
        <v>1451</v>
      </c>
      <c r="P102" t="s">
        <v>957</v>
      </c>
      <c r="Q102" t="s">
        <v>1452</v>
      </c>
      <c r="R102" t="s">
        <v>959</v>
      </c>
      <c r="S102">
        <v>404.52667260999999</v>
      </c>
      <c r="T102">
        <v>53.038332064000002</v>
      </c>
      <c r="U102">
        <v>1346.4600273999999</v>
      </c>
      <c r="V102">
        <v>0.30216562309</v>
      </c>
      <c r="W102">
        <v>0.32091054320000001</v>
      </c>
      <c r="X102" t="s">
        <v>935</v>
      </c>
      <c r="Y102" t="s">
        <v>1109</v>
      </c>
      <c r="Z102" t="s">
        <v>945</v>
      </c>
    </row>
    <row r="103" spans="1:26" x14ac:dyDescent="0.3">
      <c r="A103">
        <v>102</v>
      </c>
      <c r="B103" t="s">
        <v>1453</v>
      </c>
      <c r="C103" t="s">
        <v>102</v>
      </c>
      <c r="D103">
        <v>-24.03</v>
      </c>
      <c r="E103">
        <v>25.18</v>
      </c>
      <c r="F103">
        <v>8.6</v>
      </c>
      <c r="G103">
        <v>6</v>
      </c>
      <c r="H103">
        <v>11.6</v>
      </c>
      <c r="I103" t="s">
        <v>902</v>
      </c>
      <c r="J103" t="s">
        <v>953</v>
      </c>
      <c r="K103" t="s">
        <v>903</v>
      </c>
      <c r="L103">
        <v>3</v>
      </c>
      <c r="M103" t="s">
        <v>1450</v>
      </c>
      <c r="N103" t="s">
        <v>922</v>
      </c>
      <c r="O103" t="s">
        <v>1451</v>
      </c>
      <c r="P103" t="s">
        <v>957</v>
      </c>
      <c r="Q103" t="s">
        <v>1454</v>
      </c>
      <c r="R103"/>
      <c r="S103">
        <v>404.52667260999999</v>
      </c>
      <c r="T103">
        <v>53.038332064000002</v>
      </c>
      <c r="U103">
        <v>1346.4600273999999</v>
      </c>
      <c r="V103">
        <v>0.30216562309</v>
      </c>
      <c r="W103">
        <v>0.31512388388000001</v>
      </c>
      <c r="X103" t="s">
        <v>935</v>
      </c>
      <c r="Y103" t="s">
        <v>1109</v>
      </c>
      <c r="Z103" t="s">
        <v>917</v>
      </c>
    </row>
    <row r="104" spans="1:26" x14ac:dyDescent="0.3">
      <c r="A104">
        <v>103</v>
      </c>
      <c r="B104" t="s">
        <v>1455</v>
      </c>
      <c r="C104" t="s">
        <v>102</v>
      </c>
      <c r="D104">
        <v>-23.17</v>
      </c>
      <c r="E104">
        <v>23.96</v>
      </c>
      <c r="F104">
        <v>0.5</v>
      </c>
      <c r="G104">
        <v>0</v>
      </c>
      <c r="H104">
        <v>0.6</v>
      </c>
      <c r="I104" t="s">
        <v>902</v>
      </c>
      <c r="J104" t="s">
        <v>953</v>
      </c>
      <c r="K104" t="s">
        <v>954</v>
      </c>
      <c r="L104">
        <v>3</v>
      </c>
      <c r="M104" t="s">
        <v>1450</v>
      </c>
      <c r="N104" t="s">
        <v>922</v>
      </c>
      <c r="O104" t="s">
        <v>1451</v>
      </c>
      <c r="P104" t="s">
        <v>957</v>
      </c>
      <c r="Q104" t="s">
        <v>1456</v>
      </c>
      <c r="R104"/>
      <c r="S104">
        <v>326.62000517000001</v>
      </c>
      <c r="T104">
        <v>47.61199886</v>
      </c>
      <c r="U104">
        <v>1397.2266946</v>
      </c>
      <c r="V104">
        <v>0.23447485844999999</v>
      </c>
      <c r="W104">
        <v>0.27921943664999999</v>
      </c>
      <c r="X104" t="s">
        <v>935</v>
      </c>
      <c r="Y104" t="s">
        <v>966</v>
      </c>
      <c r="Z104" t="s">
        <v>917</v>
      </c>
    </row>
    <row r="105" spans="1:26" x14ac:dyDescent="0.3">
      <c r="A105">
        <v>104</v>
      </c>
      <c r="B105" t="s">
        <v>1457</v>
      </c>
      <c r="C105" t="s">
        <v>102</v>
      </c>
      <c r="D105">
        <v>-21.31</v>
      </c>
      <c r="E105">
        <v>25.4</v>
      </c>
      <c r="F105">
        <v>3.2</v>
      </c>
      <c r="G105">
        <v>0.6</v>
      </c>
      <c r="H105">
        <v>5.8</v>
      </c>
      <c r="I105" t="s">
        <v>953</v>
      </c>
      <c r="J105" t="s">
        <v>288</v>
      </c>
      <c r="K105" t="s">
        <v>903</v>
      </c>
      <c r="L105">
        <v>2</v>
      </c>
      <c r="M105" t="s">
        <v>1133</v>
      </c>
      <c r="N105" t="s">
        <v>922</v>
      </c>
      <c r="O105" t="s">
        <v>1029</v>
      </c>
      <c r="P105" t="s">
        <v>963</v>
      </c>
      <c r="Q105" t="s">
        <v>1458</v>
      </c>
      <c r="R105"/>
      <c r="S105">
        <v>341.75000562999998</v>
      </c>
      <c r="T105">
        <v>50.552998883000001</v>
      </c>
      <c r="U105">
        <v>1419.7000215999999</v>
      </c>
      <c r="V105">
        <v>0.24118628421999999</v>
      </c>
      <c r="W105">
        <v>0.33014554778999999</v>
      </c>
      <c r="X105" t="s">
        <v>935</v>
      </c>
      <c r="Y105" t="s">
        <v>936</v>
      </c>
      <c r="Z105" t="s">
        <v>967</v>
      </c>
    </row>
    <row r="106" spans="1:26" x14ac:dyDescent="0.3">
      <c r="A106">
        <v>105</v>
      </c>
      <c r="B106" t="s">
        <v>1459</v>
      </c>
      <c r="C106" t="s">
        <v>102</v>
      </c>
      <c r="D106">
        <v>-24.09</v>
      </c>
      <c r="E106">
        <v>26.27</v>
      </c>
      <c r="F106">
        <v>6.6</v>
      </c>
      <c r="G106">
        <v>4.5</v>
      </c>
      <c r="H106">
        <v>8.5</v>
      </c>
      <c r="I106" t="s">
        <v>902</v>
      </c>
      <c r="J106" t="s">
        <v>953</v>
      </c>
      <c r="K106" t="s">
        <v>903</v>
      </c>
      <c r="L106">
        <v>2</v>
      </c>
      <c r="M106" t="s">
        <v>1133</v>
      </c>
      <c r="N106" t="s">
        <v>922</v>
      </c>
      <c r="O106" t="s">
        <v>1029</v>
      </c>
      <c r="P106" t="s">
        <v>963</v>
      </c>
      <c r="Q106" t="s">
        <v>1458</v>
      </c>
      <c r="R106"/>
      <c r="S106">
        <v>396.30667242999999</v>
      </c>
      <c r="T106">
        <v>51.997998739000003</v>
      </c>
      <c r="U106">
        <v>1339.2533608000001</v>
      </c>
      <c r="V106">
        <v>0.29751232446999998</v>
      </c>
      <c r="W106">
        <v>0.33965610266000001</v>
      </c>
      <c r="X106" t="s">
        <v>994</v>
      </c>
      <c r="Y106" t="s">
        <v>966</v>
      </c>
      <c r="Z106" t="s">
        <v>945</v>
      </c>
    </row>
    <row r="107" spans="1:26" x14ac:dyDescent="0.3">
      <c r="A107">
        <v>106</v>
      </c>
      <c r="B107" t="s">
        <v>1460</v>
      </c>
      <c r="C107" t="s">
        <v>969</v>
      </c>
      <c r="D107">
        <v>-33.71</v>
      </c>
      <c r="E107">
        <v>25.42</v>
      </c>
      <c r="F107">
        <v>45</v>
      </c>
      <c r="G107">
        <v>30</v>
      </c>
      <c r="H107">
        <v>60</v>
      </c>
      <c r="I107" t="s">
        <v>452</v>
      </c>
      <c r="J107" t="s">
        <v>953</v>
      </c>
      <c r="K107" t="s">
        <v>903</v>
      </c>
      <c r="L107">
        <v>3</v>
      </c>
      <c r="M107" t="s">
        <v>1461</v>
      </c>
      <c r="N107" t="s">
        <v>922</v>
      </c>
      <c r="O107" t="s">
        <v>1462</v>
      </c>
      <c r="P107" t="s">
        <v>1463</v>
      </c>
      <c r="Q107" t="s">
        <v>1464</v>
      </c>
      <c r="R107"/>
      <c r="S107">
        <v>462.04334180000001</v>
      </c>
      <c r="T107">
        <v>91.873998005999994</v>
      </c>
      <c r="U107">
        <v>1288.6066891</v>
      </c>
      <c r="V107">
        <v>0.36014289074</v>
      </c>
      <c r="W107">
        <v>0.57476276556999994</v>
      </c>
      <c r="X107" t="s">
        <v>935</v>
      </c>
      <c r="Y107" t="s">
        <v>936</v>
      </c>
      <c r="Z107" t="s">
        <v>927</v>
      </c>
    </row>
    <row r="108" spans="1:26" x14ac:dyDescent="0.3">
      <c r="A108">
        <v>107</v>
      </c>
      <c r="B108" t="s">
        <v>1465</v>
      </c>
      <c r="C108" t="s">
        <v>969</v>
      </c>
      <c r="D108">
        <v>-26.65</v>
      </c>
      <c r="E108">
        <v>24.89</v>
      </c>
      <c r="F108">
        <v>9.6</v>
      </c>
      <c r="G108">
        <v>3.5</v>
      </c>
      <c r="H108">
        <v>30</v>
      </c>
      <c r="I108" t="s">
        <v>902</v>
      </c>
      <c r="J108" t="s">
        <v>288</v>
      </c>
      <c r="K108" t="s">
        <v>903</v>
      </c>
      <c r="L108">
        <v>2</v>
      </c>
      <c r="M108" t="s">
        <v>1466</v>
      </c>
      <c r="N108" t="s">
        <v>905</v>
      </c>
      <c r="O108" t="s">
        <v>1467</v>
      </c>
      <c r="P108" t="s">
        <v>1171</v>
      </c>
      <c r="Q108" t="s">
        <v>1468</v>
      </c>
      <c r="R108"/>
      <c r="S108">
        <v>454.66000912999999</v>
      </c>
      <c r="T108">
        <v>59.877665206000003</v>
      </c>
      <c r="U108">
        <v>1630.3066928000001</v>
      </c>
      <c r="V108">
        <v>0.28087457673999999</v>
      </c>
      <c r="W108">
        <v>0.30441165566</v>
      </c>
      <c r="X108" t="s">
        <v>935</v>
      </c>
      <c r="Y108" t="s">
        <v>951</v>
      </c>
      <c r="Z108" t="s">
        <v>927</v>
      </c>
    </row>
    <row r="109" spans="1:26" x14ac:dyDescent="0.3">
      <c r="A109">
        <v>108</v>
      </c>
      <c r="B109" t="s">
        <v>1469</v>
      </c>
      <c r="C109" t="s">
        <v>969</v>
      </c>
      <c r="D109">
        <v>-32.950000000000003</v>
      </c>
      <c r="E109">
        <v>18.12</v>
      </c>
      <c r="F109">
        <v>26</v>
      </c>
      <c r="G109">
        <v>17</v>
      </c>
      <c r="H109">
        <v>34</v>
      </c>
      <c r="I109" t="s">
        <v>902</v>
      </c>
      <c r="J109" t="s">
        <v>953</v>
      </c>
      <c r="K109" t="s">
        <v>903</v>
      </c>
      <c r="L109">
        <v>4</v>
      </c>
      <c r="M109" t="s">
        <v>1470</v>
      </c>
      <c r="N109" t="s">
        <v>922</v>
      </c>
      <c r="O109" t="s">
        <v>1471</v>
      </c>
      <c r="P109" t="s">
        <v>1268</v>
      </c>
      <c r="Q109" t="s">
        <v>1472</v>
      </c>
      <c r="R109"/>
      <c r="S109">
        <v>256.14000469000001</v>
      </c>
      <c r="T109">
        <v>71.495998189000005</v>
      </c>
      <c r="U109">
        <v>1469.4300252</v>
      </c>
      <c r="V109">
        <v>0.17503829101999999</v>
      </c>
      <c r="W109">
        <v>0.35843999585000003</v>
      </c>
      <c r="X109" t="s">
        <v>994</v>
      </c>
      <c r="Y109" t="s">
        <v>1473</v>
      </c>
      <c r="Z109" t="s">
        <v>945</v>
      </c>
    </row>
    <row r="110" spans="1:26" x14ac:dyDescent="0.3">
      <c r="A110">
        <v>109</v>
      </c>
      <c r="B110" t="s">
        <v>1426</v>
      </c>
      <c r="C110" t="s">
        <v>969</v>
      </c>
      <c r="D110">
        <v>-23.37</v>
      </c>
      <c r="E110">
        <v>29.32</v>
      </c>
      <c r="F110">
        <v>5</v>
      </c>
      <c r="G110">
        <v>1</v>
      </c>
      <c r="H110">
        <v>10</v>
      </c>
      <c r="I110" t="s">
        <v>902</v>
      </c>
      <c r="J110" t="s">
        <v>953</v>
      </c>
      <c r="K110" t="s">
        <v>903</v>
      </c>
      <c r="L110">
        <v>1</v>
      </c>
      <c r="M110" t="s">
        <v>1427</v>
      </c>
      <c r="N110" t="s">
        <v>941</v>
      </c>
      <c r="O110" t="s">
        <v>1474</v>
      </c>
      <c r="P110" t="s">
        <v>1429</v>
      </c>
      <c r="Q110" t="s">
        <v>1475</v>
      </c>
      <c r="R110"/>
      <c r="S110">
        <v>404.22000711999999</v>
      </c>
      <c r="T110">
        <v>57.688998795000003</v>
      </c>
      <c r="U110">
        <v>1424.8500280000001</v>
      </c>
      <c r="V110">
        <v>0.28531335468000002</v>
      </c>
      <c r="W110">
        <v>0.34449943900000002</v>
      </c>
      <c r="X110" t="s">
        <v>909</v>
      </c>
      <c r="Y110" t="s">
        <v>1038</v>
      </c>
      <c r="Z110" t="s">
        <v>945</v>
      </c>
    </row>
    <row r="111" spans="1:26" x14ac:dyDescent="0.3">
      <c r="A111">
        <v>110</v>
      </c>
      <c r="B111" t="s">
        <v>1476</v>
      </c>
      <c r="C111" t="s">
        <v>1126</v>
      </c>
      <c r="D111">
        <v>12.41</v>
      </c>
      <c r="E111">
        <v>-1.53</v>
      </c>
      <c r="F111">
        <v>221</v>
      </c>
      <c r="G111">
        <v>130</v>
      </c>
      <c r="H111">
        <v>335</v>
      </c>
      <c r="I111" t="s">
        <v>288</v>
      </c>
      <c r="J111" t="s">
        <v>920</v>
      </c>
      <c r="K111" t="s">
        <v>903</v>
      </c>
      <c r="L111">
        <v>4</v>
      </c>
      <c r="M111" t="s">
        <v>1477</v>
      </c>
      <c r="N111" t="s">
        <v>941</v>
      </c>
      <c r="O111" t="s">
        <v>1478</v>
      </c>
      <c r="P111" t="s">
        <v>1129</v>
      </c>
      <c r="Q111" t="s">
        <v>1479</v>
      </c>
      <c r="R111"/>
      <c r="S111">
        <v>773.67668065999999</v>
      </c>
      <c r="T111">
        <v>75.141998344000001</v>
      </c>
      <c r="U111">
        <v>1821.9733686</v>
      </c>
      <c r="V111">
        <v>0.42494882226000003</v>
      </c>
      <c r="W111">
        <v>0.23059665958</v>
      </c>
      <c r="X111" t="s">
        <v>909</v>
      </c>
      <c r="Y111" t="s">
        <v>1168</v>
      </c>
      <c r="Z111" t="s">
        <v>937</v>
      </c>
    </row>
    <row r="112" spans="1:26" x14ac:dyDescent="0.3">
      <c r="A112">
        <v>111</v>
      </c>
      <c r="B112" t="s">
        <v>1480</v>
      </c>
      <c r="C112" t="s">
        <v>1126</v>
      </c>
      <c r="D112">
        <v>10.56</v>
      </c>
      <c r="E112">
        <v>-4.76</v>
      </c>
      <c r="F112">
        <v>266</v>
      </c>
      <c r="G112">
        <v>160</v>
      </c>
      <c r="H112">
        <v>400</v>
      </c>
      <c r="I112" t="s">
        <v>288</v>
      </c>
      <c r="J112" t="s">
        <v>920</v>
      </c>
      <c r="K112" t="s">
        <v>903</v>
      </c>
      <c r="L112">
        <v>4</v>
      </c>
      <c r="M112" t="s">
        <v>1477</v>
      </c>
      <c r="N112" t="s">
        <v>905</v>
      </c>
      <c r="O112" t="s">
        <v>1478</v>
      </c>
      <c r="P112" t="s">
        <v>1129</v>
      </c>
      <c r="Q112" t="s">
        <v>1479</v>
      </c>
      <c r="R112"/>
      <c r="S112">
        <v>1038.8466828999999</v>
      </c>
      <c r="T112">
        <v>93.342331165000004</v>
      </c>
      <c r="U112">
        <v>1603.6567007000001</v>
      </c>
      <c r="V112">
        <v>0.64855229583999996</v>
      </c>
      <c r="W112">
        <v>0.40132887761000002</v>
      </c>
      <c r="X112" t="s">
        <v>909</v>
      </c>
      <c r="Y112" t="s">
        <v>1038</v>
      </c>
      <c r="Z112" t="s">
        <v>945</v>
      </c>
    </row>
    <row r="113" spans="1:29" x14ac:dyDescent="0.3">
      <c r="A113">
        <v>112</v>
      </c>
      <c r="B113" t="s">
        <v>1481</v>
      </c>
      <c r="C113" t="s">
        <v>1213</v>
      </c>
      <c r="D113">
        <v>19</v>
      </c>
      <c r="E113">
        <v>-3</v>
      </c>
      <c r="F113">
        <v>0</v>
      </c>
      <c r="G113">
        <v>0</v>
      </c>
      <c r="H113">
        <v>0</v>
      </c>
      <c r="I113" t="s">
        <v>953</v>
      </c>
      <c r="J113"/>
      <c r="K113" t="s">
        <v>903</v>
      </c>
      <c r="L113">
        <v>1</v>
      </c>
      <c r="M113" t="s">
        <v>1482</v>
      </c>
      <c r="N113" t="s">
        <v>905</v>
      </c>
      <c r="O113" t="s">
        <v>1483</v>
      </c>
      <c r="P113" t="s">
        <v>1484</v>
      </c>
      <c r="Q113" t="s">
        <v>1485</v>
      </c>
      <c r="R113" t="s">
        <v>1216</v>
      </c>
      <c r="S113">
        <v>68.753334366000004</v>
      </c>
      <c r="T113">
        <v>16.529332923999998</v>
      </c>
      <c r="U113">
        <v>2271.4267003999998</v>
      </c>
      <c r="V113">
        <v>3.0284811089999999E-2</v>
      </c>
      <c r="W113">
        <v>8.9593886831999994E-2</v>
      </c>
      <c r="X113" t="s">
        <v>994</v>
      </c>
      <c r="Y113" t="s">
        <v>1168</v>
      </c>
      <c r="Z113" t="s">
        <v>937</v>
      </c>
    </row>
    <row r="114" spans="1:29" x14ac:dyDescent="0.3">
      <c r="A114">
        <v>113</v>
      </c>
      <c r="B114" t="s">
        <v>1486</v>
      </c>
      <c r="C114" t="s">
        <v>1011</v>
      </c>
      <c r="D114">
        <v>18.52</v>
      </c>
      <c r="E114">
        <v>6.48</v>
      </c>
      <c r="F114">
        <v>1</v>
      </c>
      <c r="G114">
        <v>0</v>
      </c>
      <c r="H114">
        <v>2</v>
      </c>
      <c r="I114" t="s">
        <v>953</v>
      </c>
      <c r="J114"/>
      <c r="K114" t="s">
        <v>903</v>
      </c>
      <c r="L114">
        <v>5</v>
      </c>
      <c r="M114" t="s">
        <v>1214</v>
      </c>
      <c r="N114" t="s">
        <v>905</v>
      </c>
      <c r="O114" t="s">
        <v>1483</v>
      </c>
      <c r="P114" t="s">
        <v>1216</v>
      </c>
      <c r="Q114" t="s">
        <v>1487</v>
      </c>
      <c r="R114"/>
      <c r="S114">
        <v>75.170001486999993</v>
      </c>
      <c r="T114">
        <v>17.793332915000001</v>
      </c>
      <c r="U114">
        <v>2351.3000397999999</v>
      </c>
      <c r="V114">
        <v>3.1992683028999998E-2</v>
      </c>
      <c r="W114">
        <v>0.10252610942</v>
      </c>
      <c r="X114" t="s">
        <v>935</v>
      </c>
      <c r="Y114" t="s">
        <v>966</v>
      </c>
      <c r="Z114" t="s">
        <v>937</v>
      </c>
    </row>
    <row r="115" spans="1:29" x14ac:dyDescent="0.3">
      <c r="A115">
        <v>114</v>
      </c>
      <c r="B115" t="s">
        <v>1488</v>
      </c>
      <c r="C115" t="s">
        <v>1080</v>
      </c>
      <c r="D115">
        <v>31</v>
      </c>
      <c r="E115">
        <v>14</v>
      </c>
      <c r="F115">
        <v>0.2</v>
      </c>
      <c r="G115">
        <v>0</v>
      </c>
      <c r="H115">
        <v>1</v>
      </c>
      <c r="I115" t="s">
        <v>953</v>
      </c>
      <c r="J115" t="s">
        <v>953</v>
      </c>
      <c r="K115" t="s">
        <v>903</v>
      </c>
      <c r="L115">
        <v>4</v>
      </c>
      <c r="M115" t="s">
        <v>1489</v>
      </c>
      <c r="N115" t="s">
        <v>905</v>
      </c>
      <c r="O115" t="s">
        <v>1490</v>
      </c>
      <c r="P115" t="s">
        <v>1491</v>
      </c>
      <c r="Q115" t="s">
        <v>1492</v>
      </c>
      <c r="R115"/>
      <c r="S115">
        <v>96.470002136000005</v>
      </c>
      <c r="T115">
        <v>24.862332771999998</v>
      </c>
      <c r="U115">
        <v>1826.1633631</v>
      </c>
      <c r="V115">
        <v>5.2904384999999998E-2</v>
      </c>
      <c r="W115">
        <v>0.12083388617</v>
      </c>
      <c r="X115" t="s">
        <v>935</v>
      </c>
      <c r="Y115" t="s">
        <v>1026</v>
      </c>
      <c r="Z115" t="s">
        <v>937</v>
      </c>
    </row>
    <row r="116" spans="1:29" s="59" customFormat="1" x14ac:dyDescent="0.3">
      <c r="A116">
        <v>115</v>
      </c>
      <c r="B116" t="s">
        <v>1493</v>
      </c>
      <c r="C116" t="s">
        <v>12</v>
      </c>
      <c r="D116">
        <v>16.75</v>
      </c>
      <c r="E116">
        <v>33.5</v>
      </c>
      <c r="F116">
        <v>1</v>
      </c>
      <c r="G116">
        <v>0.5</v>
      </c>
      <c r="H116">
        <v>5</v>
      </c>
      <c r="I116" t="s">
        <v>953</v>
      </c>
      <c r="J116"/>
      <c r="K116" t="s">
        <v>903</v>
      </c>
      <c r="L116">
        <v>4</v>
      </c>
      <c r="M116" t="s">
        <v>1494</v>
      </c>
      <c r="N116" t="s">
        <v>941</v>
      </c>
      <c r="O116" t="s">
        <v>1215</v>
      </c>
      <c r="P116" t="s">
        <v>1495</v>
      </c>
      <c r="Q116" t="s">
        <v>1496</v>
      </c>
      <c r="R116"/>
      <c r="S116">
        <v>73.233334654999993</v>
      </c>
      <c r="T116">
        <v>10.495333106</v>
      </c>
      <c r="U116">
        <v>2070.7467006000002</v>
      </c>
      <c r="V116">
        <v>3.5419654012999999E-2</v>
      </c>
      <c r="W116">
        <v>0.13988221883999999</v>
      </c>
      <c r="X116" t="s">
        <v>935</v>
      </c>
      <c r="Y116" t="s">
        <v>1290</v>
      </c>
      <c r="Z116" t="s">
        <v>917</v>
      </c>
      <c r="AC116" s="64"/>
    </row>
    <row r="117" spans="1:29" x14ac:dyDescent="0.3">
      <c r="A117">
        <v>116</v>
      </c>
      <c r="B117" t="s">
        <v>1497</v>
      </c>
      <c r="C117" t="s">
        <v>1011</v>
      </c>
      <c r="D117">
        <v>17.2</v>
      </c>
      <c r="E117">
        <v>7.6</v>
      </c>
      <c r="F117">
        <v>7.5</v>
      </c>
      <c r="G117">
        <v>1</v>
      </c>
      <c r="H117">
        <v>25</v>
      </c>
      <c r="I117" t="s">
        <v>953</v>
      </c>
      <c r="J117"/>
      <c r="K117" t="s">
        <v>903</v>
      </c>
      <c r="L117">
        <v>4</v>
      </c>
      <c r="M117" t="s">
        <v>1133</v>
      </c>
      <c r="N117" t="s">
        <v>1221</v>
      </c>
      <c r="O117" t="s">
        <v>1498</v>
      </c>
      <c r="P117" t="s">
        <v>1499</v>
      </c>
      <c r="Q117" t="s">
        <v>1500</v>
      </c>
      <c r="R117"/>
      <c r="S117">
        <v>125.11666837</v>
      </c>
      <c r="T117">
        <v>24.490999419000001</v>
      </c>
      <c r="U117">
        <v>2529.3567076999998</v>
      </c>
      <c r="V117">
        <v>4.9486316628000002E-2</v>
      </c>
      <c r="W117">
        <v>0.13518610597</v>
      </c>
      <c r="X117" t="s">
        <v>935</v>
      </c>
      <c r="Y117" t="s">
        <v>966</v>
      </c>
      <c r="Z117" t="s">
        <v>937</v>
      </c>
    </row>
    <row r="118" spans="1:29" x14ac:dyDescent="0.3">
      <c r="A118">
        <v>117</v>
      </c>
      <c r="B118" t="s">
        <v>1501</v>
      </c>
      <c r="C118" t="s">
        <v>91</v>
      </c>
      <c r="D118">
        <v>15.99</v>
      </c>
      <c r="E118">
        <v>-16.309999999999999</v>
      </c>
      <c r="F118">
        <v>10</v>
      </c>
      <c r="G118">
        <v>1</v>
      </c>
      <c r="H118">
        <v>20</v>
      </c>
      <c r="I118" t="s">
        <v>902</v>
      </c>
      <c r="J118" t="s">
        <v>953</v>
      </c>
      <c r="K118" t="s">
        <v>903</v>
      </c>
      <c r="L118">
        <v>3</v>
      </c>
      <c r="M118" t="s">
        <v>1116</v>
      </c>
      <c r="N118" t="s">
        <v>1221</v>
      </c>
      <c r="O118" t="s">
        <v>1117</v>
      </c>
      <c r="P118" t="s">
        <v>1118</v>
      </c>
      <c r="Q118" t="s">
        <v>1502</v>
      </c>
      <c r="R118"/>
      <c r="S118">
        <v>328.14000657999998</v>
      </c>
      <c r="T118">
        <v>58.876665303000003</v>
      </c>
      <c r="U118">
        <v>1888.0966993</v>
      </c>
      <c r="V118">
        <v>0.17369526178</v>
      </c>
      <c r="W118">
        <v>0.26130499243999999</v>
      </c>
      <c r="X118" t="s">
        <v>994</v>
      </c>
      <c r="Y118" t="s">
        <v>966</v>
      </c>
      <c r="Z118" t="s">
        <v>937</v>
      </c>
    </row>
    <row r="119" spans="1:29" x14ac:dyDescent="0.3">
      <c r="A119">
        <v>118</v>
      </c>
      <c r="B119" t="s">
        <v>1503</v>
      </c>
      <c r="C119" t="s">
        <v>929</v>
      </c>
      <c r="D119">
        <v>13.68</v>
      </c>
      <c r="E119">
        <v>39.200000000000003</v>
      </c>
      <c r="F119">
        <v>167</v>
      </c>
      <c r="G119">
        <v>42</v>
      </c>
      <c r="H119">
        <v>278</v>
      </c>
      <c r="I119" t="s">
        <v>930</v>
      </c>
      <c r="J119" t="s">
        <v>452</v>
      </c>
      <c r="K119" t="s">
        <v>903</v>
      </c>
      <c r="L119">
        <v>3</v>
      </c>
      <c r="M119" t="s">
        <v>1504</v>
      </c>
      <c r="N119" t="s">
        <v>1221</v>
      </c>
      <c r="O119" t="s">
        <v>932</v>
      </c>
      <c r="P119" t="s">
        <v>1771</v>
      </c>
      <c r="Q119" t="s">
        <v>1505</v>
      </c>
      <c r="R119"/>
      <c r="S119">
        <v>547.55667620999998</v>
      </c>
      <c r="T119">
        <v>59.359331887000003</v>
      </c>
      <c r="U119">
        <v>1625.0966894000001</v>
      </c>
      <c r="V119">
        <v>0.33730885515999998</v>
      </c>
      <c r="W119">
        <v>0.29477387864999999</v>
      </c>
      <c r="X119" t="s">
        <v>935</v>
      </c>
      <c r="Y119" t="s">
        <v>936</v>
      </c>
      <c r="Z119" t="s">
        <v>945</v>
      </c>
    </row>
    <row r="120" spans="1:29" x14ac:dyDescent="0.3">
      <c r="A120">
        <v>119</v>
      </c>
      <c r="B120" t="s">
        <v>1506</v>
      </c>
      <c r="C120" t="s">
        <v>1507</v>
      </c>
      <c r="D120">
        <v>-2.52</v>
      </c>
      <c r="E120">
        <v>30.11</v>
      </c>
      <c r="F120">
        <v>235</v>
      </c>
      <c r="G120">
        <v>95</v>
      </c>
      <c r="H120">
        <v>330</v>
      </c>
      <c r="I120" t="s">
        <v>930</v>
      </c>
      <c r="J120"/>
      <c r="K120" t="s">
        <v>954</v>
      </c>
      <c r="L120">
        <v>4</v>
      </c>
      <c r="M120" t="s">
        <v>1508</v>
      </c>
      <c r="N120" t="s">
        <v>1221</v>
      </c>
      <c r="O120" t="s">
        <v>1509</v>
      </c>
      <c r="P120" t="s">
        <v>1510</v>
      </c>
      <c r="Q120" t="s">
        <v>1511</v>
      </c>
      <c r="R120"/>
      <c r="S120">
        <v>1040.6566839</v>
      </c>
      <c r="T120">
        <v>170.75699589000001</v>
      </c>
      <c r="U120">
        <v>1170.6100162</v>
      </c>
      <c r="V120">
        <v>0.88949324347000003</v>
      </c>
      <c r="W120">
        <v>0.52919832269</v>
      </c>
      <c r="X120" t="s">
        <v>935</v>
      </c>
      <c r="Y120" t="s">
        <v>1078</v>
      </c>
      <c r="Z120" t="s">
        <v>945</v>
      </c>
    </row>
    <row r="121" spans="1:29" x14ac:dyDescent="0.3">
      <c r="A121">
        <v>120</v>
      </c>
      <c r="B121" t="s">
        <v>1512</v>
      </c>
      <c r="C121" t="s">
        <v>1219</v>
      </c>
      <c r="D121">
        <v>-24</v>
      </c>
      <c r="E121">
        <v>19</v>
      </c>
      <c r="F121">
        <v>3</v>
      </c>
      <c r="G121">
        <v>1</v>
      </c>
      <c r="H121">
        <v>10</v>
      </c>
      <c r="I121" t="s">
        <v>902</v>
      </c>
      <c r="J121" t="s">
        <v>920</v>
      </c>
      <c r="K121" t="s">
        <v>903</v>
      </c>
      <c r="L121">
        <v>3</v>
      </c>
      <c r="M121" t="s">
        <v>1513</v>
      </c>
      <c r="N121" t="s">
        <v>905</v>
      </c>
      <c r="O121" t="s">
        <v>1514</v>
      </c>
      <c r="P121" t="s">
        <v>1515</v>
      </c>
      <c r="Q121" t="s">
        <v>1516</v>
      </c>
      <c r="R121" t="s">
        <v>1517</v>
      </c>
      <c r="S121">
        <v>205.17666946</v>
      </c>
      <c r="T121">
        <v>43.160332482000001</v>
      </c>
      <c r="U121">
        <v>1680.2433604</v>
      </c>
      <c r="V121">
        <v>0.12231685894</v>
      </c>
      <c r="W121">
        <v>0.22504332562000001</v>
      </c>
      <c r="X121" t="s">
        <v>935</v>
      </c>
      <c r="Y121" t="s">
        <v>966</v>
      </c>
      <c r="Z121" t="s">
        <v>917</v>
      </c>
    </row>
    <row r="122" spans="1:29" x14ac:dyDescent="0.3">
      <c r="A122">
        <v>121</v>
      </c>
      <c r="B122" t="s">
        <v>1518</v>
      </c>
      <c r="C122" t="s">
        <v>1219</v>
      </c>
      <c r="D122">
        <v>-20.309999999999999</v>
      </c>
      <c r="E122">
        <v>17.399999999999999</v>
      </c>
      <c r="F122">
        <v>20</v>
      </c>
      <c r="G122">
        <v>16</v>
      </c>
      <c r="H122">
        <v>24</v>
      </c>
      <c r="I122" t="s">
        <v>902</v>
      </c>
      <c r="J122" t="s">
        <v>920</v>
      </c>
      <c r="K122" t="s">
        <v>903</v>
      </c>
      <c r="L122">
        <v>3</v>
      </c>
      <c r="M122" t="s">
        <v>1519</v>
      </c>
      <c r="N122" t="s">
        <v>941</v>
      </c>
      <c r="O122" t="s">
        <v>1520</v>
      </c>
      <c r="P122" t="s">
        <v>1521</v>
      </c>
      <c r="Q122" t="s">
        <v>1522</v>
      </c>
      <c r="R122"/>
      <c r="S122">
        <v>425.90000499000001</v>
      </c>
      <c r="T122">
        <v>67.818331858999997</v>
      </c>
      <c r="U122">
        <v>1518.6933501000001</v>
      </c>
      <c r="V122">
        <v>0.28080171255000003</v>
      </c>
      <c r="W122">
        <v>0.35853443543000002</v>
      </c>
      <c r="X122" t="s">
        <v>935</v>
      </c>
      <c r="Y122" t="s">
        <v>966</v>
      </c>
      <c r="Z122" t="s">
        <v>917</v>
      </c>
    </row>
    <row r="123" spans="1:29" x14ac:dyDescent="0.3">
      <c r="A123">
        <v>122</v>
      </c>
      <c r="B123" t="s">
        <v>1523</v>
      </c>
      <c r="C123" t="s">
        <v>1219</v>
      </c>
      <c r="D123">
        <v>-21.5</v>
      </c>
      <c r="E123">
        <v>17.8</v>
      </c>
      <c r="F123">
        <v>28</v>
      </c>
      <c r="G123">
        <v>1.4</v>
      </c>
      <c r="H123">
        <v>42</v>
      </c>
      <c r="I123" t="s">
        <v>902</v>
      </c>
      <c r="J123"/>
      <c r="K123" t="s">
        <v>903</v>
      </c>
      <c r="L123">
        <v>4</v>
      </c>
      <c r="M123" t="s">
        <v>1524</v>
      </c>
      <c r="N123" t="s">
        <v>941</v>
      </c>
      <c r="O123" t="s">
        <v>1520</v>
      </c>
      <c r="P123" t="s">
        <v>1525</v>
      </c>
      <c r="Q123" t="s">
        <v>1526</v>
      </c>
      <c r="R123"/>
      <c r="S123">
        <v>356.05000491999999</v>
      </c>
      <c r="T123">
        <v>64.833998428000001</v>
      </c>
      <c r="U123">
        <v>1505.4600267999999</v>
      </c>
      <c r="V123">
        <v>0.23703726055999999</v>
      </c>
      <c r="W123">
        <v>0.33018832802999998</v>
      </c>
      <c r="X123" t="s">
        <v>909</v>
      </c>
      <c r="Y123" t="s">
        <v>951</v>
      </c>
      <c r="Z123" t="s">
        <v>917</v>
      </c>
    </row>
    <row r="124" spans="1:29" x14ac:dyDescent="0.3">
      <c r="A124">
        <v>123</v>
      </c>
      <c r="B124" t="s">
        <v>1527</v>
      </c>
      <c r="C124" t="s">
        <v>1219</v>
      </c>
      <c r="D124">
        <v>-20</v>
      </c>
      <c r="E124">
        <v>18</v>
      </c>
      <c r="F124">
        <v>55</v>
      </c>
      <c r="G124">
        <v>8</v>
      </c>
      <c r="H124">
        <v>80</v>
      </c>
      <c r="I124" t="s">
        <v>902</v>
      </c>
      <c r="J124" t="s">
        <v>920</v>
      </c>
      <c r="K124" t="s">
        <v>903</v>
      </c>
      <c r="L124">
        <v>3</v>
      </c>
      <c r="M124" t="s">
        <v>1519</v>
      </c>
      <c r="N124" t="s">
        <v>905</v>
      </c>
      <c r="O124" t="s">
        <v>1227</v>
      </c>
      <c r="P124" t="s">
        <v>1315</v>
      </c>
      <c r="Q124" t="s">
        <v>1528</v>
      </c>
      <c r="R124"/>
      <c r="S124">
        <v>376.96000524999999</v>
      </c>
      <c r="T124">
        <v>67.531998176000002</v>
      </c>
      <c r="U124">
        <v>1454.5800216</v>
      </c>
      <c r="V124">
        <v>0.25950231679000002</v>
      </c>
      <c r="W124">
        <v>0.31663276752000002</v>
      </c>
      <c r="X124" t="s">
        <v>935</v>
      </c>
      <c r="Y124" t="s">
        <v>966</v>
      </c>
      <c r="Z124" t="s">
        <v>917</v>
      </c>
    </row>
    <row r="125" spans="1:29" x14ac:dyDescent="0.3">
      <c r="A125">
        <v>124</v>
      </c>
      <c r="B125" t="s">
        <v>1529</v>
      </c>
      <c r="C125" t="s">
        <v>1219</v>
      </c>
      <c r="D125">
        <v>-17</v>
      </c>
      <c r="E125">
        <v>16.55</v>
      </c>
      <c r="F125">
        <v>15</v>
      </c>
      <c r="G125">
        <v>9</v>
      </c>
      <c r="H125">
        <v>25</v>
      </c>
      <c r="I125" t="s">
        <v>902</v>
      </c>
      <c r="J125" t="s">
        <v>953</v>
      </c>
      <c r="K125" t="s">
        <v>903</v>
      </c>
      <c r="L125">
        <v>3</v>
      </c>
      <c r="M125" t="s">
        <v>1530</v>
      </c>
      <c r="N125" t="s">
        <v>1221</v>
      </c>
      <c r="O125" t="s">
        <v>1531</v>
      </c>
      <c r="P125" t="s">
        <v>1532</v>
      </c>
      <c r="Q125" t="s">
        <v>1533</v>
      </c>
      <c r="R125"/>
      <c r="S125">
        <v>549.68334096000001</v>
      </c>
      <c r="T125">
        <v>57.225332088999998</v>
      </c>
      <c r="U125">
        <v>1491.2466847000001</v>
      </c>
      <c r="V125">
        <v>0.36887957540999999</v>
      </c>
      <c r="W125">
        <v>0.49712610245</v>
      </c>
      <c r="X125" t="s">
        <v>935</v>
      </c>
      <c r="Y125" t="s">
        <v>966</v>
      </c>
      <c r="Z125" t="s">
        <v>927</v>
      </c>
    </row>
    <row r="126" spans="1:29" x14ac:dyDescent="0.3">
      <c r="A126">
        <v>125</v>
      </c>
      <c r="B126" t="s">
        <v>1534</v>
      </c>
      <c r="C126" t="s">
        <v>1219</v>
      </c>
      <c r="D126">
        <v>-17.47</v>
      </c>
      <c r="E126">
        <v>17.16</v>
      </c>
      <c r="F126">
        <v>33</v>
      </c>
      <c r="G126">
        <v>15</v>
      </c>
      <c r="H126">
        <v>55</v>
      </c>
      <c r="I126" t="s">
        <v>902</v>
      </c>
      <c r="J126" t="s">
        <v>288</v>
      </c>
      <c r="K126" t="s">
        <v>903</v>
      </c>
      <c r="L126">
        <v>3</v>
      </c>
      <c r="M126" t="s">
        <v>1530</v>
      </c>
      <c r="N126" t="s">
        <v>1221</v>
      </c>
      <c r="O126" t="s">
        <v>1531</v>
      </c>
      <c r="P126" t="s">
        <v>1532</v>
      </c>
      <c r="Q126" t="s">
        <v>1535</v>
      </c>
      <c r="R126"/>
      <c r="S126">
        <v>554.53334186999996</v>
      </c>
      <c r="T126">
        <v>59.516332003999999</v>
      </c>
      <c r="U126">
        <v>1488.5400193999999</v>
      </c>
      <c r="V126">
        <v>0.37285507423999997</v>
      </c>
      <c r="W126">
        <v>0.44264998236999997</v>
      </c>
      <c r="X126" t="s">
        <v>935</v>
      </c>
      <c r="Y126" t="s">
        <v>966</v>
      </c>
      <c r="Z126" t="s">
        <v>911</v>
      </c>
    </row>
    <row r="127" spans="1:29" x14ac:dyDescent="0.3">
      <c r="A127">
        <v>126</v>
      </c>
      <c r="B127" t="s">
        <v>1536</v>
      </c>
      <c r="C127" t="s">
        <v>192</v>
      </c>
      <c r="D127">
        <v>35.549999999999997</v>
      </c>
      <c r="E127">
        <v>9.9600000000000009</v>
      </c>
      <c r="F127">
        <v>9</v>
      </c>
      <c r="G127">
        <v>5</v>
      </c>
      <c r="H127">
        <v>20</v>
      </c>
      <c r="I127" t="s">
        <v>953</v>
      </c>
      <c r="J127" t="s">
        <v>920</v>
      </c>
      <c r="K127" t="s">
        <v>903</v>
      </c>
      <c r="L127">
        <v>3</v>
      </c>
      <c r="M127" t="s">
        <v>1537</v>
      </c>
      <c r="N127" t="s">
        <v>1221</v>
      </c>
      <c r="O127" t="s">
        <v>1538</v>
      </c>
      <c r="P127" t="s">
        <v>1539</v>
      </c>
      <c r="Q127" t="s">
        <v>1540</v>
      </c>
      <c r="R127" t="s">
        <v>1541</v>
      </c>
      <c r="S127">
        <v>489.33667577</v>
      </c>
      <c r="T127">
        <v>64.737665225000001</v>
      </c>
      <c r="U127">
        <v>1380.7533556000001</v>
      </c>
      <c r="V127">
        <v>0.35498718467000001</v>
      </c>
      <c r="W127">
        <v>0.24848832687</v>
      </c>
      <c r="X127" t="s">
        <v>994</v>
      </c>
      <c r="Y127" t="s">
        <v>1007</v>
      </c>
      <c r="Z127" t="s">
        <v>937</v>
      </c>
    </row>
    <row r="128" spans="1:29" x14ac:dyDescent="0.3">
      <c r="A128">
        <v>127</v>
      </c>
      <c r="B128" t="s">
        <v>1542</v>
      </c>
      <c r="C128" t="s">
        <v>939</v>
      </c>
      <c r="D128">
        <v>6.39</v>
      </c>
      <c r="E128">
        <v>2.2599999999999998</v>
      </c>
      <c r="F128">
        <v>491</v>
      </c>
      <c r="G128">
        <v>180</v>
      </c>
      <c r="H128">
        <v>717</v>
      </c>
      <c r="I128" t="s">
        <v>288</v>
      </c>
      <c r="J128"/>
      <c r="K128" t="s">
        <v>903</v>
      </c>
      <c r="L128">
        <v>3</v>
      </c>
      <c r="M128" t="s">
        <v>1543</v>
      </c>
      <c r="N128" t="s">
        <v>922</v>
      </c>
      <c r="O128" t="s">
        <v>1544</v>
      </c>
      <c r="P128" t="s">
        <v>1545</v>
      </c>
      <c r="Q128" t="s">
        <v>1546</v>
      </c>
      <c r="R128"/>
      <c r="S128">
        <v>1344.5800243000001</v>
      </c>
      <c r="T128">
        <v>139.17133057000001</v>
      </c>
      <c r="U128">
        <v>1298.6933529999999</v>
      </c>
      <c r="V128">
        <v>1.0388571535</v>
      </c>
      <c r="W128">
        <v>0.59786110321999997</v>
      </c>
      <c r="X128" t="s">
        <v>935</v>
      </c>
      <c r="Y128" t="s">
        <v>981</v>
      </c>
      <c r="Z128" t="s">
        <v>927</v>
      </c>
    </row>
    <row r="129" spans="1:26" x14ac:dyDescent="0.3">
      <c r="A129">
        <v>128</v>
      </c>
      <c r="B129" t="s">
        <v>1547</v>
      </c>
      <c r="C129" t="s">
        <v>939</v>
      </c>
      <c r="D129">
        <v>6.45</v>
      </c>
      <c r="E129">
        <v>2.35</v>
      </c>
      <c r="F129">
        <v>148</v>
      </c>
      <c r="G129">
        <v>49</v>
      </c>
      <c r="H129">
        <v>250</v>
      </c>
      <c r="I129" t="s">
        <v>288</v>
      </c>
      <c r="J129"/>
      <c r="K129" t="s">
        <v>903</v>
      </c>
      <c r="L129">
        <v>3</v>
      </c>
      <c r="M129" t="s">
        <v>1543</v>
      </c>
      <c r="N129" t="s">
        <v>922</v>
      </c>
      <c r="O129" t="s">
        <v>1548</v>
      </c>
      <c r="P129" t="s">
        <v>1545</v>
      </c>
      <c r="Q129" t="s">
        <v>1549</v>
      </c>
      <c r="R129"/>
      <c r="S129">
        <v>1344.5800243000001</v>
      </c>
      <c r="T129">
        <v>139.17133057000001</v>
      </c>
      <c r="U129">
        <v>1298.6933529999999</v>
      </c>
      <c r="V129">
        <v>1.0388571535</v>
      </c>
      <c r="W129">
        <v>0.54922331969000004</v>
      </c>
      <c r="X129" t="s">
        <v>935</v>
      </c>
      <c r="Y129" t="s">
        <v>981</v>
      </c>
      <c r="Z129" t="s">
        <v>967</v>
      </c>
    </row>
    <row r="130" spans="1:26" x14ac:dyDescent="0.3">
      <c r="A130">
        <v>129</v>
      </c>
      <c r="B130" t="s">
        <v>1550</v>
      </c>
      <c r="C130" t="s">
        <v>939</v>
      </c>
      <c r="D130">
        <v>10.28</v>
      </c>
      <c r="E130">
        <v>1.38</v>
      </c>
      <c r="F130">
        <v>51</v>
      </c>
      <c r="G130">
        <v>38</v>
      </c>
      <c r="H130">
        <v>67</v>
      </c>
      <c r="I130" t="s">
        <v>288</v>
      </c>
      <c r="J130"/>
      <c r="K130" t="s">
        <v>903</v>
      </c>
      <c r="L130">
        <v>3</v>
      </c>
      <c r="M130" t="s">
        <v>1551</v>
      </c>
      <c r="N130" t="s">
        <v>922</v>
      </c>
      <c r="O130" t="s">
        <v>1552</v>
      </c>
      <c r="P130" t="s">
        <v>1545</v>
      </c>
      <c r="Q130" t="s">
        <v>1553</v>
      </c>
      <c r="R130"/>
      <c r="S130">
        <v>1111.4133497</v>
      </c>
      <c r="T130">
        <v>105.12399738000001</v>
      </c>
      <c r="U130">
        <v>1433.7466881</v>
      </c>
      <c r="V130">
        <v>0.77658606786999995</v>
      </c>
      <c r="W130">
        <v>0.48445998827999998</v>
      </c>
      <c r="X130" t="s">
        <v>909</v>
      </c>
      <c r="Y130" t="s">
        <v>936</v>
      </c>
      <c r="Z130" t="s">
        <v>945</v>
      </c>
    </row>
    <row r="131" spans="1:26" x14ac:dyDescent="0.3">
      <c r="A131">
        <v>130</v>
      </c>
      <c r="B131" t="s">
        <v>1554</v>
      </c>
      <c r="C131" t="s">
        <v>969</v>
      </c>
      <c r="D131">
        <v>-26</v>
      </c>
      <c r="E131">
        <v>27.7</v>
      </c>
      <c r="F131">
        <v>100</v>
      </c>
      <c r="G131">
        <v>70</v>
      </c>
      <c r="H131">
        <v>130</v>
      </c>
      <c r="I131" t="s">
        <v>288</v>
      </c>
      <c r="J131" t="s">
        <v>902</v>
      </c>
      <c r="K131" t="s">
        <v>903</v>
      </c>
      <c r="L131">
        <v>3</v>
      </c>
      <c r="M131" t="s">
        <v>1555</v>
      </c>
      <c r="N131" t="s">
        <v>1556</v>
      </c>
      <c r="O131" t="s">
        <v>1557</v>
      </c>
      <c r="P131" t="s">
        <v>1558</v>
      </c>
      <c r="Q131" t="s">
        <v>1559</v>
      </c>
      <c r="R131"/>
      <c r="S131">
        <v>655.28001329999995</v>
      </c>
      <c r="T131">
        <v>85.363664963000005</v>
      </c>
      <c r="U131">
        <v>1356.0700245999999</v>
      </c>
      <c r="V131">
        <v>0.48664926718000001</v>
      </c>
      <c r="W131">
        <v>0.41816554268</v>
      </c>
      <c r="X131" t="s">
        <v>935</v>
      </c>
      <c r="Y131" t="s">
        <v>936</v>
      </c>
      <c r="Z131" t="s">
        <v>911</v>
      </c>
    </row>
    <row r="132" spans="1:26" x14ac:dyDescent="0.3">
      <c r="A132">
        <v>131</v>
      </c>
      <c r="B132" t="s">
        <v>1560</v>
      </c>
      <c r="C132" t="s">
        <v>913</v>
      </c>
      <c r="D132">
        <v>-17.71</v>
      </c>
      <c r="E132">
        <v>30.55</v>
      </c>
      <c r="F132">
        <v>80</v>
      </c>
      <c r="G132">
        <v>30</v>
      </c>
      <c r="H132">
        <v>115</v>
      </c>
      <c r="I132" t="s">
        <v>902</v>
      </c>
      <c r="J132" t="s">
        <v>543</v>
      </c>
      <c r="K132" t="s">
        <v>903</v>
      </c>
      <c r="L132">
        <v>3</v>
      </c>
      <c r="M132" t="s">
        <v>1561</v>
      </c>
      <c r="N132" t="s">
        <v>1562</v>
      </c>
      <c r="O132" t="s">
        <v>1563</v>
      </c>
      <c r="P132" t="s">
        <v>999</v>
      </c>
      <c r="Q132" t="s">
        <v>1564</v>
      </c>
      <c r="R132"/>
      <c r="S132">
        <v>816.72001279999995</v>
      </c>
      <c r="T132">
        <v>80.897664793999994</v>
      </c>
      <c r="U132">
        <v>1266.2333553999999</v>
      </c>
      <c r="V132">
        <v>0.64876715354000003</v>
      </c>
      <c r="W132">
        <v>0.50552220543000004</v>
      </c>
      <c r="X132" t="s">
        <v>909</v>
      </c>
      <c r="Y132" t="s">
        <v>951</v>
      </c>
      <c r="Z132" t="s">
        <v>911</v>
      </c>
    </row>
    <row r="133" spans="1:26" x14ac:dyDescent="0.3">
      <c r="A133">
        <v>132</v>
      </c>
      <c r="B133" t="s">
        <v>1565</v>
      </c>
      <c r="C133" t="s">
        <v>91</v>
      </c>
      <c r="D133">
        <v>14.72</v>
      </c>
      <c r="E133">
        <v>-17</v>
      </c>
      <c r="F133">
        <v>8</v>
      </c>
      <c r="G133" s="71">
        <v>2</v>
      </c>
      <c r="H133" s="71">
        <v>30</v>
      </c>
      <c r="I133" t="s">
        <v>953</v>
      </c>
      <c r="J133" t="s">
        <v>953</v>
      </c>
      <c r="K133" t="s">
        <v>903</v>
      </c>
      <c r="L133">
        <v>3</v>
      </c>
      <c r="M133" t="s">
        <v>1566</v>
      </c>
      <c r="N133" t="s">
        <v>1221</v>
      </c>
      <c r="O133" t="s">
        <v>1567</v>
      </c>
      <c r="P133" t="s">
        <v>1568</v>
      </c>
      <c r="Q133" t="s">
        <v>1569</v>
      </c>
      <c r="R133"/>
      <c r="S133">
        <v>510.14000915000003</v>
      </c>
      <c r="T133">
        <v>68.636998317999996</v>
      </c>
      <c r="U133">
        <v>1922.5367042</v>
      </c>
      <c r="V133">
        <v>0.26540293082999999</v>
      </c>
      <c r="W133">
        <v>0.37436221242000001</v>
      </c>
      <c r="X133" t="s">
        <v>994</v>
      </c>
      <c r="Y133" t="s">
        <v>1044</v>
      </c>
      <c r="Z133" t="s">
        <v>945</v>
      </c>
    </row>
    <row r="134" spans="1:26" x14ac:dyDescent="0.3">
      <c r="A134">
        <v>133</v>
      </c>
      <c r="B134" t="s">
        <v>1570</v>
      </c>
      <c r="C134" t="s">
        <v>929</v>
      </c>
      <c r="D134">
        <v>9.4</v>
      </c>
      <c r="E134">
        <v>38.64</v>
      </c>
      <c r="F134">
        <v>160</v>
      </c>
      <c r="G134">
        <v>80</v>
      </c>
      <c r="H134">
        <v>258</v>
      </c>
      <c r="I134" t="s">
        <v>930</v>
      </c>
      <c r="J134" t="s">
        <v>902</v>
      </c>
      <c r="K134" t="s">
        <v>903</v>
      </c>
      <c r="L134">
        <v>4</v>
      </c>
      <c r="M134" t="s">
        <v>1571</v>
      </c>
      <c r="N134" t="s">
        <v>1556</v>
      </c>
      <c r="O134" t="s">
        <v>1428</v>
      </c>
      <c r="P134" t="s">
        <v>1572</v>
      </c>
      <c r="Q134" t="s">
        <v>1573</v>
      </c>
      <c r="R134"/>
      <c r="S134">
        <v>1215.0733556</v>
      </c>
      <c r="T134">
        <v>99.186664524999998</v>
      </c>
      <c r="U134">
        <v>1149.0266827</v>
      </c>
      <c r="V134">
        <v>1.0580982071</v>
      </c>
      <c r="W134">
        <v>0.45769554773999999</v>
      </c>
      <c r="X134" t="s">
        <v>935</v>
      </c>
      <c r="Y134" t="s">
        <v>936</v>
      </c>
      <c r="Z134" t="s">
        <v>945</v>
      </c>
    </row>
    <row r="135" spans="1:26" x14ac:dyDescent="0.3">
      <c r="A135">
        <v>316</v>
      </c>
      <c r="B135" t="s">
        <v>1574</v>
      </c>
      <c r="C135" t="s">
        <v>983</v>
      </c>
      <c r="D135">
        <v>-5.96</v>
      </c>
      <c r="E135">
        <v>33.74</v>
      </c>
      <c r="F135">
        <v>41</v>
      </c>
      <c r="G135">
        <v>21</v>
      </c>
      <c r="H135">
        <v>61</v>
      </c>
      <c r="I135" t="s">
        <v>288</v>
      </c>
      <c r="J135"/>
      <c r="K135" t="s">
        <v>903</v>
      </c>
      <c r="L135">
        <v>3</v>
      </c>
      <c r="M135" t="s">
        <v>1575</v>
      </c>
      <c r="N135" t="s">
        <v>1221</v>
      </c>
      <c r="O135" t="s">
        <v>1351</v>
      </c>
      <c r="P135" t="s">
        <v>1576</v>
      </c>
      <c r="Q135" t="s">
        <v>1577</v>
      </c>
      <c r="R135"/>
      <c r="S135">
        <v>555.31334119999997</v>
      </c>
      <c r="T135">
        <v>100.98999765000001</v>
      </c>
      <c r="U135">
        <v>1395.1000211999999</v>
      </c>
      <c r="V135">
        <v>0.39890825973999999</v>
      </c>
      <c r="W135">
        <v>0.37527443965000001</v>
      </c>
      <c r="X135" t="s">
        <v>909</v>
      </c>
      <c r="Y135" t="s">
        <v>916</v>
      </c>
      <c r="Z135" t="s">
        <v>917</v>
      </c>
    </row>
    <row r="177" spans="12:12" x14ac:dyDescent="0.3">
      <c r="L177" s="60"/>
    </row>
    <row r="178" spans="12:12" x14ac:dyDescent="0.3">
      <c r="L178" s="60"/>
    </row>
    <row r="179" spans="12:12" x14ac:dyDescent="0.3">
      <c r="L179" s="60"/>
    </row>
    <row r="180" spans="12:12" x14ac:dyDescent="0.3">
      <c r="L180" s="60"/>
    </row>
    <row r="181" spans="12:12" x14ac:dyDescent="0.3">
      <c r="L181" s="60"/>
    </row>
    <row r="184" spans="12:12" x14ac:dyDescent="0.3">
      <c r="L184" s="60"/>
    </row>
    <row r="185" spans="12:12" x14ac:dyDescent="0.3">
      <c r="L185" s="60"/>
    </row>
    <row r="187" spans="12:12" x14ac:dyDescent="0.3">
      <c r="L187" s="60"/>
    </row>
    <row r="188" spans="12:12" x14ac:dyDescent="0.3">
      <c r="L188" s="60"/>
    </row>
    <row r="189" spans="12:12" x14ac:dyDescent="0.3">
      <c r="L189" s="60"/>
    </row>
    <row r="190" spans="12:12" x14ac:dyDescent="0.3">
      <c r="L190" s="60"/>
    </row>
    <row r="191" spans="12:12" x14ac:dyDescent="0.3">
      <c r="L191" s="60"/>
    </row>
    <row r="192" spans="12:12" x14ac:dyDescent="0.3">
      <c r="L192" s="60"/>
    </row>
    <row r="203" spans="12:12" x14ac:dyDescent="0.3">
      <c r="L203" s="60"/>
    </row>
    <row r="232" spans="12:12" x14ac:dyDescent="0.3">
      <c r="L232" s="60"/>
    </row>
    <row r="233" spans="12:12" x14ac:dyDescent="0.3">
      <c r="L233" s="60"/>
    </row>
    <row r="234" spans="12:12" x14ac:dyDescent="0.3">
      <c r="L234" s="60"/>
    </row>
    <row r="238" spans="12:12" x14ac:dyDescent="0.3">
      <c r="L238" s="60"/>
    </row>
    <row r="240" spans="12:12" x14ac:dyDescent="0.3">
      <c r="L240" s="60"/>
    </row>
    <row r="241" spans="12:12" x14ac:dyDescent="0.3">
      <c r="L241" s="60"/>
    </row>
    <row r="242" spans="12:12" x14ac:dyDescent="0.3">
      <c r="L242" s="60"/>
    </row>
    <row r="243" spans="12:12" x14ac:dyDescent="0.3">
      <c r="L243" s="60"/>
    </row>
    <row r="246" spans="12:12" x14ac:dyDescent="0.3">
      <c r="L246" s="60"/>
    </row>
    <row r="258" spans="12:12" x14ac:dyDescent="0.3">
      <c r="L258" s="60"/>
    </row>
    <row r="270" spans="12:12" x14ac:dyDescent="0.3">
      <c r="L270" s="60"/>
    </row>
  </sheetData>
  <autoFilter ref="A1:Z135" xr:uid="{D1617677-9A73-48DE-BA64-8D61C6102BAE}"/>
  <phoneticPr fontId="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59C18-FB1A-42F4-905F-2744F72D1EBA}">
  <dimension ref="A1:F5209"/>
  <sheetViews>
    <sheetView zoomScale="76" workbookViewId="0">
      <selection activeCell="A3" sqref="A3"/>
    </sheetView>
  </sheetViews>
  <sheetFormatPr defaultColWidth="8.88671875" defaultRowHeight="13.2" x14ac:dyDescent="0.25"/>
  <cols>
    <col min="1" max="1" width="23.21875" style="46" customWidth="1"/>
    <col min="2" max="3" width="14.33203125" style="47" customWidth="1"/>
    <col min="4" max="4" width="14.33203125" style="48" customWidth="1"/>
    <col min="5" max="5" width="255.88671875" style="49" customWidth="1"/>
    <col min="6" max="16384" width="8.88671875" style="1"/>
  </cols>
  <sheetData>
    <row r="1" spans="1:6" ht="21.9" customHeight="1" x14ac:dyDescent="0.25">
      <c r="A1" s="8" t="s">
        <v>0</v>
      </c>
      <c r="B1" s="8" t="s">
        <v>250</v>
      </c>
      <c r="C1" s="8" t="s">
        <v>251</v>
      </c>
      <c r="D1" s="8" t="s">
        <v>615</v>
      </c>
      <c r="E1" s="8" t="s">
        <v>616</v>
      </c>
    </row>
    <row r="2" spans="1:6" ht="21.9" customHeight="1" x14ac:dyDescent="0.25">
      <c r="A2" s="8" t="s">
        <v>617</v>
      </c>
      <c r="B2" s="8" t="s">
        <v>617</v>
      </c>
      <c r="C2" s="8" t="s">
        <v>618</v>
      </c>
      <c r="D2" s="8" t="s">
        <v>1772</v>
      </c>
      <c r="E2" s="8" t="s">
        <v>618</v>
      </c>
      <c r="F2" s="36"/>
    </row>
    <row r="3" spans="1:6" customFormat="1" ht="21.9" customHeight="1" x14ac:dyDescent="0.25">
      <c r="A3" s="35" t="s">
        <v>511</v>
      </c>
      <c r="B3" s="36">
        <v>11.1</v>
      </c>
      <c r="C3" s="36">
        <v>32.6</v>
      </c>
      <c r="D3" s="37">
        <v>0.9</v>
      </c>
      <c r="E3" s="38" t="s">
        <v>619</v>
      </c>
      <c r="F3" s="15"/>
    </row>
    <row r="4" spans="1:6" customFormat="1" ht="21.9" customHeight="1" x14ac:dyDescent="0.25">
      <c r="A4" s="35" t="s">
        <v>511</v>
      </c>
      <c r="B4" s="36">
        <v>11.1</v>
      </c>
      <c r="C4" s="36">
        <v>29.1</v>
      </c>
      <c r="D4" s="37">
        <v>4</v>
      </c>
      <c r="E4" s="38" t="s">
        <v>619</v>
      </c>
      <c r="F4" s="15"/>
    </row>
    <row r="5" spans="1:6" customFormat="1" ht="21.9" customHeight="1" x14ac:dyDescent="0.25">
      <c r="A5" s="35" t="s">
        <v>511</v>
      </c>
      <c r="B5" s="36">
        <v>16.100000000000001</v>
      </c>
      <c r="C5" s="36">
        <v>34.6</v>
      </c>
      <c r="D5" s="37">
        <v>7.3</v>
      </c>
      <c r="E5" s="38" t="s">
        <v>619</v>
      </c>
      <c r="F5" s="15"/>
    </row>
    <row r="6" spans="1:6" customFormat="1" ht="21.9" customHeight="1" x14ac:dyDescent="0.25">
      <c r="A6" s="35" t="s">
        <v>290</v>
      </c>
      <c r="B6" s="36">
        <v>29.4</v>
      </c>
      <c r="C6" s="36">
        <v>77.3</v>
      </c>
      <c r="D6" s="37">
        <v>205</v>
      </c>
      <c r="E6" s="38" t="s">
        <v>620</v>
      </c>
      <c r="F6" s="15"/>
    </row>
    <row r="7" spans="1:6" customFormat="1" ht="21.9" customHeight="1" x14ac:dyDescent="0.25">
      <c r="A7" s="35" t="s">
        <v>290</v>
      </c>
      <c r="B7" s="36">
        <v>29.4</v>
      </c>
      <c r="C7" s="36">
        <v>77.3</v>
      </c>
      <c r="D7" s="37">
        <v>280</v>
      </c>
      <c r="E7" s="38" t="s">
        <v>620</v>
      </c>
      <c r="F7" s="15"/>
    </row>
    <row r="8" spans="1:6" customFormat="1" ht="21.9" customHeight="1" x14ac:dyDescent="0.25">
      <c r="A8" s="35" t="s">
        <v>290</v>
      </c>
      <c r="B8" s="36">
        <v>29.4</v>
      </c>
      <c r="C8" s="36">
        <v>77.3</v>
      </c>
      <c r="D8" s="37">
        <v>300</v>
      </c>
      <c r="E8" s="38" t="s">
        <v>620</v>
      </c>
      <c r="F8" s="15"/>
    </row>
    <row r="9" spans="1:6" customFormat="1" ht="21.9" customHeight="1" x14ac:dyDescent="0.25">
      <c r="A9" s="35" t="s">
        <v>453</v>
      </c>
      <c r="B9" s="39">
        <v>-31.8</v>
      </c>
      <c r="C9" s="36">
        <v>115.9</v>
      </c>
      <c r="D9" s="37">
        <v>85</v>
      </c>
      <c r="E9" s="38" t="s">
        <v>621</v>
      </c>
      <c r="F9" s="15"/>
    </row>
    <row r="10" spans="1:6" customFormat="1" ht="21.9" customHeight="1" x14ac:dyDescent="0.25">
      <c r="A10" s="35" t="s">
        <v>321</v>
      </c>
      <c r="B10" s="36">
        <v>-37.799999999999997</v>
      </c>
      <c r="C10" s="36">
        <v>140.80000000000001</v>
      </c>
      <c r="D10" s="37">
        <v>63</v>
      </c>
      <c r="E10" s="38" t="s">
        <v>622</v>
      </c>
      <c r="F10" s="15"/>
    </row>
    <row r="11" spans="1:6" customFormat="1" ht="21.9" customHeight="1" x14ac:dyDescent="0.25">
      <c r="A11" s="35" t="s">
        <v>321</v>
      </c>
      <c r="B11" s="36">
        <v>-37.799999999999997</v>
      </c>
      <c r="C11" s="36">
        <v>140.80000000000001</v>
      </c>
      <c r="D11" s="37">
        <v>13</v>
      </c>
      <c r="E11" s="38" t="s">
        <v>622</v>
      </c>
      <c r="F11" s="15"/>
    </row>
    <row r="12" spans="1:6" customFormat="1" ht="21.9" customHeight="1" x14ac:dyDescent="0.25">
      <c r="A12" s="35" t="s">
        <v>322</v>
      </c>
      <c r="B12" s="36">
        <v>-37.799999999999997</v>
      </c>
      <c r="C12" s="36">
        <v>140.80000000000001</v>
      </c>
      <c r="D12" s="37">
        <v>106</v>
      </c>
      <c r="E12" s="38" t="s">
        <v>623</v>
      </c>
      <c r="F12" s="15"/>
    </row>
    <row r="13" spans="1:6" customFormat="1" ht="21.9" customHeight="1" x14ac:dyDescent="0.25">
      <c r="A13" s="35" t="s">
        <v>322</v>
      </c>
      <c r="B13" s="36">
        <v>-37.799999999999997</v>
      </c>
      <c r="C13" s="36">
        <v>140.80000000000001</v>
      </c>
      <c r="D13" s="37">
        <v>114</v>
      </c>
      <c r="E13" s="38" t="s">
        <v>623</v>
      </c>
      <c r="F13" s="15"/>
    </row>
    <row r="14" spans="1:6" customFormat="1" ht="21.9" customHeight="1" x14ac:dyDescent="0.25">
      <c r="A14" s="35" t="s">
        <v>323</v>
      </c>
      <c r="B14" s="36">
        <v>-35.1</v>
      </c>
      <c r="C14" s="36">
        <v>142.1</v>
      </c>
      <c r="D14" s="37">
        <v>3.5</v>
      </c>
      <c r="E14" s="38" t="s">
        <v>624</v>
      </c>
      <c r="F14" s="15"/>
    </row>
    <row r="15" spans="1:6" customFormat="1" ht="21.9" customHeight="1" x14ac:dyDescent="0.25">
      <c r="A15" s="35" t="s">
        <v>323</v>
      </c>
      <c r="B15" s="36">
        <v>-35.1</v>
      </c>
      <c r="C15" s="36">
        <v>142.1</v>
      </c>
      <c r="D15" s="37">
        <v>7.0000000000000007E-2</v>
      </c>
      <c r="E15" s="38" t="s">
        <v>624</v>
      </c>
      <c r="F15" s="15"/>
    </row>
    <row r="16" spans="1:6" customFormat="1" ht="21.9" customHeight="1" x14ac:dyDescent="0.25">
      <c r="A16" s="35" t="s">
        <v>324</v>
      </c>
      <c r="B16" s="36">
        <v>-34.299999999999997</v>
      </c>
      <c r="C16" s="36">
        <v>139.6</v>
      </c>
      <c r="D16" s="37">
        <v>0.13500000000000001</v>
      </c>
      <c r="E16" s="38" t="s">
        <v>625</v>
      </c>
      <c r="F16" s="15"/>
    </row>
    <row r="17" spans="1:6" customFormat="1" ht="21.9" customHeight="1" x14ac:dyDescent="0.25">
      <c r="A17" s="35" t="s">
        <v>325</v>
      </c>
      <c r="B17" s="36">
        <v>-36.299999999999997</v>
      </c>
      <c r="C17" s="36">
        <v>140.80000000000001</v>
      </c>
      <c r="D17" s="37">
        <v>2</v>
      </c>
      <c r="E17" s="38" t="s">
        <v>626</v>
      </c>
      <c r="F17" s="15"/>
    </row>
    <row r="18" spans="1:6" customFormat="1" ht="21.9" customHeight="1" x14ac:dyDescent="0.25">
      <c r="A18" s="35" t="s">
        <v>325</v>
      </c>
      <c r="B18" s="36">
        <v>-36.299999999999997</v>
      </c>
      <c r="C18" s="36">
        <v>140.80000000000001</v>
      </c>
      <c r="D18" s="37">
        <v>2</v>
      </c>
      <c r="E18" s="38" t="s">
        <v>626</v>
      </c>
      <c r="F18" s="15"/>
    </row>
    <row r="19" spans="1:6" customFormat="1" ht="21.9" customHeight="1" x14ac:dyDescent="0.25">
      <c r="A19" s="35" t="s">
        <v>325</v>
      </c>
      <c r="B19" s="36">
        <v>-34.299999999999997</v>
      </c>
      <c r="C19" s="36">
        <v>139.6</v>
      </c>
      <c r="D19" s="37">
        <v>13</v>
      </c>
      <c r="E19" s="38" t="s">
        <v>626</v>
      </c>
      <c r="F19" s="15"/>
    </row>
    <row r="20" spans="1:6" customFormat="1" ht="21.9" customHeight="1" x14ac:dyDescent="0.25">
      <c r="A20" s="35" t="s">
        <v>325</v>
      </c>
      <c r="B20" s="36">
        <v>-35.1</v>
      </c>
      <c r="C20" s="36">
        <v>140.30000000000001</v>
      </c>
      <c r="D20" s="37">
        <v>25.2</v>
      </c>
      <c r="E20" s="38" t="s">
        <v>626</v>
      </c>
      <c r="F20" s="15"/>
    </row>
    <row r="21" spans="1:6" customFormat="1" ht="21.9" customHeight="1" x14ac:dyDescent="0.25">
      <c r="A21" s="35" t="s">
        <v>325</v>
      </c>
      <c r="B21" s="36">
        <v>-34.299999999999997</v>
      </c>
      <c r="C21" s="36">
        <v>139.6</v>
      </c>
      <c r="D21" s="37">
        <v>0.05</v>
      </c>
      <c r="E21" s="38" t="s">
        <v>626</v>
      </c>
      <c r="F21" s="15"/>
    </row>
    <row r="22" spans="1:6" customFormat="1" ht="21.9" customHeight="1" x14ac:dyDescent="0.25">
      <c r="A22" s="35" t="s">
        <v>325</v>
      </c>
      <c r="B22" s="36">
        <v>-35.1</v>
      </c>
      <c r="C22" s="36">
        <v>140.1</v>
      </c>
      <c r="D22" s="37">
        <v>0.05</v>
      </c>
      <c r="E22" s="38" t="s">
        <v>626</v>
      </c>
      <c r="F22" s="15"/>
    </row>
    <row r="23" spans="1:6" customFormat="1" ht="21.9" customHeight="1" x14ac:dyDescent="0.25">
      <c r="A23" s="35" t="s">
        <v>325</v>
      </c>
      <c r="B23" s="36">
        <v>-35.1</v>
      </c>
      <c r="C23" s="36">
        <v>141.9</v>
      </c>
      <c r="D23" s="37">
        <v>0.06</v>
      </c>
      <c r="E23" s="38" t="s">
        <v>626</v>
      </c>
      <c r="F23" s="15"/>
    </row>
    <row r="24" spans="1:6" customFormat="1" ht="21.9" customHeight="1" x14ac:dyDescent="0.25">
      <c r="A24" s="35" t="s">
        <v>325</v>
      </c>
      <c r="B24" s="36">
        <v>-35.1</v>
      </c>
      <c r="C24" s="36">
        <v>140.30000000000001</v>
      </c>
      <c r="D24" s="37">
        <v>7.0000000000000007E-2</v>
      </c>
      <c r="E24" s="38" t="s">
        <v>626</v>
      </c>
      <c r="F24" s="15"/>
    </row>
    <row r="25" spans="1:6" customFormat="1" ht="21.9" customHeight="1" x14ac:dyDescent="0.25">
      <c r="A25" s="35" t="s">
        <v>325</v>
      </c>
      <c r="B25" s="36">
        <v>-34.4</v>
      </c>
      <c r="C25" s="36">
        <v>140.1</v>
      </c>
      <c r="D25" s="37">
        <v>7.0000000000000007E-2</v>
      </c>
      <c r="E25" s="38" t="s">
        <v>626</v>
      </c>
      <c r="F25" s="15"/>
    </row>
    <row r="26" spans="1:6" customFormat="1" ht="21.9" customHeight="1" x14ac:dyDescent="0.25">
      <c r="A26" s="35" t="s">
        <v>325</v>
      </c>
      <c r="B26" s="36">
        <v>-35.1</v>
      </c>
      <c r="C26" s="36">
        <v>140.30000000000001</v>
      </c>
      <c r="D26" s="37">
        <v>0.64</v>
      </c>
      <c r="E26" s="38" t="s">
        <v>626</v>
      </c>
      <c r="F26" s="15"/>
    </row>
    <row r="27" spans="1:6" customFormat="1" ht="21.9" customHeight="1" x14ac:dyDescent="0.25">
      <c r="A27" s="35" t="s">
        <v>325</v>
      </c>
      <c r="B27" s="36">
        <v>-34.4</v>
      </c>
      <c r="C27" s="36">
        <v>140.1</v>
      </c>
      <c r="D27" s="37">
        <v>1.3</v>
      </c>
      <c r="E27" s="38" t="s">
        <v>626</v>
      </c>
      <c r="F27" s="15"/>
    </row>
    <row r="28" spans="1:6" customFormat="1" ht="30.6" customHeight="1" x14ac:dyDescent="0.25">
      <c r="A28" s="35" t="s">
        <v>627</v>
      </c>
      <c r="B28" s="36">
        <v>25.8</v>
      </c>
      <c r="C28" s="36">
        <v>42.9</v>
      </c>
      <c r="D28" s="37">
        <v>1.8</v>
      </c>
      <c r="E28" s="38" t="s">
        <v>628</v>
      </c>
      <c r="F28" s="15"/>
    </row>
    <row r="29" spans="1:6" customFormat="1" ht="21.9" customHeight="1" x14ac:dyDescent="0.25">
      <c r="A29" s="35" t="s">
        <v>328</v>
      </c>
      <c r="B29" s="36">
        <v>29.8</v>
      </c>
      <c r="C29" s="36">
        <v>35.299999999999997</v>
      </c>
      <c r="D29" s="37">
        <v>0.03</v>
      </c>
      <c r="E29" s="38" t="s">
        <v>629</v>
      </c>
      <c r="F29" s="15"/>
    </row>
    <row r="30" spans="1:6" customFormat="1" ht="21.9" customHeight="1" x14ac:dyDescent="0.25">
      <c r="A30" s="35" t="s">
        <v>328</v>
      </c>
      <c r="B30" s="36">
        <v>32.1</v>
      </c>
      <c r="C30" s="36">
        <v>36.1</v>
      </c>
      <c r="D30" s="37">
        <v>0.2</v>
      </c>
      <c r="E30" s="38" t="s">
        <v>629</v>
      </c>
      <c r="F30" s="15"/>
    </row>
    <row r="31" spans="1:6" customFormat="1" ht="21.9" customHeight="1" x14ac:dyDescent="0.25">
      <c r="A31" s="35" t="s">
        <v>328</v>
      </c>
      <c r="B31" s="36">
        <v>32.1</v>
      </c>
      <c r="C31" s="36">
        <v>36.1</v>
      </c>
      <c r="D31" s="37">
        <v>1.5</v>
      </c>
      <c r="E31" s="38" t="s">
        <v>629</v>
      </c>
      <c r="F31" s="15"/>
    </row>
    <row r="32" spans="1:6" customFormat="1" ht="21.9" customHeight="1" x14ac:dyDescent="0.25">
      <c r="A32" s="35" t="s">
        <v>328</v>
      </c>
      <c r="B32" s="36">
        <v>32.299999999999997</v>
      </c>
      <c r="C32" s="36">
        <v>35.9</v>
      </c>
      <c r="D32" s="37">
        <v>8</v>
      </c>
      <c r="E32" s="38" t="s">
        <v>629</v>
      </c>
      <c r="F32" s="15"/>
    </row>
    <row r="33" spans="1:6" customFormat="1" ht="21.9" customHeight="1" x14ac:dyDescent="0.25">
      <c r="A33" s="35" t="s">
        <v>328</v>
      </c>
      <c r="B33" s="36">
        <v>32.299999999999997</v>
      </c>
      <c r="C33" s="36">
        <v>35.9</v>
      </c>
      <c r="D33" s="37">
        <v>28</v>
      </c>
      <c r="E33" s="38" t="s">
        <v>629</v>
      </c>
      <c r="F33" s="15"/>
    </row>
    <row r="34" spans="1:6" customFormat="1" ht="21.9" customHeight="1" x14ac:dyDescent="0.25">
      <c r="A34" s="35" t="s">
        <v>454</v>
      </c>
      <c r="B34" s="36">
        <v>-30.6</v>
      </c>
      <c r="C34" s="36">
        <v>116.1</v>
      </c>
      <c r="D34" s="37">
        <v>214</v>
      </c>
      <c r="E34" s="38" t="s">
        <v>630</v>
      </c>
      <c r="F34" s="15"/>
    </row>
    <row r="35" spans="1:6" customFormat="1" ht="21.9" customHeight="1" x14ac:dyDescent="0.25">
      <c r="A35" s="35" t="s">
        <v>292</v>
      </c>
      <c r="B35" s="36">
        <v>52.3</v>
      </c>
      <c r="C35" s="36">
        <v>0.4</v>
      </c>
      <c r="D35" s="37">
        <v>83</v>
      </c>
      <c r="E35" s="38" t="s">
        <v>631</v>
      </c>
      <c r="F35" s="15"/>
    </row>
    <row r="36" spans="1:6" customFormat="1" ht="21.9" customHeight="1" x14ac:dyDescent="0.25">
      <c r="A36" s="35" t="s">
        <v>292</v>
      </c>
      <c r="B36" s="36">
        <v>52.3</v>
      </c>
      <c r="C36" s="36">
        <v>0.3</v>
      </c>
      <c r="D36" s="37">
        <v>104</v>
      </c>
      <c r="E36" s="38" t="s">
        <v>631</v>
      </c>
      <c r="F36" s="15"/>
    </row>
    <row r="37" spans="1:6" customFormat="1" ht="21.9" customHeight="1" x14ac:dyDescent="0.25">
      <c r="A37" s="35" t="s">
        <v>512</v>
      </c>
      <c r="B37" s="36">
        <v>13.1</v>
      </c>
      <c r="C37" s="36">
        <v>78.3</v>
      </c>
      <c r="D37" s="37">
        <v>84</v>
      </c>
      <c r="E37" s="38" t="s">
        <v>632</v>
      </c>
      <c r="F37" s="15"/>
    </row>
    <row r="38" spans="1:6" customFormat="1" ht="21.9" customHeight="1" x14ac:dyDescent="0.25">
      <c r="A38" s="35" t="s">
        <v>512</v>
      </c>
      <c r="B38" s="36">
        <v>12.9</v>
      </c>
      <c r="C38" s="36">
        <v>78.3</v>
      </c>
      <c r="D38" s="37">
        <v>90</v>
      </c>
      <c r="E38" s="38" t="s">
        <v>632</v>
      </c>
      <c r="F38" s="15"/>
    </row>
    <row r="39" spans="1:6" customFormat="1" ht="21.9" customHeight="1" x14ac:dyDescent="0.25">
      <c r="A39" s="35" t="s">
        <v>512</v>
      </c>
      <c r="B39" s="36">
        <v>13.1</v>
      </c>
      <c r="C39" s="36">
        <v>78.3</v>
      </c>
      <c r="D39" s="37">
        <v>124</v>
      </c>
      <c r="E39" s="38" t="s">
        <v>632</v>
      </c>
      <c r="F39" s="15"/>
    </row>
    <row r="40" spans="1:6" customFormat="1" ht="21.9" customHeight="1" x14ac:dyDescent="0.25">
      <c r="A40" s="35" t="s">
        <v>512</v>
      </c>
      <c r="B40" s="36">
        <v>13.1</v>
      </c>
      <c r="C40" s="36">
        <v>78.3</v>
      </c>
      <c r="D40" s="37">
        <v>184</v>
      </c>
      <c r="E40" s="38" t="s">
        <v>632</v>
      </c>
      <c r="F40" s="15"/>
    </row>
    <row r="41" spans="1:6" customFormat="1" ht="21.9" customHeight="1" x14ac:dyDescent="0.25">
      <c r="A41" s="35" t="s">
        <v>512</v>
      </c>
      <c r="B41" s="36">
        <v>13.1</v>
      </c>
      <c r="C41" s="36">
        <v>78.3</v>
      </c>
      <c r="D41" s="37">
        <v>220</v>
      </c>
      <c r="E41" s="38" t="s">
        <v>632</v>
      </c>
      <c r="F41" s="15"/>
    </row>
    <row r="42" spans="1:6" customFormat="1" ht="21.9" customHeight="1" x14ac:dyDescent="0.25">
      <c r="A42" s="35" t="s">
        <v>512</v>
      </c>
      <c r="B42" s="36">
        <v>13.1</v>
      </c>
      <c r="C42" s="36">
        <v>78.3</v>
      </c>
      <c r="D42" s="37">
        <v>232</v>
      </c>
      <c r="E42" s="38" t="s">
        <v>632</v>
      </c>
      <c r="F42" s="15"/>
    </row>
    <row r="43" spans="1:6" customFormat="1" ht="21.9" customHeight="1" x14ac:dyDescent="0.25">
      <c r="A43" s="35" t="s">
        <v>334</v>
      </c>
      <c r="B43" s="36">
        <v>16.899999999999999</v>
      </c>
      <c r="C43" s="36">
        <v>78.599999999999994</v>
      </c>
      <c r="D43" s="37">
        <v>67</v>
      </c>
      <c r="E43" s="38" t="s">
        <v>633</v>
      </c>
      <c r="F43" s="15"/>
    </row>
    <row r="44" spans="1:6" customFormat="1" ht="21.9" customHeight="1" x14ac:dyDescent="0.25">
      <c r="A44" s="35" t="s">
        <v>334</v>
      </c>
      <c r="B44" s="36">
        <v>16.899999999999999</v>
      </c>
      <c r="C44" s="36">
        <v>78.599999999999994</v>
      </c>
      <c r="D44" s="37">
        <v>73</v>
      </c>
      <c r="E44" s="38" t="s">
        <v>633</v>
      </c>
      <c r="F44" s="15"/>
    </row>
    <row r="45" spans="1:6" customFormat="1" ht="21.9" customHeight="1" x14ac:dyDescent="0.25">
      <c r="A45" s="35" t="s">
        <v>334</v>
      </c>
      <c r="B45" s="36">
        <v>16.899999999999999</v>
      </c>
      <c r="C45" s="36">
        <v>78.599999999999994</v>
      </c>
      <c r="D45" s="37">
        <v>80</v>
      </c>
      <c r="E45" s="38" t="s">
        <v>633</v>
      </c>
      <c r="F45" s="15"/>
    </row>
    <row r="46" spans="1:6" customFormat="1" ht="21.9" customHeight="1" x14ac:dyDescent="0.25">
      <c r="A46" s="35" t="s">
        <v>334</v>
      </c>
      <c r="B46" s="36">
        <v>16.899999999999999</v>
      </c>
      <c r="C46" s="36">
        <v>78.599999999999994</v>
      </c>
      <c r="D46" s="37">
        <v>83</v>
      </c>
      <c r="E46" s="38" t="s">
        <v>633</v>
      </c>
      <c r="F46" s="15"/>
    </row>
    <row r="47" spans="1:6" customFormat="1" ht="21.9" customHeight="1" x14ac:dyDescent="0.25">
      <c r="A47" s="35" t="s">
        <v>334</v>
      </c>
      <c r="B47" s="36">
        <v>16.899999999999999</v>
      </c>
      <c r="C47" s="36">
        <v>78.599999999999994</v>
      </c>
      <c r="D47" s="37">
        <v>83</v>
      </c>
      <c r="E47" s="38" t="s">
        <v>633</v>
      </c>
      <c r="F47" s="15"/>
    </row>
    <row r="48" spans="1:6" customFormat="1" ht="21.9" customHeight="1" x14ac:dyDescent="0.25">
      <c r="A48" s="35" t="s">
        <v>334</v>
      </c>
      <c r="B48" s="36">
        <v>16.899999999999999</v>
      </c>
      <c r="C48" s="36">
        <v>78.599999999999994</v>
      </c>
      <c r="D48" s="37">
        <v>96.8</v>
      </c>
      <c r="E48" s="38" t="s">
        <v>633</v>
      </c>
      <c r="F48" s="15"/>
    </row>
    <row r="49" spans="1:6" customFormat="1" ht="21.9" customHeight="1" x14ac:dyDescent="0.25">
      <c r="A49" s="35" t="s">
        <v>334</v>
      </c>
      <c r="B49" s="36">
        <v>16.899999999999999</v>
      </c>
      <c r="C49" s="36">
        <v>78.599999999999994</v>
      </c>
      <c r="D49" s="37">
        <v>98</v>
      </c>
      <c r="E49" s="38" t="s">
        <v>633</v>
      </c>
      <c r="F49" s="15"/>
    </row>
    <row r="50" spans="1:6" customFormat="1" ht="21.9" customHeight="1" x14ac:dyDescent="0.25">
      <c r="A50" s="35" t="s">
        <v>334</v>
      </c>
      <c r="B50" s="36">
        <v>16.899999999999999</v>
      </c>
      <c r="C50" s="36">
        <v>78.599999999999994</v>
      </c>
      <c r="D50" s="37">
        <v>133</v>
      </c>
      <c r="E50" s="38" t="s">
        <v>633</v>
      </c>
      <c r="F50" s="15"/>
    </row>
    <row r="51" spans="1:6" customFormat="1" ht="21.9" customHeight="1" x14ac:dyDescent="0.25">
      <c r="A51" s="35" t="s">
        <v>334</v>
      </c>
      <c r="B51" s="36">
        <v>16.899999999999999</v>
      </c>
      <c r="C51" s="36">
        <v>78.599999999999994</v>
      </c>
      <c r="D51" s="37">
        <v>222</v>
      </c>
      <c r="E51" s="38" t="s">
        <v>633</v>
      </c>
      <c r="F51" s="15"/>
    </row>
    <row r="52" spans="1:6" customFormat="1" ht="21.9" customHeight="1" x14ac:dyDescent="0.25">
      <c r="A52" s="35" t="s">
        <v>634</v>
      </c>
      <c r="B52" s="36">
        <v>35.4</v>
      </c>
      <c r="C52" s="36">
        <v>136.9</v>
      </c>
      <c r="D52" s="37">
        <v>860</v>
      </c>
      <c r="E52" s="38" t="s">
        <v>635</v>
      </c>
      <c r="F52" s="15"/>
    </row>
    <row r="53" spans="1:6" customFormat="1" ht="21.9" customHeight="1" x14ac:dyDescent="0.25">
      <c r="A53" s="35" t="s">
        <v>338</v>
      </c>
      <c r="B53" s="36">
        <v>-22.1</v>
      </c>
      <c r="C53" s="36">
        <v>26.3</v>
      </c>
      <c r="D53" s="37">
        <v>12.5</v>
      </c>
      <c r="E53" s="38" t="s">
        <v>636</v>
      </c>
      <c r="F53" s="15"/>
    </row>
    <row r="54" spans="1:6" customFormat="1" ht="21.9" customHeight="1" x14ac:dyDescent="0.25">
      <c r="A54" s="35" t="s">
        <v>295</v>
      </c>
      <c r="B54" s="36">
        <v>-29.8</v>
      </c>
      <c r="C54" s="36">
        <v>115.6</v>
      </c>
      <c r="D54" s="37">
        <v>14.7</v>
      </c>
      <c r="E54" s="38" t="s">
        <v>637</v>
      </c>
      <c r="F54" s="15"/>
    </row>
    <row r="55" spans="1:6" customFormat="1" ht="21.9" customHeight="1" x14ac:dyDescent="0.25">
      <c r="A55" s="35" t="s">
        <v>295</v>
      </c>
      <c r="B55" s="36">
        <v>-29.8</v>
      </c>
      <c r="C55" s="36">
        <v>115.6</v>
      </c>
      <c r="D55" s="37">
        <v>35.700000000000003</v>
      </c>
      <c r="E55" s="38" t="s">
        <v>637</v>
      </c>
      <c r="F55" s="15"/>
    </row>
    <row r="56" spans="1:6" customFormat="1" ht="21.9" customHeight="1" x14ac:dyDescent="0.25">
      <c r="A56" s="35" t="s">
        <v>295</v>
      </c>
      <c r="B56" s="36">
        <v>-29.8</v>
      </c>
      <c r="C56" s="36">
        <v>115.6</v>
      </c>
      <c r="D56" s="37">
        <v>16.2</v>
      </c>
      <c r="E56" s="38" t="s">
        <v>637</v>
      </c>
      <c r="F56" s="15"/>
    </row>
    <row r="57" spans="1:6" customFormat="1" ht="21.9" customHeight="1" x14ac:dyDescent="0.25">
      <c r="A57" s="35" t="s">
        <v>295</v>
      </c>
      <c r="B57" s="36">
        <v>-29.8</v>
      </c>
      <c r="C57" s="36">
        <v>115.6</v>
      </c>
      <c r="D57" s="37">
        <v>35.9</v>
      </c>
      <c r="E57" s="38" t="s">
        <v>637</v>
      </c>
      <c r="F57" s="15"/>
    </row>
    <row r="58" spans="1:6" customFormat="1" ht="21.9" customHeight="1" x14ac:dyDescent="0.25">
      <c r="A58" s="35" t="s">
        <v>295</v>
      </c>
      <c r="B58" s="36">
        <v>-29.8</v>
      </c>
      <c r="C58" s="36">
        <v>115.6</v>
      </c>
      <c r="D58" s="37">
        <v>9</v>
      </c>
      <c r="E58" s="38" t="s">
        <v>637</v>
      </c>
      <c r="F58" s="15"/>
    </row>
    <row r="59" spans="1:6" customFormat="1" ht="21.9" customHeight="1" x14ac:dyDescent="0.25">
      <c r="A59" s="35" t="s">
        <v>513</v>
      </c>
      <c r="B59" s="36">
        <v>38.299999999999997</v>
      </c>
      <c r="C59" s="36">
        <v>-0.6</v>
      </c>
      <c r="D59" s="37">
        <v>61.5</v>
      </c>
      <c r="E59" s="38" t="s">
        <v>638</v>
      </c>
      <c r="F59" s="15"/>
    </row>
    <row r="60" spans="1:6" customFormat="1" ht="21.9" customHeight="1" x14ac:dyDescent="0.25">
      <c r="A60" s="35" t="s">
        <v>513</v>
      </c>
      <c r="B60" s="36">
        <v>38.299999999999997</v>
      </c>
      <c r="C60" s="36">
        <v>-0.6</v>
      </c>
      <c r="D60" s="37">
        <v>125</v>
      </c>
      <c r="E60" s="38" t="s">
        <v>638</v>
      </c>
      <c r="F60" s="15"/>
    </row>
    <row r="61" spans="1:6" customFormat="1" ht="21.9" customHeight="1" x14ac:dyDescent="0.25">
      <c r="A61" s="35" t="s">
        <v>513</v>
      </c>
      <c r="B61" s="36">
        <v>38.299999999999997</v>
      </c>
      <c r="C61" s="36">
        <v>-0.6</v>
      </c>
      <c r="D61" s="37">
        <v>18.600000000000001</v>
      </c>
      <c r="E61" s="38" t="s">
        <v>638</v>
      </c>
      <c r="F61" s="15"/>
    </row>
    <row r="62" spans="1:6" customFormat="1" ht="21.9" customHeight="1" x14ac:dyDescent="0.25">
      <c r="A62" s="35" t="s">
        <v>513</v>
      </c>
      <c r="B62" s="36">
        <v>38.299999999999997</v>
      </c>
      <c r="C62" s="36">
        <v>-0.6</v>
      </c>
      <c r="D62" s="37">
        <v>9.6</v>
      </c>
      <c r="E62" s="38" t="s">
        <v>638</v>
      </c>
      <c r="F62" s="15"/>
    </row>
    <row r="63" spans="1:6" customFormat="1" ht="21.9" customHeight="1" x14ac:dyDescent="0.25">
      <c r="A63" s="35" t="s">
        <v>514</v>
      </c>
      <c r="B63" s="36">
        <v>42.4</v>
      </c>
      <c r="C63" s="36">
        <v>-72.3</v>
      </c>
      <c r="D63" s="37">
        <v>262</v>
      </c>
      <c r="E63" s="38" t="s">
        <v>639</v>
      </c>
      <c r="F63" s="15"/>
    </row>
    <row r="64" spans="1:6" customFormat="1" ht="21.9" customHeight="1" x14ac:dyDescent="0.25">
      <c r="A64" s="35" t="s">
        <v>514</v>
      </c>
      <c r="B64" s="36">
        <v>42.4</v>
      </c>
      <c r="C64" s="36">
        <v>-72.3</v>
      </c>
      <c r="D64" s="37">
        <v>371</v>
      </c>
      <c r="E64" s="38" t="s">
        <v>639</v>
      </c>
      <c r="F64" s="15"/>
    </row>
    <row r="65" spans="1:6" customFormat="1" ht="21.9" customHeight="1" x14ac:dyDescent="0.25">
      <c r="A65" s="35" t="s">
        <v>515</v>
      </c>
      <c r="B65" s="36">
        <v>-37.299999999999997</v>
      </c>
      <c r="C65" s="36">
        <v>144.9</v>
      </c>
      <c r="D65" s="37">
        <v>113</v>
      </c>
      <c r="E65" s="38" t="s">
        <v>640</v>
      </c>
      <c r="F65" s="15"/>
    </row>
    <row r="66" spans="1:6" customFormat="1" ht="21.9" customHeight="1" x14ac:dyDescent="0.25">
      <c r="A66" s="35" t="s">
        <v>456</v>
      </c>
      <c r="B66" s="36">
        <v>-37.799999999999997</v>
      </c>
      <c r="C66" s="36">
        <v>142.1</v>
      </c>
      <c r="D66" s="37">
        <v>36</v>
      </c>
      <c r="E66" s="38" t="s">
        <v>641</v>
      </c>
      <c r="F66" s="15"/>
    </row>
    <row r="67" spans="1:6" customFormat="1" ht="21.9" customHeight="1" x14ac:dyDescent="0.25">
      <c r="A67" s="35" t="s">
        <v>456</v>
      </c>
      <c r="B67" s="36">
        <v>-37.799999999999997</v>
      </c>
      <c r="C67" s="36">
        <v>142.1</v>
      </c>
      <c r="D67" s="37">
        <v>18</v>
      </c>
      <c r="E67" s="38" t="s">
        <v>641</v>
      </c>
      <c r="F67" s="15"/>
    </row>
    <row r="68" spans="1:6" customFormat="1" ht="21.9" customHeight="1" x14ac:dyDescent="0.25">
      <c r="A68" s="35" t="s">
        <v>642</v>
      </c>
      <c r="B68" s="36">
        <v>-33.6</v>
      </c>
      <c r="C68" s="36">
        <v>18.399999999999999</v>
      </c>
      <c r="D68" s="37">
        <v>73.5</v>
      </c>
      <c r="E68" s="38" t="s">
        <v>643</v>
      </c>
      <c r="F68" s="15"/>
    </row>
    <row r="69" spans="1:6" customFormat="1" ht="21.9" customHeight="1" x14ac:dyDescent="0.25">
      <c r="A69" s="35" t="s">
        <v>642</v>
      </c>
      <c r="B69" s="36">
        <v>-33.6</v>
      </c>
      <c r="C69" s="36">
        <v>18.399999999999999</v>
      </c>
      <c r="D69" s="37">
        <v>95</v>
      </c>
      <c r="E69" s="38" t="s">
        <v>643</v>
      </c>
      <c r="F69" s="15"/>
    </row>
    <row r="70" spans="1:6" customFormat="1" ht="21.9" customHeight="1" x14ac:dyDescent="0.25">
      <c r="A70" s="35" t="s">
        <v>340</v>
      </c>
      <c r="B70" s="36">
        <v>-27.1</v>
      </c>
      <c r="C70" s="36">
        <v>22.8</v>
      </c>
      <c r="D70" s="37">
        <v>1.8</v>
      </c>
      <c r="E70" s="38" t="s">
        <v>644</v>
      </c>
      <c r="F70" s="15"/>
    </row>
    <row r="71" spans="1:6" customFormat="1" ht="21.9" customHeight="1" x14ac:dyDescent="0.25">
      <c r="A71" s="35" t="s">
        <v>340</v>
      </c>
      <c r="B71" s="36">
        <v>-27.1</v>
      </c>
      <c r="C71" s="36">
        <v>22.8</v>
      </c>
      <c r="D71" s="37">
        <v>13</v>
      </c>
      <c r="E71" s="38" t="s">
        <v>644</v>
      </c>
      <c r="F71" s="15"/>
    </row>
    <row r="72" spans="1:6" customFormat="1" ht="21.9" customHeight="1" x14ac:dyDescent="0.25">
      <c r="A72" s="35" t="s">
        <v>341</v>
      </c>
      <c r="B72" s="36">
        <v>53.3</v>
      </c>
      <c r="C72" s="36">
        <v>-1.1000000000000001</v>
      </c>
      <c r="D72" s="37">
        <v>169</v>
      </c>
      <c r="E72" s="38" t="s">
        <v>645</v>
      </c>
      <c r="F72" s="15"/>
    </row>
    <row r="73" spans="1:6" customFormat="1" ht="21.9" customHeight="1" x14ac:dyDescent="0.25">
      <c r="A73" s="35" t="s">
        <v>341</v>
      </c>
      <c r="B73" s="36">
        <v>53.3</v>
      </c>
      <c r="C73" s="36">
        <v>-1.1000000000000001</v>
      </c>
      <c r="D73" s="37">
        <v>156</v>
      </c>
      <c r="E73" s="38" t="s">
        <v>645</v>
      </c>
      <c r="F73" s="15"/>
    </row>
    <row r="74" spans="1:6" customFormat="1" ht="21.9" customHeight="1" x14ac:dyDescent="0.25">
      <c r="A74" s="35" t="s">
        <v>341</v>
      </c>
      <c r="B74" s="36">
        <v>53.3</v>
      </c>
      <c r="C74" s="36">
        <v>-1.1000000000000001</v>
      </c>
      <c r="D74" s="37">
        <v>30</v>
      </c>
      <c r="E74" s="38" t="s">
        <v>645</v>
      </c>
      <c r="F74" s="15"/>
    </row>
    <row r="75" spans="1:6" customFormat="1" ht="21.9" customHeight="1" x14ac:dyDescent="0.25">
      <c r="A75" s="35" t="s">
        <v>341</v>
      </c>
      <c r="B75" s="36">
        <v>53.3</v>
      </c>
      <c r="C75" s="36">
        <v>-1.1000000000000001</v>
      </c>
      <c r="D75" s="37">
        <v>45.8</v>
      </c>
      <c r="E75" s="38" t="s">
        <v>645</v>
      </c>
      <c r="F75" s="15"/>
    </row>
    <row r="76" spans="1:6" customFormat="1" ht="21.9" customHeight="1" x14ac:dyDescent="0.25">
      <c r="A76" s="35" t="s">
        <v>341</v>
      </c>
      <c r="B76" s="36">
        <v>53.3</v>
      </c>
      <c r="C76" s="36">
        <v>-1.1000000000000001</v>
      </c>
      <c r="D76" s="37">
        <v>69</v>
      </c>
      <c r="E76" s="38" t="s">
        <v>645</v>
      </c>
      <c r="F76" s="15"/>
    </row>
    <row r="77" spans="1:6" customFormat="1" ht="21.9" customHeight="1" x14ac:dyDescent="0.25">
      <c r="A77" s="35" t="s">
        <v>341</v>
      </c>
      <c r="B77" s="36">
        <v>53.3</v>
      </c>
      <c r="C77" s="36">
        <v>-1.1000000000000001</v>
      </c>
      <c r="D77" s="37">
        <v>106</v>
      </c>
      <c r="E77" s="38" t="s">
        <v>645</v>
      </c>
      <c r="F77" s="15"/>
    </row>
    <row r="78" spans="1:6" customFormat="1" ht="21.9" customHeight="1" x14ac:dyDescent="0.25">
      <c r="A78" s="35" t="s">
        <v>341</v>
      </c>
      <c r="B78" s="36">
        <v>53.3</v>
      </c>
      <c r="C78" s="36">
        <v>-1.1000000000000001</v>
      </c>
      <c r="D78" s="37">
        <v>120</v>
      </c>
      <c r="E78" s="38" t="s">
        <v>645</v>
      </c>
      <c r="F78" s="15"/>
    </row>
    <row r="79" spans="1:6" customFormat="1" ht="21.9" customHeight="1" x14ac:dyDescent="0.25">
      <c r="A79" s="35" t="s">
        <v>459</v>
      </c>
      <c r="B79" s="36">
        <v>-31.8</v>
      </c>
      <c r="C79" s="36">
        <v>115.9</v>
      </c>
      <c r="D79" s="37">
        <v>173</v>
      </c>
      <c r="E79" s="38" t="s">
        <v>646</v>
      </c>
      <c r="F79" s="15"/>
    </row>
    <row r="80" spans="1:6" customFormat="1" ht="21.9" customHeight="1" x14ac:dyDescent="0.25">
      <c r="A80" s="35" t="s">
        <v>459</v>
      </c>
      <c r="B80" s="36">
        <v>-31.8</v>
      </c>
      <c r="C80" s="36">
        <v>115.9</v>
      </c>
      <c r="D80" s="37">
        <v>121</v>
      </c>
      <c r="E80" s="38" t="s">
        <v>646</v>
      </c>
      <c r="F80" s="15"/>
    </row>
    <row r="81" spans="1:6" customFormat="1" ht="21.9" customHeight="1" x14ac:dyDescent="0.25">
      <c r="A81" s="35" t="s">
        <v>498</v>
      </c>
      <c r="B81" s="36">
        <v>33.299999999999997</v>
      </c>
      <c r="C81" s="36">
        <v>-99.3</v>
      </c>
      <c r="D81" s="37">
        <v>7</v>
      </c>
      <c r="E81" s="38" t="s">
        <v>647</v>
      </c>
      <c r="F81" s="15"/>
    </row>
    <row r="82" spans="1:6" customFormat="1" ht="21.9" customHeight="1" x14ac:dyDescent="0.25">
      <c r="A82" s="35" t="s">
        <v>498</v>
      </c>
      <c r="B82" s="36">
        <v>33.299999999999997</v>
      </c>
      <c r="C82" s="36">
        <v>-99.3</v>
      </c>
      <c r="D82" s="37">
        <v>9.3000000000000007</v>
      </c>
      <c r="E82" s="38" t="s">
        <v>647</v>
      </c>
      <c r="F82" s="15"/>
    </row>
    <row r="83" spans="1:6" customFormat="1" ht="21.9" customHeight="1" x14ac:dyDescent="0.25">
      <c r="A83" s="35" t="s">
        <v>498</v>
      </c>
      <c r="B83" s="36">
        <v>33.299999999999997</v>
      </c>
      <c r="C83" s="36">
        <v>-99.3</v>
      </c>
      <c r="D83" s="37">
        <v>3.3</v>
      </c>
      <c r="E83" s="38" t="s">
        <v>647</v>
      </c>
      <c r="F83" s="15"/>
    </row>
    <row r="84" spans="1:6" customFormat="1" ht="21.9" customHeight="1" x14ac:dyDescent="0.25">
      <c r="A84" s="35" t="s">
        <v>544</v>
      </c>
      <c r="B84" s="36">
        <v>43.3</v>
      </c>
      <c r="C84" s="36">
        <v>-88.3</v>
      </c>
      <c r="D84" s="37">
        <v>123</v>
      </c>
      <c r="E84" s="38" t="s">
        <v>648</v>
      </c>
      <c r="F84" s="15"/>
    </row>
    <row r="85" spans="1:6" customFormat="1" ht="21.9" customHeight="1" x14ac:dyDescent="0.25">
      <c r="A85" s="35" t="s">
        <v>518</v>
      </c>
      <c r="B85" s="36">
        <v>37.299999999999997</v>
      </c>
      <c r="C85" s="36">
        <v>-80.099999999999994</v>
      </c>
      <c r="D85" s="37">
        <v>27</v>
      </c>
      <c r="E85" s="40" t="s">
        <v>649</v>
      </c>
      <c r="F85" s="15"/>
    </row>
    <row r="86" spans="1:6" customFormat="1" ht="21.9" customHeight="1" x14ac:dyDescent="0.25">
      <c r="A86" s="41" t="s">
        <v>650</v>
      </c>
      <c r="B86" s="42">
        <v>35.302999999999997</v>
      </c>
      <c r="C86" s="42">
        <v>-78.260000000000005</v>
      </c>
      <c r="D86" s="43">
        <v>580</v>
      </c>
      <c r="E86" s="40" t="s">
        <v>651</v>
      </c>
      <c r="F86" s="15"/>
    </row>
    <row r="87" spans="1:6" customFormat="1" ht="21.9" customHeight="1" x14ac:dyDescent="0.25">
      <c r="A87" s="41" t="s">
        <v>650</v>
      </c>
      <c r="B87" s="42">
        <v>35.14</v>
      </c>
      <c r="C87" s="42">
        <v>-77.522000000000006</v>
      </c>
      <c r="D87" s="43">
        <v>530</v>
      </c>
      <c r="E87" s="40" t="s">
        <v>651</v>
      </c>
      <c r="F87" s="15"/>
    </row>
    <row r="88" spans="1:6" customFormat="1" ht="21.9" customHeight="1" x14ac:dyDescent="0.25">
      <c r="A88" s="41" t="s">
        <v>650</v>
      </c>
      <c r="B88" s="42">
        <v>34.616999999999997</v>
      </c>
      <c r="C88" s="42">
        <v>-77.48</v>
      </c>
      <c r="D88" s="43">
        <v>1400</v>
      </c>
      <c r="E88" s="40" t="s">
        <v>651</v>
      </c>
      <c r="F88" s="15"/>
    </row>
    <row r="89" spans="1:6" customFormat="1" ht="21.9" customHeight="1" x14ac:dyDescent="0.25">
      <c r="A89" s="41" t="s">
        <v>650</v>
      </c>
      <c r="B89" s="42">
        <v>33.895000000000003</v>
      </c>
      <c r="C89" s="42">
        <v>-78.593000000000004</v>
      </c>
      <c r="D89" s="43">
        <v>470</v>
      </c>
      <c r="E89" s="40" t="s">
        <v>651</v>
      </c>
      <c r="F89" s="15"/>
    </row>
    <row r="90" spans="1:6" customFormat="1" ht="21.9" customHeight="1" x14ac:dyDescent="0.25">
      <c r="A90" s="41" t="s">
        <v>650</v>
      </c>
      <c r="B90" s="42">
        <v>34.645000000000003</v>
      </c>
      <c r="C90" s="42">
        <v>-77.397999999999996</v>
      </c>
      <c r="D90" s="43">
        <v>930</v>
      </c>
      <c r="E90" s="40" t="s">
        <v>651</v>
      </c>
      <c r="F90" s="15"/>
    </row>
    <row r="91" spans="1:6" customFormat="1" ht="21.9" customHeight="1" x14ac:dyDescent="0.25">
      <c r="A91" s="41" t="s">
        <v>650</v>
      </c>
      <c r="B91" s="42">
        <v>35.018999999999998</v>
      </c>
      <c r="C91" s="42">
        <v>-79.536000000000001</v>
      </c>
      <c r="D91" s="43">
        <v>640</v>
      </c>
      <c r="E91" s="40" t="s">
        <v>651</v>
      </c>
      <c r="F91" s="15"/>
    </row>
    <row r="92" spans="1:6" customFormat="1" ht="21.9" customHeight="1" x14ac:dyDescent="0.25">
      <c r="A92" s="41" t="s">
        <v>650</v>
      </c>
      <c r="B92" s="42">
        <v>33.939</v>
      </c>
      <c r="C92" s="42">
        <v>-78.2</v>
      </c>
      <c r="D92" s="43">
        <v>240</v>
      </c>
      <c r="E92" s="40" t="s">
        <v>651</v>
      </c>
      <c r="F92" s="15"/>
    </row>
    <row r="93" spans="1:6" customFormat="1" ht="21.9" customHeight="1" x14ac:dyDescent="0.25">
      <c r="A93" s="35" t="s">
        <v>652</v>
      </c>
      <c r="B93" s="36">
        <v>-37.6</v>
      </c>
      <c r="C93" s="36">
        <v>140.80000000000001</v>
      </c>
      <c r="D93" s="37">
        <v>82</v>
      </c>
      <c r="E93" s="38" t="s">
        <v>653</v>
      </c>
      <c r="F93" s="15"/>
    </row>
    <row r="94" spans="1:6" customFormat="1" ht="21.9" customHeight="1" x14ac:dyDescent="0.25">
      <c r="A94" s="35" t="s">
        <v>652</v>
      </c>
      <c r="B94" s="36">
        <v>-37.6</v>
      </c>
      <c r="C94" s="36">
        <v>140.80000000000001</v>
      </c>
      <c r="D94" s="37">
        <v>44</v>
      </c>
      <c r="E94" s="38" t="s">
        <v>653</v>
      </c>
      <c r="F94" s="15"/>
    </row>
    <row r="95" spans="1:6" customFormat="1" ht="21.9" customHeight="1" x14ac:dyDescent="0.25">
      <c r="A95" s="35" t="s">
        <v>344</v>
      </c>
      <c r="B95" s="36">
        <v>-32.4</v>
      </c>
      <c r="C95" s="36">
        <v>18.8</v>
      </c>
      <c r="D95" s="37">
        <v>15</v>
      </c>
      <c r="E95" s="38" t="s">
        <v>654</v>
      </c>
      <c r="F95" s="15"/>
    </row>
    <row r="96" spans="1:6" customFormat="1" ht="21.9" customHeight="1" x14ac:dyDescent="0.25">
      <c r="A96" s="35" t="s">
        <v>344</v>
      </c>
      <c r="B96" s="36">
        <v>-32.4</v>
      </c>
      <c r="C96" s="36">
        <v>18.8</v>
      </c>
      <c r="D96" s="37">
        <v>2</v>
      </c>
      <c r="E96" s="38" t="s">
        <v>654</v>
      </c>
      <c r="F96" s="15"/>
    </row>
    <row r="97" spans="1:6" customFormat="1" ht="21.9" customHeight="1" x14ac:dyDescent="0.25">
      <c r="A97" s="35" t="s">
        <v>345</v>
      </c>
      <c r="B97" s="36">
        <v>-35.1</v>
      </c>
      <c r="C97" s="36">
        <v>140.1</v>
      </c>
      <c r="D97" s="37">
        <v>9.8000000000000007</v>
      </c>
      <c r="E97" s="38" t="s">
        <v>655</v>
      </c>
      <c r="F97" s="15"/>
    </row>
    <row r="98" spans="1:6" customFormat="1" ht="21.9" customHeight="1" x14ac:dyDescent="0.25">
      <c r="A98" s="35" t="s">
        <v>346</v>
      </c>
      <c r="B98" s="36">
        <v>-35.1</v>
      </c>
      <c r="C98" s="36">
        <v>140.1</v>
      </c>
      <c r="D98" s="37">
        <v>9</v>
      </c>
      <c r="E98" s="38" t="s">
        <v>656</v>
      </c>
      <c r="F98" s="15"/>
    </row>
    <row r="99" spans="1:6" customFormat="1" ht="21.9" customHeight="1" x14ac:dyDescent="0.25">
      <c r="A99" s="35" t="s">
        <v>347</v>
      </c>
      <c r="B99" s="36">
        <v>-34.6</v>
      </c>
      <c r="C99" s="36">
        <v>142.80000000000001</v>
      </c>
      <c r="D99" s="37">
        <v>7</v>
      </c>
      <c r="E99" s="38" t="s">
        <v>657</v>
      </c>
      <c r="F99" s="15"/>
    </row>
    <row r="100" spans="1:6" customFormat="1" ht="21.9" customHeight="1" x14ac:dyDescent="0.25">
      <c r="A100" s="35" t="s">
        <v>347</v>
      </c>
      <c r="B100" s="36">
        <v>-34.6</v>
      </c>
      <c r="C100" s="36">
        <v>143.6</v>
      </c>
      <c r="D100" s="37">
        <v>8.3000000000000007</v>
      </c>
      <c r="E100" s="38" t="s">
        <v>657</v>
      </c>
      <c r="F100" s="15"/>
    </row>
    <row r="101" spans="1:6" customFormat="1" ht="21.9" customHeight="1" x14ac:dyDescent="0.25">
      <c r="A101" s="35" t="s">
        <v>347</v>
      </c>
      <c r="B101" s="36">
        <v>-35.1</v>
      </c>
      <c r="C101" s="36">
        <v>140.1</v>
      </c>
      <c r="D101" s="37">
        <v>2.7</v>
      </c>
      <c r="E101" s="38" t="s">
        <v>657</v>
      </c>
      <c r="F101" s="15"/>
    </row>
    <row r="102" spans="1:6" customFormat="1" ht="21.9" customHeight="1" x14ac:dyDescent="0.25">
      <c r="A102" s="35" t="s">
        <v>347</v>
      </c>
      <c r="B102" s="36">
        <v>-35.1</v>
      </c>
      <c r="C102" s="36">
        <v>140.1</v>
      </c>
      <c r="D102" s="37">
        <v>17.399999999999999</v>
      </c>
      <c r="E102" s="38" t="s">
        <v>657</v>
      </c>
      <c r="F102" s="15"/>
    </row>
    <row r="103" spans="1:6" customFormat="1" ht="21.9" customHeight="1" x14ac:dyDescent="0.25">
      <c r="A103" s="35" t="s">
        <v>347</v>
      </c>
      <c r="B103" s="36">
        <v>-35.1</v>
      </c>
      <c r="C103" s="36">
        <v>140.1</v>
      </c>
      <c r="D103" s="37">
        <v>0.05</v>
      </c>
      <c r="E103" s="38" t="s">
        <v>657</v>
      </c>
      <c r="F103" s="15"/>
    </row>
    <row r="104" spans="1:6" customFormat="1" ht="21.9" customHeight="1" x14ac:dyDescent="0.25">
      <c r="A104" s="35" t="s">
        <v>658</v>
      </c>
      <c r="B104" s="36">
        <v>-34.4</v>
      </c>
      <c r="C104" s="36">
        <v>140.1</v>
      </c>
      <c r="D104" s="37">
        <v>3</v>
      </c>
      <c r="E104" t="s">
        <v>659</v>
      </c>
      <c r="F104" s="15"/>
    </row>
    <row r="105" spans="1:6" customFormat="1" ht="21.9" customHeight="1" x14ac:dyDescent="0.25">
      <c r="A105" s="35" t="s">
        <v>660</v>
      </c>
      <c r="B105" s="36">
        <v>15.6</v>
      </c>
      <c r="C105" s="36">
        <v>-16.3</v>
      </c>
      <c r="D105" s="37">
        <v>15</v>
      </c>
      <c r="E105" t="s">
        <v>661</v>
      </c>
      <c r="F105" s="15"/>
    </row>
    <row r="106" spans="1:6" customFormat="1" ht="21.9" customHeight="1" x14ac:dyDescent="0.25">
      <c r="A106" s="35" t="s">
        <v>349</v>
      </c>
      <c r="B106" s="36">
        <v>-34.299999999999997</v>
      </c>
      <c r="C106" s="36">
        <v>139.6</v>
      </c>
      <c r="D106" s="37">
        <v>11</v>
      </c>
      <c r="E106" s="38" t="s">
        <v>662</v>
      </c>
      <c r="F106" s="15"/>
    </row>
    <row r="107" spans="1:6" customFormat="1" ht="21.9" customHeight="1" x14ac:dyDescent="0.25">
      <c r="A107" s="35" t="s">
        <v>349</v>
      </c>
      <c r="B107" s="36">
        <v>-35.1</v>
      </c>
      <c r="C107" s="36">
        <v>140.1</v>
      </c>
      <c r="D107" s="37">
        <v>13</v>
      </c>
      <c r="E107" s="38" t="s">
        <v>662</v>
      </c>
      <c r="F107" s="15"/>
    </row>
    <row r="108" spans="1:6" customFormat="1" ht="21.9" customHeight="1" x14ac:dyDescent="0.25">
      <c r="A108" s="35" t="s">
        <v>349</v>
      </c>
      <c r="B108" s="36">
        <v>-35.1</v>
      </c>
      <c r="C108" s="36">
        <v>140.1</v>
      </c>
      <c r="D108" s="37">
        <v>16</v>
      </c>
      <c r="E108" s="38" t="s">
        <v>662</v>
      </c>
      <c r="F108" s="15"/>
    </row>
    <row r="109" spans="1:6" customFormat="1" ht="21.9" customHeight="1" x14ac:dyDescent="0.25">
      <c r="A109" s="35" t="s">
        <v>349</v>
      </c>
      <c r="B109" s="36">
        <v>-35.1</v>
      </c>
      <c r="C109" s="36">
        <v>140.1</v>
      </c>
      <c r="D109" s="37">
        <v>0.1</v>
      </c>
      <c r="E109" s="38" t="s">
        <v>662</v>
      </c>
      <c r="F109" s="15"/>
    </row>
    <row r="110" spans="1:6" customFormat="1" ht="21.9" customHeight="1" x14ac:dyDescent="0.25">
      <c r="A110" s="35" t="s">
        <v>349</v>
      </c>
      <c r="B110" s="36">
        <v>-35.1</v>
      </c>
      <c r="C110" s="36">
        <v>140.1</v>
      </c>
      <c r="D110" s="37">
        <v>0.9</v>
      </c>
      <c r="E110" s="38" t="s">
        <v>662</v>
      </c>
      <c r="F110" s="15"/>
    </row>
    <row r="111" spans="1:6" customFormat="1" ht="21.9" customHeight="1" x14ac:dyDescent="0.25">
      <c r="A111" s="35" t="s">
        <v>350</v>
      </c>
      <c r="B111" s="36">
        <v>-12.6</v>
      </c>
      <c r="C111" s="36">
        <v>131.1</v>
      </c>
      <c r="D111" s="37">
        <v>200</v>
      </c>
      <c r="E111" s="38" t="s">
        <v>663</v>
      </c>
      <c r="F111" s="15"/>
    </row>
    <row r="112" spans="1:6" customFormat="1" ht="21.9" customHeight="1" x14ac:dyDescent="0.25">
      <c r="A112" s="35" t="s">
        <v>351</v>
      </c>
      <c r="B112" s="36">
        <v>-34.299999999999997</v>
      </c>
      <c r="C112" s="36">
        <v>140.6</v>
      </c>
      <c r="D112" s="37">
        <v>2.7</v>
      </c>
      <c r="E112" s="38" t="s">
        <v>664</v>
      </c>
      <c r="F112" s="15"/>
    </row>
    <row r="113" spans="1:6" customFormat="1" ht="21.9" customHeight="1" x14ac:dyDescent="0.25">
      <c r="A113" s="35" t="s">
        <v>351</v>
      </c>
      <c r="B113" s="36">
        <v>-34.299999999999997</v>
      </c>
      <c r="C113" s="36">
        <v>140.6</v>
      </c>
      <c r="D113" s="37">
        <v>4.9000000000000004</v>
      </c>
      <c r="E113" s="38" t="s">
        <v>664</v>
      </c>
      <c r="F113" s="15"/>
    </row>
    <row r="114" spans="1:6" customFormat="1" ht="21.9" customHeight="1" x14ac:dyDescent="0.25">
      <c r="A114" s="35" t="s">
        <v>351</v>
      </c>
      <c r="B114" s="36">
        <v>-34.299999999999997</v>
      </c>
      <c r="C114" s="36">
        <v>140.6</v>
      </c>
      <c r="D114" s="37">
        <v>0.1</v>
      </c>
      <c r="E114" s="38" t="s">
        <v>664</v>
      </c>
      <c r="F114" s="15"/>
    </row>
    <row r="115" spans="1:6" customFormat="1" ht="21.9" customHeight="1" x14ac:dyDescent="0.25">
      <c r="A115" s="35" t="s">
        <v>299</v>
      </c>
      <c r="B115" s="36">
        <v>-34.6</v>
      </c>
      <c r="C115" s="36">
        <v>148.80000000000001</v>
      </c>
      <c r="D115" s="37">
        <v>5.2</v>
      </c>
      <c r="E115" s="38" t="s">
        <v>665</v>
      </c>
      <c r="F115" s="15"/>
    </row>
    <row r="116" spans="1:6" customFormat="1" ht="21.9" customHeight="1" x14ac:dyDescent="0.25">
      <c r="A116" s="35" t="s">
        <v>299</v>
      </c>
      <c r="B116" s="36">
        <v>-34.6</v>
      </c>
      <c r="C116" s="36">
        <v>148.80000000000001</v>
      </c>
      <c r="D116" s="37">
        <v>48.4</v>
      </c>
      <c r="E116" s="38" t="s">
        <v>665</v>
      </c>
      <c r="F116" s="15"/>
    </row>
    <row r="117" spans="1:6" ht="21.9" customHeight="1" x14ac:dyDescent="0.25">
      <c r="A117" s="41" t="s">
        <v>666</v>
      </c>
      <c r="B117" s="42">
        <v>-27.92</v>
      </c>
      <c r="C117" s="42">
        <v>137.97999999999999</v>
      </c>
      <c r="D117" s="43">
        <v>1</v>
      </c>
      <c r="E117" s="40" t="s">
        <v>667</v>
      </c>
      <c r="F117" s="15"/>
    </row>
    <row r="118" spans="1:6" ht="21.9" customHeight="1" x14ac:dyDescent="0.25">
      <c r="A118" s="41" t="s">
        <v>666</v>
      </c>
      <c r="B118" s="42">
        <v>-37.229999999999997</v>
      </c>
      <c r="C118" s="42">
        <v>140.69999999999999</v>
      </c>
      <c r="D118" s="43">
        <v>0</v>
      </c>
      <c r="E118" s="40" t="s">
        <v>667</v>
      </c>
      <c r="F118" s="15"/>
    </row>
    <row r="119" spans="1:6" ht="21.9" customHeight="1" x14ac:dyDescent="0.25">
      <c r="A119" s="41" t="s">
        <v>666</v>
      </c>
      <c r="B119" s="42">
        <v>-37.229999999999997</v>
      </c>
      <c r="C119" s="42">
        <v>140.69999999999999</v>
      </c>
      <c r="D119" s="43">
        <v>70</v>
      </c>
      <c r="E119" s="40" t="s">
        <v>667</v>
      </c>
      <c r="F119" s="15"/>
    </row>
    <row r="120" spans="1:6" ht="21.9" customHeight="1" x14ac:dyDescent="0.25">
      <c r="A120" s="41" t="s">
        <v>666</v>
      </c>
      <c r="B120" s="42">
        <v>-37.229999999999997</v>
      </c>
      <c r="C120" s="42">
        <v>140.69999999999999</v>
      </c>
      <c r="D120" s="43">
        <v>50</v>
      </c>
      <c r="E120" s="40" t="s">
        <v>667</v>
      </c>
      <c r="F120" s="15"/>
    </row>
    <row r="121" spans="1:6" ht="21.9" customHeight="1" x14ac:dyDescent="0.25">
      <c r="A121" s="41" t="s">
        <v>666</v>
      </c>
      <c r="B121" s="42">
        <v>-37.229999999999997</v>
      </c>
      <c r="C121" s="42">
        <v>140.69999999999999</v>
      </c>
      <c r="D121" s="43">
        <v>100</v>
      </c>
      <c r="E121" s="40" t="s">
        <v>667</v>
      </c>
      <c r="F121" s="15"/>
    </row>
    <row r="122" spans="1:6" ht="21.9" customHeight="1" x14ac:dyDescent="0.25">
      <c r="A122" s="41" t="s">
        <v>666</v>
      </c>
      <c r="B122" s="42">
        <v>-37.229999999999997</v>
      </c>
      <c r="C122" s="42">
        <v>140.69999999999999</v>
      </c>
      <c r="D122" s="43">
        <v>100</v>
      </c>
      <c r="E122" s="40" t="s">
        <v>667</v>
      </c>
      <c r="F122" s="15"/>
    </row>
    <row r="123" spans="1:6" ht="21.9" customHeight="1" x14ac:dyDescent="0.25">
      <c r="A123" s="41" t="s">
        <v>666</v>
      </c>
      <c r="B123" s="42">
        <v>-37.229999999999997</v>
      </c>
      <c r="C123" s="42">
        <v>140.69999999999999</v>
      </c>
      <c r="D123" s="43">
        <v>140</v>
      </c>
      <c r="E123" s="40" t="s">
        <v>667</v>
      </c>
      <c r="F123" s="15"/>
    </row>
    <row r="124" spans="1:6" ht="21.9" customHeight="1" x14ac:dyDescent="0.25">
      <c r="A124" s="41" t="s">
        <v>666</v>
      </c>
      <c r="B124" s="42">
        <v>-37.229999999999997</v>
      </c>
      <c r="C124" s="42">
        <v>140.69999999999999</v>
      </c>
      <c r="D124" s="43">
        <v>115</v>
      </c>
      <c r="E124" s="40" t="s">
        <v>667</v>
      </c>
      <c r="F124" s="15"/>
    </row>
    <row r="125" spans="1:6" ht="21.9" customHeight="1" x14ac:dyDescent="0.25">
      <c r="A125" s="41" t="s">
        <v>666</v>
      </c>
      <c r="B125" s="42">
        <v>-37.229999999999997</v>
      </c>
      <c r="C125" s="42">
        <v>140.69999999999999</v>
      </c>
      <c r="D125" s="43">
        <v>0</v>
      </c>
      <c r="E125" s="40" t="s">
        <v>667</v>
      </c>
      <c r="F125" s="15"/>
    </row>
    <row r="126" spans="1:6" ht="21.9" customHeight="1" x14ac:dyDescent="0.25">
      <c r="A126" s="41" t="s">
        <v>666</v>
      </c>
      <c r="B126" s="42">
        <v>-37.229999999999997</v>
      </c>
      <c r="C126" s="42">
        <v>140.69999999999999</v>
      </c>
      <c r="D126" s="43">
        <v>0</v>
      </c>
      <c r="E126" s="40" t="s">
        <v>667</v>
      </c>
      <c r="F126" s="15"/>
    </row>
    <row r="127" spans="1:6" ht="21.9" customHeight="1" x14ac:dyDescent="0.25">
      <c r="A127" s="41" t="s">
        <v>666</v>
      </c>
      <c r="B127" s="42">
        <v>-37.229999999999997</v>
      </c>
      <c r="C127" s="42">
        <v>140.69999999999999</v>
      </c>
      <c r="D127" s="43">
        <v>100</v>
      </c>
      <c r="E127" s="40" t="s">
        <v>667</v>
      </c>
      <c r="F127" s="15"/>
    </row>
    <row r="128" spans="1:6" ht="21.9" customHeight="1" x14ac:dyDescent="0.25">
      <c r="A128" s="41" t="s">
        <v>666</v>
      </c>
      <c r="B128" s="42">
        <v>-37.229999999999997</v>
      </c>
      <c r="C128" s="42">
        <v>140.69999999999999</v>
      </c>
      <c r="D128" s="43">
        <v>115</v>
      </c>
      <c r="E128" s="40" t="s">
        <v>667</v>
      </c>
      <c r="F128" s="15"/>
    </row>
    <row r="129" spans="1:6" ht="21.9" customHeight="1" x14ac:dyDescent="0.25">
      <c r="A129" s="41" t="s">
        <v>666</v>
      </c>
      <c r="B129" s="42">
        <v>-37.229999999999997</v>
      </c>
      <c r="C129" s="42">
        <v>140.69999999999999</v>
      </c>
      <c r="D129" s="43">
        <v>110</v>
      </c>
      <c r="E129" s="40" t="s">
        <v>667</v>
      </c>
      <c r="F129" s="15"/>
    </row>
    <row r="130" spans="1:6" ht="21.9" customHeight="1" x14ac:dyDescent="0.25">
      <c r="A130" s="41" t="s">
        <v>666</v>
      </c>
      <c r="B130" s="42">
        <v>-37.229999999999997</v>
      </c>
      <c r="C130" s="42">
        <v>140.69999999999999</v>
      </c>
      <c r="D130" s="43">
        <v>0</v>
      </c>
      <c r="E130" s="40" t="s">
        <v>667</v>
      </c>
      <c r="F130" s="15"/>
    </row>
    <row r="131" spans="1:6" ht="21.9" customHeight="1" x14ac:dyDescent="0.25">
      <c r="A131" s="41" t="s">
        <v>666</v>
      </c>
      <c r="B131" s="42">
        <v>-37.229999999999997</v>
      </c>
      <c r="C131" s="42">
        <v>140.69999999999999</v>
      </c>
      <c r="D131" s="43">
        <v>0</v>
      </c>
      <c r="E131" s="40" t="s">
        <v>667</v>
      </c>
      <c r="F131" s="15"/>
    </row>
    <row r="132" spans="1:6" ht="21.9" customHeight="1" x14ac:dyDescent="0.25">
      <c r="A132" s="41" t="s">
        <v>666</v>
      </c>
      <c r="B132" s="42">
        <v>-37.229999999999997</v>
      </c>
      <c r="C132" s="42">
        <v>140.69999999999999</v>
      </c>
      <c r="D132" s="43">
        <v>0</v>
      </c>
      <c r="E132" s="40" t="s">
        <v>667</v>
      </c>
      <c r="F132" s="15"/>
    </row>
    <row r="133" spans="1:6" ht="21.9" customHeight="1" x14ac:dyDescent="0.25">
      <c r="A133" s="41" t="s">
        <v>666</v>
      </c>
      <c r="B133" s="42">
        <v>-37.229999999999997</v>
      </c>
      <c r="C133" s="42">
        <v>140.69999999999999</v>
      </c>
      <c r="D133" s="43">
        <v>150</v>
      </c>
      <c r="E133" s="40" t="s">
        <v>667</v>
      </c>
      <c r="F133" s="15"/>
    </row>
    <row r="134" spans="1:6" ht="21.9" customHeight="1" x14ac:dyDescent="0.25">
      <c r="A134" s="41" t="s">
        <v>666</v>
      </c>
      <c r="B134" s="42">
        <v>-37.229999999999997</v>
      </c>
      <c r="C134" s="42">
        <v>140.69999999999999</v>
      </c>
      <c r="D134" s="43">
        <v>135</v>
      </c>
      <c r="E134" s="40" t="s">
        <v>667</v>
      </c>
      <c r="F134" s="15"/>
    </row>
    <row r="135" spans="1:6" ht="21.9" customHeight="1" x14ac:dyDescent="0.25">
      <c r="A135" s="41" t="s">
        <v>666</v>
      </c>
      <c r="B135" s="42">
        <v>-37.229999999999997</v>
      </c>
      <c r="C135" s="42">
        <v>140.69999999999999</v>
      </c>
      <c r="D135" s="43">
        <v>140</v>
      </c>
      <c r="E135" s="40" t="s">
        <v>667</v>
      </c>
      <c r="F135" s="15"/>
    </row>
    <row r="136" spans="1:6" ht="21.9" customHeight="1" x14ac:dyDescent="0.25">
      <c r="A136" s="41" t="s">
        <v>666</v>
      </c>
      <c r="B136" s="42">
        <v>-37.229999999999997</v>
      </c>
      <c r="C136" s="42">
        <v>140.69999999999999</v>
      </c>
      <c r="D136" s="43">
        <v>130</v>
      </c>
      <c r="E136" s="40" t="s">
        <v>667</v>
      </c>
      <c r="F136" s="15"/>
    </row>
    <row r="137" spans="1:6" ht="21.9" customHeight="1" x14ac:dyDescent="0.25">
      <c r="A137" s="41" t="s">
        <v>666</v>
      </c>
      <c r="B137" s="42">
        <v>-37.229999999999997</v>
      </c>
      <c r="C137" s="42">
        <v>140.69999999999999</v>
      </c>
      <c r="D137" s="43">
        <v>0</v>
      </c>
      <c r="E137" s="40" t="s">
        <v>667</v>
      </c>
      <c r="F137" s="15"/>
    </row>
    <row r="138" spans="1:6" ht="21.9" customHeight="1" x14ac:dyDescent="0.25">
      <c r="A138" s="41" t="s">
        <v>666</v>
      </c>
      <c r="B138" s="42">
        <v>-37.229999999999997</v>
      </c>
      <c r="C138" s="42">
        <v>140.69999999999999</v>
      </c>
      <c r="D138" s="43">
        <v>0</v>
      </c>
      <c r="E138" s="40" t="s">
        <v>667</v>
      </c>
      <c r="F138" s="15"/>
    </row>
    <row r="139" spans="1:6" ht="21.9" customHeight="1" x14ac:dyDescent="0.25">
      <c r="A139" s="41" t="s">
        <v>666</v>
      </c>
      <c r="B139" s="42">
        <v>-37.229999999999997</v>
      </c>
      <c r="C139" s="42">
        <v>140.69999999999999</v>
      </c>
      <c r="D139" s="43">
        <v>140</v>
      </c>
      <c r="E139" s="40" t="s">
        <v>667</v>
      </c>
      <c r="F139" s="15"/>
    </row>
    <row r="140" spans="1:6" ht="21.9" customHeight="1" x14ac:dyDescent="0.25">
      <c r="A140" s="41" t="s">
        <v>666</v>
      </c>
      <c r="B140" s="42">
        <v>-37.229999999999997</v>
      </c>
      <c r="C140" s="42">
        <v>140.69999999999999</v>
      </c>
      <c r="D140" s="43">
        <v>170</v>
      </c>
      <c r="E140" s="40" t="s">
        <v>667</v>
      </c>
      <c r="F140" s="15"/>
    </row>
    <row r="141" spans="1:6" ht="21.9" customHeight="1" x14ac:dyDescent="0.25">
      <c r="A141" s="41" t="s">
        <v>666</v>
      </c>
      <c r="B141" s="42">
        <v>-37.229999999999997</v>
      </c>
      <c r="C141" s="42">
        <v>140.69999999999999</v>
      </c>
      <c r="D141" s="43">
        <v>240</v>
      </c>
      <c r="E141" s="40" t="s">
        <v>667</v>
      </c>
      <c r="F141" s="15"/>
    </row>
    <row r="142" spans="1:6" ht="21.9" customHeight="1" x14ac:dyDescent="0.25">
      <c r="A142" s="41" t="s">
        <v>666</v>
      </c>
      <c r="B142" s="42">
        <v>-37.229999999999997</v>
      </c>
      <c r="C142" s="42">
        <v>140.69999999999999</v>
      </c>
      <c r="D142" s="43">
        <v>215</v>
      </c>
      <c r="E142" s="40" t="s">
        <v>667</v>
      </c>
      <c r="F142" s="15"/>
    </row>
    <row r="143" spans="1:6" ht="21.9" customHeight="1" x14ac:dyDescent="0.25">
      <c r="A143" s="41" t="s">
        <v>666</v>
      </c>
      <c r="B143" s="42">
        <v>-37.229999999999997</v>
      </c>
      <c r="C143" s="42">
        <v>140.69999999999999</v>
      </c>
      <c r="D143" s="43">
        <v>180</v>
      </c>
      <c r="E143" s="40" t="s">
        <v>667</v>
      </c>
      <c r="F143" s="15"/>
    </row>
    <row r="144" spans="1:6" ht="21.9" customHeight="1" x14ac:dyDescent="0.25">
      <c r="A144" s="41" t="s">
        <v>666</v>
      </c>
      <c r="B144" s="42">
        <v>-37.229999999999997</v>
      </c>
      <c r="C144" s="42">
        <v>140.69999999999999</v>
      </c>
      <c r="D144" s="43">
        <v>190</v>
      </c>
      <c r="E144" s="40" t="s">
        <v>667</v>
      </c>
      <c r="F144" s="15"/>
    </row>
    <row r="145" spans="1:6" ht="21.9" customHeight="1" x14ac:dyDescent="0.25">
      <c r="A145" s="41" t="s">
        <v>666</v>
      </c>
      <c r="B145" s="42">
        <v>-37.229999999999997</v>
      </c>
      <c r="C145" s="42">
        <v>140.69999999999999</v>
      </c>
      <c r="D145" s="43">
        <v>260</v>
      </c>
      <c r="E145" s="40" t="s">
        <v>667</v>
      </c>
      <c r="F145" s="15"/>
    </row>
    <row r="146" spans="1:6" ht="21.9" customHeight="1" x14ac:dyDescent="0.25">
      <c r="A146" s="41" t="s">
        <v>666</v>
      </c>
      <c r="B146" s="42">
        <v>-37.229999999999997</v>
      </c>
      <c r="C146" s="42">
        <v>140.69999999999999</v>
      </c>
      <c r="D146" s="43">
        <v>210</v>
      </c>
      <c r="E146" s="40" t="s">
        <v>667</v>
      </c>
      <c r="F146" s="15"/>
    </row>
    <row r="147" spans="1:6" ht="21.9" customHeight="1" x14ac:dyDescent="0.25">
      <c r="A147" s="41" t="s">
        <v>666</v>
      </c>
      <c r="B147" s="42">
        <v>-37.229999999999997</v>
      </c>
      <c r="C147" s="42">
        <v>140.69999999999999</v>
      </c>
      <c r="D147" s="43">
        <v>0</v>
      </c>
      <c r="E147" s="40" t="s">
        <v>667</v>
      </c>
      <c r="F147" s="15"/>
    </row>
    <row r="148" spans="1:6" ht="21.9" customHeight="1" x14ac:dyDescent="0.25">
      <c r="A148" s="41" t="s">
        <v>666</v>
      </c>
      <c r="B148" s="42">
        <v>-37.229999999999997</v>
      </c>
      <c r="C148" s="42">
        <v>140.69999999999999</v>
      </c>
      <c r="D148" s="43">
        <v>0</v>
      </c>
      <c r="E148" s="40" t="s">
        <v>667</v>
      </c>
      <c r="F148" s="15"/>
    </row>
    <row r="149" spans="1:6" ht="21.9" customHeight="1" x14ac:dyDescent="0.25">
      <c r="A149" s="41" t="s">
        <v>666</v>
      </c>
      <c r="B149" s="42">
        <v>-37.229999999999997</v>
      </c>
      <c r="C149" s="42">
        <v>140.69999999999999</v>
      </c>
      <c r="D149" s="43">
        <v>250</v>
      </c>
      <c r="E149" s="40" t="s">
        <v>667</v>
      </c>
      <c r="F149" s="15"/>
    </row>
    <row r="150" spans="1:6" ht="21.9" customHeight="1" x14ac:dyDescent="0.25">
      <c r="A150" s="41" t="s">
        <v>666</v>
      </c>
      <c r="B150" s="42">
        <v>-37.229999999999997</v>
      </c>
      <c r="C150" s="42">
        <v>140.69999999999999</v>
      </c>
      <c r="D150" s="43">
        <v>270</v>
      </c>
      <c r="E150" s="40" t="s">
        <v>667</v>
      </c>
      <c r="F150" s="15"/>
    </row>
    <row r="151" spans="1:6" ht="21.9" customHeight="1" x14ac:dyDescent="0.25">
      <c r="A151" s="41" t="s">
        <v>666</v>
      </c>
      <c r="B151" s="42">
        <v>-35.14</v>
      </c>
      <c r="C151" s="42">
        <v>142.03</v>
      </c>
      <c r="D151" s="43">
        <v>7.0000000000000007E-2</v>
      </c>
      <c r="E151" s="40" t="s">
        <v>667</v>
      </c>
      <c r="F151" s="15"/>
    </row>
    <row r="152" spans="1:6" ht="21.9" customHeight="1" x14ac:dyDescent="0.25">
      <c r="A152" s="41" t="s">
        <v>666</v>
      </c>
      <c r="B152" s="42">
        <v>-35.14</v>
      </c>
      <c r="C152" s="42">
        <v>142.03</v>
      </c>
      <c r="D152" s="43">
        <v>3.5</v>
      </c>
      <c r="E152" s="40" t="s">
        <v>667</v>
      </c>
      <c r="F152" s="15"/>
    </row>
    <row r="153" spans="1:6" ht="21.9" customHeight="1" x14ac:dyDescent="0.25">
      <c r="A153" s="41" t="s">
        <v>666</v>
      </c>
      <c r="B153" s="42">
        <v>-34.479999999999997</v>
      </c>
      <c r="C153" s="42">
        <v>140.06</v>
      </c>
      <c r="D153" s="43">
        <v>0.08</v>
      </c>
      <c r="E153" s="40" t="s">
        <v>667</v>
      </c>
      <c r="F153" s="15"/>
    </row>
    <row r="154" spans="1:6" ht="21.9" customHeight="1" x14ac:dyDescent="0.25">
      <c r="A154" s="41" t="s">
        <v>666</v>
      </c>
      <c r="B154" s="42">
        <v>-34.479999999999997</v>
      </c>
      <c r="C154" s="42">
        <v>140.06</v>
      </c>
      <c r="D154" s="43">
        <v>0.09</v>
      </c>
      <c r="E154" s="40" t="s">
        <v>667</v>
      </c>
      <c r="F154" s="15"/>
    </row>
    <row r="155" spans="1:6" ht="21.9" customHeight="1" x14ac:dyDescent="0.25">
      <c r="A155" s="41" t="s">
        <v>666</v>
      </c>
      <c r="B155" s="42">
        <v>-34.479999999999997</v>
      </c>
      <c r="C155" s="42">
        <v>140.06</v>
      </c>
      <c r="D155" s="43">
        <v>0.09</v>
      </c>
      <c r="E155" s="40" t="s">
        <v>667</v>
      </c>
      <c r="F155" s="15"/>
    </row>
    <row r="156" spans="1:6" ht="21.9" customHeight="1" x14ac:dyDescent="0.25">
      <c r="A156" s="41" t="s">
        <v>666</v>
      </c>
      <c r="B156" s="42">
        <v>-34.479999999999997</v>
      </c>
      <c r="C156" s="42">
        <v>140.06</v>
      </c>
      <c r="D156" s="43">
        <v>7.0000000000000007E-2</v>
      </c>
      <c r="E156" s="40" t="s">
        <v>667</v>
      </c>
      <c r="F156" s="15"/>
    </row>
    <row r="157" spans="1:6" ht="21.9" customHeight="1" x14ac:dyDescent="0.25">
      <c r="A157" s="41" t="s">
        <v>666</v>
      </c>
      <c r="B157" s="42">
        <v>-34.479999999999997</v>
      </c>
      <c r="C157" s="42">
        <v>140.06</v>
      </c>
      <c r="D157" s="43">
        <v>0.04</v>
      </c>
      <c r="E157" s="40" t="s">
        <v>667</v>
      </c>
      <c r="F157" s="15"/>
    </row>
    <row r="158" spans="1:6" ht="21.9" customHeight="1" x14ac:dyDescent="0.25">
      <c r="A158" s="41" t="s">
        <v>666</v>
      </c>
      <c r="B158" s="42">
        <v>-34.479999999999997</v>
      </c>
      <c r="C158" s="42">
        <v>140.06</v>
      </c>
      <c r="D158" s="43">
        <v>7.5</v>
      </c>
      <c r="E158" s="40" t="s">
        <v>667</v>
      </c>
      <c r="F158" s="15"/>
    </row>
    <row r="159" spans="1:6" ht="21.9" customHeight="1" x14ac:dyDescent="0.25">
      <c r="A159" s="41" t="s">
        <v>666</v>
      </c>
      <c r="B159" s="42">
        <v>-34.479999999999997</v>
      </c>
      <c r="C159" s="42">
        <v>140.06</v>
      </c>
      <c r="D159" s="43">
        <v>7.0000000000000007E-2</v>
      </c>
      <c r="E159" s="40" t="s">
        <v>667</v>
      </c>
      <c r="F159" s="15"/>
    </row>
    <row r="160" spans="1:6" ht="21.9" customHeight="1" x14ac:dyDescent="0.25">
      <c r="A160" s="41" t="s">
        <v>666</v>
      </c>
      <c r="B160" s="42">
        <v>-34.479999999999997</v>
      </c>
      <c r="C160" s="42">
        <v>140.06</v>
      </c>
      <c r="D160" s="43">
        <v>1</v>
      </c>
      <c r="E160" s="40" t="s">
        <v>667</v>
      </c>
      <c r="F160" s="15"/>
    </row>
    <row r="161" spans="1:6" ht="21.9" customHeight="1" x14ac:dyDescent="0.25">
      <c r="A161" s="41" t="s">
        <v>666</v>
      </c>
      <c r="B161" s="42">
        <v>-34.479999999999997</v>
      </c>
      <c r="C161" s="42">
        <v>140.06</v>
      </c>
      <c r="D161" s="43">
        <v>2</v>
      </c>
      <c r="E161" s="40" t="s">
        <v>667</v>
      </c>
      <c r="F161" s="15"/>
    </row>
    <row r="162" spans="1:6" ht="21.9" customHeight="1" x14ac:dyDescent="0.25">
      <c r="A162" s="41" t="s">
        <v>666</v>
      </c>
      <c r="B162" s="42">
        <v>-34.479999999999997</v>
      </c>
      <c r="C162" s="42">
        <v>140.06</v>
      </c>
      <c r="D162" s="43">
        <v>2</v>
      </c>
      <c r="E162" s="40" t="s">
        <v>667</v>
      </c>
      <c r="F162" s="15"/>
    </row>
    <row r="163" spans="1:6" ht="21.9" customHeight="1" x14ac:dyDescent="0.25">
      <c r="A163" s="41" t="s">
        <v>666</v>
      </c>
      <c r="B163" s="42">
        <v>-34.479999999999997</v>
      </c>
      <c r="C163" s="42">
        <v>140.06</v>
      </c>
      <c r="D163" s="43">
        <v>9</v>
      </c>
      <c r="E163" s="40" t="s">
        <v>667</v>
      </c>
      <c r="F163" s="15"/>
    </row>
    <row r="164" spans="1:6" ht="21.9" customHeight="1" x14ac:dyDescent="0.25">
      <c r="A164" s="41" t="s">
        <v>666</v>
      </c>
      <c r="B164" s="42">
        <v>-34.479999999999997</v>
      </c>
      <c r="C164" s="42">
        <v>140.06</v>
      </c>
      <c r="D164" s="43">
        <v>1</v>
      </c>
      <c r="E164" s="40" t="s">
        <v>667</v>
      </c>
      <c r="F164" s="15"/>
    </row>
    <row r="165" spans="1:6" ht="21.9" customHeight="1" x14ac:dyDescent="0.25">
      <c r="A165" s="41" t="s">
        <v>666</v>
      </c>
      <c r="B165" s="42">
        <v>-34.479999999999997</v>
      </c>
      <c r="C165" s="42">
        <v>140.06</v>
      </c>
      <c r="D165" s="43">
        <v>6</v>
      </c>
      <c r="E165" s="40" t="s">
        <v>667</v>
      </c>
      <c r="F165" s="15"/>
    </row>
    <row r="166" spans="1:6" ht="21.9" customHeight="1" x14ac:dyDescent="0.25">
      <c r="A166" s="41" t="s">
        <v>666</v>
      </c>
      <c r="B166" s="42">
        <v>-34.479999999999997</v>
      </c>
      <c r="C166" s="42">
        <v>140.06</v>
      </c>
      <c r="D166" s="43">
        <v>3.5</v>
      </c>
      <c r="E166" s="40" t="s">
        <v>667</v>
      </c>
      <c r="F166" s="15"/>
    </row>
    <row r="167" spans="1:6" ht="21.9" customHeight="1" x14ac:dyDescent="0.25">
      <c r="A167" s="41" t="s">
        <v>666</v>
      </c>
      <c r="B167" s="42">
        <v>-35.159999999999997</v>
      </c>
      <c r="C167" s="42">
        <v>140.22</v>
      </c>
      <c r="D167" s="43">
        <v>0.06</v>
      </c>
      <c r="E167" s="40" t="s">
        <v>667</v>
      </c>
      <c r="F167" s="15"/>
    </row>
    <row r="168" spans="1:6" ht="21.9" customHeight="1" x14ac:dyDescent="0.25">
      <c r="A168" s="41" t="s">
        <v>666</v>
      </c>
      <c r="B168" s="42">
        <v>-35.159999999999997</v>
      </c>
      <c r="C168" s="42">
        <v>140.22</v>
      </c>
      <c r="D168" s="43">
        <v>0.08</v>
      </c>
      <c r="E168" s="40" t="s">
        <v>667</v>
      </c>
      <c r="F168" s="15"/>
    </row>
    <row r="169" spans="1:6" ht="21.9" customHeight="1" x14ac:dyDescent="0.25">
      <c r="A169" s="41" t="s">
        <v>666</v>
      </c>
      <c r="B169" s="42">
        <v>-35.159999999999997</v>
      </c>
      <c r="C169" s="42">
        <v>140.22</v>
      </c>
      <c r="D169" s="43">
        <v>0.08</v>
      </c>
      <c r="E169" s="40" t="s">
        <v>667</v>
      </c>
      <c r="F169" s="15"/>
    </row>
    <row r="170" spans="1:6" ht="21.9" customHeight="1" x14ac:dyDescent="0.25">
      <c r="A170" s="41" t="s">
        <v>666</v>
      </c>
      <c r="B170" s="42">
        <v>-35.159999999999997</v>
      </c>
      <c r="C170" s="42">
        <v>140.22</v>
      </c>
      <c r="D170" s="43">
        <v>0.06</v>
      </c>
      <c r="E170" s="40" t="s">
        <v>667</v>
      </c>
      <c r="F170" s="15"/>
    </row>
    <row r="171" spans="1:6" ht="21.9" customHeight="1" x14ac:dyDescent="0.25">
      <c r="A171" s="41" t="s">
        <v>666</v>
      </c>
      <c r="B171" s="42">
        <v>-35.159999999999997</v>
      </c>
      <c r="C171" s="42">
        <v>140.22</v>
      </c>
      <c r="D171" s="43">
        <v>0.06</v>
      </c>
      <c r="E171" s="40" t="s">
        <v>667</v>
      </c>
      <c r="F171" s="15"/>
    </row>
    <row r="172" spans="1:6" ht="21.9" customHeight="1" x14ac:dyDescent="0.25">
      <c r="A172" s="41" t="s">
        <v>666</v>
      </c>
      <c r="B172" s="42">
        <v>-35.159999999999997</v>
      </c>
      <c r="C172" s="42">
        <v>140.22</v>
      </c>
      <c r="D172" s="43">
        <v>0.08</v>
      </c>
      <c r="E172" s="40" t="s">
        <v>667</v>
      </c>
      <c r="F172" s="15"/>
    </row>
    <row r="173" spans="1:6" ht="21.9" customHeight="1" x14ac:dyDescent="0.25">
      <c r="A173" s="41" t="s">
        <v>666</v>
      </c>
      <c r="B173" s="42">
        <v>-35.159999999999997</v>
      </c>
      <c r="C173" s="42">
        <v>140.22</v>
      </c>
      <c r="D173" s="43">
        <v>0.08</v>
      </c>
      <c r="E173" s="40" t="s">
        <v>667</v>
      </c>
      <c r="F173" s="15"/>
    </row>
    <row r="174" spans="1:6" ht="21.9" customHeight="1" x14ac:dyDescent="0.25">
      <c r="A174" s="41" t="s">
        <v>666</v>
      </c>
      <c r="B174" s="42">
        <v>-35.159999999999997</v>
      </c>
      <c r="C174" s="42">
        <v>140.22</v>
      </c>
      <c r="D174" s="43">
        <v>0.06</v>
      </c>
      <c r="E174" s="40" t="s">
        <v>667</v>
      </c>
      <c r="F174" s="15"/>
    </row>
    <row r="175" spans="1:6" ht="21.9" customHeight="1" x14ac:dyDescent="0.25">
      <c r="A175" s="41" t="s">
        <v>666</v>
      </c>
      <c r="B175" s="42">
        <v>-35.159999999999997</v>
      </c>
      <c r="C175" s="42">
        <v>140.22</v>
      </c>
      <c r="D175" s="43">
        <v>0.06</v>
      </c>
      <c r="E175" s="40" t="s">
        <v>667</v>
      </c>
      <c r="F175" s="15"/>
    </row>
    <row r="176" spans="1:6" ht="21.9" customHeight="1" x14ac:dyDescent="0.25">
      <c r="A176" s="41" t="s">
        <v>666</v>
      </c>
      <c r="B176" s="42">
        <v>-35.159999999999997</v>
      </c>
      <c r="C176" s="42">
        <v>140.22</v>
      </c>
      <c r="D176" s="43">
        <v>7.0000000000000007E-2</v>
      </c>
      <c r="E176" s="40" t="s">
        <v>667</v>
      </c>
      <c r="F176" s="15"/>
    </row>
    <row r="177" spans="1:6" ht="21.9" customHeight="1" x14ac:dyDescent="0.25">
      <c r="A177" s="41" t="s">
        <v>666</v>
      </c>
      <c r="B177" s="42">
        <v>-35.159999999999997</v>
      </c>
      <c r="C177" s="42">
        <v>140.22</v>
      </c>
      <c r="D177" s="43">
        <v>8</v>
      </c>
      <c r="E177" s="40" t="s">
        <v>667</v>
      </c>
      <c r="F177" s="15"/>
    </row>
    <row r="178" spans="1:6" ht="21.9" customHeight="1" x14ac:dyDescent="0.25">
      <c r="A178" s="41" t="s">
        <v>666</v>
      </c>
      <c r="B178" s="42">
        <v>-35.159999999999997</v>
      </c>
      <c r="C178" s="42">
        <v>140.22</v>
      </c>
      <c r="D178" s="43">
        <v>46</v>
      </c>
      <c r="E178" s="40" t="s">
        <v>667</v>
      </c>
      <c r="F178" s="15"/>
    </row>
    <row r="179" spans="1:6" ht="21.9" customHeight="1" x14ac:dyDescent="0.25">
      <c r="A179" s="41" t="s">
        <v>666</v>
      </c>
      <c r="B179" s="42">
        <v>-35.159999999999997</v>
      </c>
      <c r="C179" s="42">
        <v>140.22</v>
      </c>
      <c r="D179" s="43">
        <v>5</v>
      </c>
      <c r="E179" s="40" t="s">
        <v>667</v>
      </c>
      <c r="F179" s="15"/>
    </row>
    <row r="180" spans="1:6" ht="21.9" customHeight="1" x14ac:dyDescent="0.25">
      <c r="A180" s="41" t="s">
        <v>666</v>
      </c>
      <c r="B180" s="42">
        <v>-35.159999999999997</v>
      </c>
      <c r="C180" s="42">
        <v>140.22</v>
      </c>
      <c r="D180" s="43">
        <v>5</v>
      </c>
      <c r="E180" s="40" t="s">
        <v>667</v>
      </c>
      <c r="F180" s="15"/>
    </row>
    <row r="181" spans="1:6" ht="21.9" customHeight="1" x14ac:dyDescent="0.25">
      <c r="A181" s="41" t="s">
        <v>666</v>
      </c>
      <c r="B181" s="42">
        <v>-35.159999999999997</v>
      </c>
      <c r="C181" s="42">
        <v>140.22</v>
      </c>
      <c r="D181" s="43">
        <v>7</v>
      </c>
      <c r="E181" s="40" t="s">
        <v>667</v>
      </c>
      <c r="F181" s="15"/>
    </row>
    <row r="182" spans="1:6" ht="21.9" customHeight="1" x14ac:dyDescent="0.25">
      <c r="A182" s="41" t="s">
        <v>666</v>
      </c>
      <c r="B182" s="42">
        <v>-35.159999999999997</v>
      </c>
      <c r="C182" s="42">
        <v>140.22</v>
      </c>
      <c r="D182" s="43">
        <v>5</v>
      </c>
      <c r="E182" s="40" t="s">
        <v>667</v>
      </c>
      <c r="F182" s="15"/>
    </row>
    <row r="183" spans="1:6" ht="21.9" customHeight="1" x14ac:dyDescent="0.25">
      <c r="A183" s="41" t="s">
        <v>666</v>
      </c>
      <c r="B183" s="42">
        <v>-35.159999999999997</v>
      </c>
      <c r="C183" s="42">
        <v>140.22</v>
      </c>
      <c r="D183" s="43">
        <v>26</v>
      </c>
      <c r="E183" s="40" t="s">
        <v>667</v>
      </c>
      <c r="F183" s="15"/>
    </row>
    <row r="184" spans="1:6" ht="21.9" customHeight="1" x14ac:dyDescent="0.25">
      <c r="A184" s="41" t="s">
        <v>666</v>
      </c>
      <c r="B184" s="42">
        <v>-35.159999999999997</v>
      </c>
      <c r="C184" s="42">
        <v>140.22</v>
      </c>
      <c r="D184" s="43">
        <v>7</v>
      </c>
      <c r="E184" s="40" t="s">
        <v>667</v>
      </c>
      <c r="F184" s="15"/>
    </row>
    <row r="185" spans="1:6" ht="21.9" customHeight="1" x14ac:dyDescent="0.25">
      <c r="A185" s="41" t="s">
        <v>666</v>
      </c>
      <c r="B185" s="42">
        <v>-35.159999999999997</v>
      </c>
      <c r="C185" s="42">
        <v>140.22</v>
      </c>
      <c r="D185" s="43">
        <v>33</v>
      </c>
      <c r="E185" s="40" t="s">
        <v>667</v>
      </c>
      <c r="F185" s="15"/>
    </row>
    <row r="186" spans="1:6" ht="21.9" customHeight="1" x14ac:dyDescent="0.25">
      <c r="A186" s="41" t="s">
        <v>666</v>
      </c>
      <c r="B186" s="42">
        <v>-35.159999999999997</v>
      </c>
      <c r="C186" s="42">
        <v>140.22</v>
      </c>
      <c r="D186" s="43">
        <v>22</v>
      </c>
      <c r="E186" s="40" t="s">
        <v>667</v>
      </c>
      <c r="F186" s="15"/>
    </row>
    <row r="187" spans="1:6" ht="21.9" customHeight="1" x14ac:dyDescent="0.25">
      <c r="A187" s="41" t="s">
        <v>666</v>
      </c>
      <c r="B187" s="42">
        <v>-35.159999999999997</v>
      </c>
      <c r="C187" s="42">
        <v>140.22</v>
      </c>
      <c r="D187" s="43">
        <v>40</v>
      </c>
      <c r="E187" s="40" t="s">
        <v>667</v>
      </c>
      <c r="F187" s="15"/>
    </row>
    <row r="188" spans="1:6" ht="21.9" customHeight="1" x14ac:dyDescent="0.25">
      <c r="A188" s="41" t="s">
        <v>666</v>
      </c>
      <c r="B188" s="42">
        <v>-35.159999999999997</v>
      </c>
      <c r="C188" s="42">
        <v>140.22</v>
      </c>
      <c r="D188" s="43">
        <v>51</v>
      </c>
      <c r="E188" s="40" t="s">
        <v>667</v>
      </c>
      <c r="F188" s="15"/>
    </row>
    <row r="189" spans="1:6" ht="21.9" customHeight="1" x14ac:dyDescent="0.25">
      <c r="A189" s="41" t="s">
        <v>666</v>
      </c>
      <c r="B189" s="42">
        <v>-35.159999999999997</v>
      </c>
      <c r="C189" s="42">
        <v>140.22</v>
      </c>
      <c r="D189" s="43">
        <v>49</v>
      </c>
      <c r="E189" s="40" t="s">
        <v>667</v>
      </c>
      <c r="F189" s="15"/>
    </row>
    <row r="190" spans="1:6" ht="21.9" customHeight="1" x14ac:dyDescent="0.25">
      <c r="A190" s="41" t="s">
        <v>666</v>
      </c>
      <c r="B190" s="42">
        <v>-35.159999999999997</v>
      </c>
      <c r="C190" s="42">
        <v>140.22</v>
      </c>
      <c r="D190" s="43">
        <v>45</v>
      </c>
      <c r="E190" s="40" t="s">
        <v>667</v>
      </c>
      <c r="F190" s="15"/>
    </row>
    <row r="191" spans="1:6" ht="21.9" customHeight="1" x14ac:dyDescent="0.25">
      <c r="A191" s="41" t="s">
        <v>666</v>
      </c>
      <c r="B191" s="42">
        <v>-35.159999999999997</v>
      </c>
      <c r="C191" s="42">
        <v>140.22</v>
      </c>
      <c r="D191" s="43">
        <v>25</v>
      </c>
      <c r="E191" s="40" t="s">
        <v>667</v>
      </c>
      <c r="F191" s="15"/>
    </row>
    <row r="192" spans="1:6" ht="21.9" customHeight="1" x14ac:dyDescent="0.25">
      <c r="A192" s="41" t="s">
        <v>666</v>
      </c>
      <c r="B192" s="42">
        <v>-34.229999999999997</v>
      </c>
      <c r="C192" s="42">
        <v>139.65</v>
      </c>
      <c r="D192" s="43">
        <v>0.1</v>
      </c>
      <c r="E192" s="40" t="s">
        <v>667</v>
      </c>
      <c r="F192" s="15"/>
    </row>
    <row r="193" spans="1:6" ht="21.9" customHeight="1" x14ac:dyDescent="0.25">
      <c r="A193" s="41" t="s">
        <v>666</v>
      </c>
      <c r="B193" s="42">
        <v>-34.229999999999997</v>
      </c>
      <c r="C193" s="42">
        <v>139.65</v>
      </c>
      <c r="D193" s="43">
        <v>0.1</v>
      </c>
      <c r="E193" s="40" t="s">
        <v>667</v>
      </c>
      <c r="F193" s="15"/>
    </row>
    <row r="194" spans="1:6" ht="21.9" customHeight="1" x14ac:dyDescent="0.25">
      <c r="A194" s="41" t="s">
        <v>666</v>
      </c>
      <c r="B194" s="42">
        <v>-34.229999999999997</v>
      </c>
      <c r="C194" s="42">
        <v>139.65</v>
      </c>
      <c r="D194" s="43">
        <v>0.06</v>
      </c>
      <c r="E194" s="40" t="s">
        <v>667</v>
      </c>
      <c r="F194" s="15"/>
    </row>
    <row r="195" spans="1:6" ht="21.9" customHeight="1" x14ac:dyDescent="0.25">
      <c r="A195" s="41" t="s">
        <v>666</v>
      </c>
      <c r="B195" s="42">
        <v>-34.229999999999997</v>
      </c>
      <c r="C195" s="42">
        <v>139.65</v>
      </c>
      <c r="D195" s="43">
        <v>13</v>
      </c>
      <c r="E195" s="40" t="s">
        <v>667</v>
      </c>
      <c r="F195" s="15"/>
    </row>
    <row r="196" spans="1:6" ht="21.9" customHeight="1" x14ac:dyDescent="0.25">
      <c r="A196" s="41" t="s">
        <v>666</v>
      </c>
      <c r="B196" s="42">
        <v>-34.229999999999997</v>
      </c>
      <c r="C196" s="42">
        <v>139.65</v>
      </c>
      <c r="D196" s="43">
        <v>14</v>
      </c>
      <c r="E196" s="40" t="s">
        <v>667</v>
      </c>
      <c r="F196" s="15"/>
    </row>
    <row r="197" spans="1:6" ht="21.9" customHeight="1" x14ac:dyDescent="0.25">
      <c r="A197" s="41" t="s">
        <v>666</v>
      </c>
      <c r="B197" s="42">
        <v>-26.48</v>
      </c>
      <c r="C197" s="42">
        <v>147.74</v>
      </c>
      <c r="D197" s="43">
        <v>1.3</v>
      </c>
      <c r="E197" s="40" t="s">
        <v>667</v>
      </c>
      <c r="F197" s="15"/>
    </row>
    <row r="198" spans="1:6" ht="21.9" customHeight="1" x14ac:dyDescent="0.25">
      <c r="A198" s="41" t="s">
        <v>666</v>
      </c>
      <c r="B198" s="42">
        <v>-26.48</v>
      </c>
      <c r="C198" s="42">
        <v>147.74</v>
      </c>
      <c r="D198" s="43">
        <v>6</v>
      </c>
      <c r="E198" s="40" t="s">
        <v>667</v>
      </c>
      <c r="F198" s="15"/>
    </row>
    <row r="199" spans="1:6" ht="21.9" customHeight="1" x14ac:dyDescent="0.25">
      <c r="A199" s="41" t="s">
        <v>666</v>
      </c>
      <c r="B199" s="42">
        <v>-36.020000000000003</v>
      </c>
      <c r="C199" s="42">
        <v>146.1</v>
      </c>
      <c r="D199" s="43">
        <v>76</v>
      </c>
      <c r="E199" s="40" t="s">
        <v>667</v>
      </c>
      <c r="F199" s="15"/>
    </row>
    <row r="200" spans="1:6" ht="21.9" customHeight="1" x14ac:dyDescent="0.25">
      <c r="A200" s="41" t="s">
        <v>666</v>
      </c>
      <c r="B200" s="42">
        <v>-36.020000000000003</v>
      </c>
      <c r="C200" s="42">
        <v>146.1</v>
      </c>
      <c r="D200" s="43">
        <v>97</v>
      </c>
      <c r="E200" s="40" t="s">
        <v>667</v>
      </c>
      <c r="F200" s="15"/>
    </row>
    <row r="201" spans="1:6" ht="21.9" customHeight="1" x14ac:dyDescent="0.25">
      <c r="A201" s="41" t="s">
        <v>666</v>
      </c>
      <c r="B201" s="42">
        <v>-36.020000000000003</v>
      </c>
      <c r="C201" s="42">
        <v>146.1</v>
      </c>
      <c r="D201" s="43">
        <v>31</v>
      </c>
      <c r="E201" s="40" t="s">
        <v>667</v>
      </c>
      <c r="F201" s="15"/>
    </row>
    <row r="202" spans="1:6" ht="21.9" customHeight="1" x14ac:dyDescent="0.25">
      <c r="A202" s="41" t="s">
        <v>666</v>
      </c>
      <c r="B202" s="42">
        <v>-36.020000000000003</v>
      </c>
      <c r="C202" s="42">
        <v>146.1</v>
      </c>
      <c r="D202" s="43">
        <v>6</v>
      </c>
      <c r="E202" s="40" t="s">
        <v>667</v>
      </c>
      <c r="F202" s="15"/>
    </row>
    <row r="203" spans="1:6" ht="21.9" customHeight="1" x14ac:dyDescent="0.25">
      <c r="A203" s="41" t="s">
        <v>666</v>
      </c>
      <c r="B203" s="42">
        <v>-37.03</v>
      </c>
      <c r="C203" s="42">
        <v>145.13</v>
      </c>
      <c r="D203" s="43">
        <v>9</v>
      </c>
      <c r="E203" s="40" t="s">
        <v>667</v>
      </c>
      <c r="F203" s="15"/>
    </row>
    <row r="204" spans="1:6" ht="21.9" customHeight="1" x14ac:dyDescent="0.25">
      <c r="A204" s="41" t="s">
        <v>666</v>
      </c>
      <c r="B204" s="42">
        <v>-36.549999999999997</v>
      </c>
      <c r="C204" s="42">
        <v>145.34</v>
      </c>
      <c r="D204" s="43">
        <v>8</v>
      </c>
      <c r="E204" s="40" t="s">
        <v>667</v>
      </c>
      <c r="F204" s="15"/>
    </row>
    <row r="205" spans="1:6" ht="21.9" customHeight="1" x14ac:dyDescent="0.25">
      <c r="A205" s="41" t="s">
        <v>666</v>
      </c>
      <c r="B205" s="42">
        <v>-36.44</v>
      </c>
      <c r="C205" s="42">
        <v>145.16999999999999</v>
      </c>
      <c r="D205" s="43">
        <v>36</v>
      </c>
      <c r="E205" s="40" t="s">
        <v>667</v>
      </c>
      <c r="F205" s="15"/>
    </row>
    <row r="206" spans="1:6" ht="21.9" customHeight="1" x14ac:dyDescent="0.25">
      <c r="A206" s="41" t="s">
        <v>666</v>
      </c>
      <c r="B206" s="42">
        <v>-36.22</v>
      </c>
      <c r="C206" s="42">
        <v>145.27000000000001</v>
      </c>
      <c r="D206" s="43">
        <v>40</v>
      </c>
      <c r="E206" s="40" t="s">
        <v>667</v>
      </c>
      <c r="F206" s="15"/>
    </row>
    <row r="207" spans="1:6" ht="21.9" customHeight="1" x14ac:dyDescent="0.25">
      <c r="A207" s="41" t="s">
        <v>666</v>
      </c>
      <c r="B207" s="42">
        <v>-36.21</v>
      </c>
      <c r="C207" s="42">
        <v>145.46</v>
      </c>
      <c r="D207" s="43">
        <v>59</v>
      </c>
      <c r="E207" s="40" t="s">
        <v>667</v>
      </c>
      <c r="F207" s="15"/>
    </row>
    <row r="208" spans="1:6" ht="21.9" customHeight="1" x14ac:dyDescent="0.25">
      <c r="A208" s="41" t="s">
        <v>666</v>
      </c>
      <c r="B208" s="42">
        <v>-17.61</v>
      </c>
      <c r="C208" s="42">
        <v>145.56</v>
      </c>
      <c r="D208" s="43">
        <v>0</v>
      </c>
      <c r="E208" s="40" t="s">
        <v>667</v>
      </c>
      <c r="F208" s="15"/>
    </row>
    <row r="209" spans="1:6" ht="21.9" customHeight="1" x14ac:dyDescent="0.25">
      <c r="A209" s="41" t="s">
        <v>666</v>
      </c>
      <c r="B209" s="42">
        <v>-17.61</v>
      </c>
      <c r="C209" s="42">
        <v>145.56</v>
      </c>
      <c r="D209" s="43">
        <v>0</v>
      </c>
      <c r="E209" s="40" t="s">
        <v>667</v>
      </c>
      <c r="F209" s="15"/>
    </row>
    <row r="210" spans="1:6" ht="21.9" customHeight="1" x14ac:dyDescent="0.25">
      <c r="A210" s="41" t="s">
        <v>666</v>
      </c>
      <c r="B210" s="42">
        <v>-17.61</v>
      </c>
      <c r="C210" s="42">
        <v>145.56</v>
      </c>
      <c r="D210" s="43">
        <v>0</v>
      </c>
      <c r="E210" s="40" t="s">
        <v>667</v>
      </c>
      <c r="F210" s="15"/>
    </row>
    <row r="211" spans="1:6" ht="21.9" customHeight="1" x14ac:dyDescent="0.25">
      <c r="A211" s="41" t="s">
        <v>666</v>
      </c>
      <c r="B211" s="42">
        <v>-17.61</v>
      </c>
      <c r="C211" s="42">
        <v>145.56</v>
      </c>
      <c r="D211" s="43">
        <v>0</v>
      </c>
      <c r="E211" s="40" t="s">
        <v>667</v>
      </c>
      <c r="F211" s="15"/>
    </row>
    <row r="212" spans="1:6" ht="21.9" customHeight="1" x14ac:dyDescent="0.25">
      <c r="A212" s="41" t="s">
        <v>666</v>
      </c>
      <c r="B212" s="42">
        <v>-17.61</v>
      </c>
      <c r="C212" s="42">
        <v>145.56</v>
      </c>
      <c r="D212" s="43">
        <v>0</v>
      </c>
      <c r="E212" s="40" t="s">
        <v>667</v>
      </c>
      <c r="F212" s="15"/>
    </row>
    <row r="213" spans="1:6" ht="21.9" customHeight="1" x14ac:dyDescent="0.25">
      <c r="A213" s="41" t="s">
        <v>666</v>
      </c>
      <c r="B213" s="42">
        <v>-17.61</v>
      </c>
      <c r="C213" s="42">
        <v>145.56</v>
      </c>
      <c r="D213" s="43">
        <v>0</v>
      </c>
      <c r="E213" s="40" t="s">
        <v>667</v>
      </c>
      <c r="F213" s="15"/>
    </row>
    <row r="214" spans="1:6" ht="21.9" customHeight="1" x14ac:dyDescent="0.25">
      <c r="A214" s="41" t="s">
        <v>666</v>
      </c>
      <c r="B214" s="42">
        <v>-17.61</v>
      </c>
      <c r="C214" s="42">
        <v>145.56</v>
      </c>
      <c r="D214" s="43">
        <v>0</v>
      </c>
      <c r="E214" s="40" t="s">
        <v>667</v>
      </c>
      <c r="F214" s="15"/>
    </row>
    <row r="215" spans="1:6" ht="21.9" customHeight="1" x14ac:dyDescent="0.25">
      <c r="A215" s="41" t="s">
        <v>666</v>
      </c>
      <c r="B215" s="42">
        <v>-17.61</v>
      </c>
      <c r="C215" s="42">
        <v>145.56</v>
      </c>
      <c r="D215" s="43">
        <v>0</v>
      </c>
      <c r="E215" s="40" t="s">
        <v>667</v>
      </c>
      <c r="F215" s="15"/>
    </row>
    <row r="216" spans="1:6" ht="21.9" customHeight="1" x14ac:dyDescent="0.25">
      <c r="A216" s="41" t="s">
        <v>666</v>
      </c>
      <c r="B216" s="42">
        <v>-17.61</v>
      </c>
      <c r="C216" s="42">
        <v>145.56</v>
      </c>
      <c r="D216" s="43">
        <v>0</v>
      </c>
      <c r="E216" s="40" t="s">
        <v>667</v>
      </c>
      <c r="F216" s="15"/>
    </row>
    <row r="217" spans="1:6" ht="21.9" customHeight="1" x14ac:dyDescent="0.25">
      <c r="A217" s="41" t="s">
        <v>666</v>
      </c>
      <c r="B217" s="42">
        <v>-17.61</v>
      </c>
      <c r="C217" s="42">
        <v>145.56</v>
      </c>
      <c r="D217" s="43">
        <v>0</v>
      </c>
      <c r="E217" s="40" t="s">
        <v>667</v>
      </c>
      <c r="F217" s="15"/>
    </row>
    <row r="218" spans="1:6" ht="21.9" customHeight="1" x14ac:dyDescent="0.25">
      <c r="A218" s="41" t="s">
        <v>666</v>
      </c>
      <c r="B218" s="42">
        <v>-31.6</v>
      </c>
      <c r="C218" s="42">
        <v>115.81</v>
      </c>
      <c r="D218" s="43">
        <v>127</v>
      </c>
      <c r="E218" s="40" t="s">
        <v>667</v>
      </c>
      <c r="F218" s="15"/>
    </row>
    <row r="219" spans="1:6" ht="21.9" customHeight="1" x14ac:dyDescent="0.25">
      <c r="A219" s="41" t="s">
        <v>666</v>
      </c>
      <c r="B219" s="42">
        <v>-31.6</v>
      </c>
      <c r="C219" s="42">
        <v>115.81</v>
      </c>
      <c r="D219" s="43">
        <v>37</v>
      </c>
      <c r="E219" s="40" t="s">
        <v>667</v>
      </c>
      <c r="F219" s="15"/>
    </row>
    <row r="220" spans="1:6" ht="21.9" customHeight="1" x14ac:dyDescent="0.25">
      <c r="A220" s="41" t="s">
        <v>666</v>
      </c>
      <c r="B220" s="42">
        <v>-31.6</v>
      </c>
      <c r="C220" s="42">
        <v>115.81</v>
      </c>
      <c r="D220" s="43">
        <v>233</v>
      </c>
      <c r="E220" s="40" t="s">
        <v>667</v>
      </c>
      <c r="F220" s="15"/>
    </row>
    <row r="221" spans="1:6" ht="21.9" customHeight="1" x14ac:dyDescent="0.25">
      <c r="A221" s="41" t="s">
        <v>666</v>
      </c>
      <c r="B221" s="42">
        <v>-31.6</v>
      </c>
      <c r="C221" s="42">
        <v>115.81</v>
      </c>
      <c r="D221" s="43">
        <v>42</v>
      </c>
      <c r="E221" s="40" t="s">
        <v>667</v>
      </c>
      <c r="F221" s="15"/>
    </row>
    <row r="222" spans="1:6" ht="21.9" customHeight="1" x14ac:dyDescent="0.25">
      <c r="A222" s="41" t="s">
        <v>666</v>
      </c>
      <c r="B222" s="42">
        <v>-31.6</v>
      </c>
      <c r="C222" s="42">
        <v>115.81</v>
      </c>
      <c r="D222" s="43">
        <v>351</v>
      </c>
      <c r="E222" s="40" t="s">
        <v>667</v>
      </c>
      <c r="F222" s="15"/>
    </row>
    <row r="223" spans="1:6" ht="21.9" customHeight="1" x14ac:dyDescent="0.25">
      <c r="A223" s="41" t="s">
        <v>666</v>
      </c>
      <c r="B223" s="42">
        <v>-31.6</v>
      </c>
      <c r="C223" s="42">
        <v>115.81</v>
      </c>
      <c r="D223" s="43">
        <v>164</v>
      </c>
      <c r="E223" s="40" t="s">
        <v>667</v>
      </c>
      <c r="F223" s="15"/>
    </row>
    <row r="224" spans="1:6" ht="21.9" customHeight="1" x14ac:dyDescent="0.25">
      <c r="A224" s="41" t="s">
        <v>666</v>
      </c>
      <c r="B224" s="42">
        <v>-31.6</v>
      </c>
      <c r="C224" s="42">
        <v>115.81</v>
      </c>
      <c r="D224" s="43">
        <v>188</v>
      </c>
      <c r="E224" s="40" t="s">
        <v>667</v>
      </c>
      <c r="F224" s="15"/>
    </row>
    <row r="225" spans="1:6" ht="21.9" customHeight="1" x14ac:dyDescent="0.25">
      <c r="A225" s="41" t="s">
        <v>666</v>
      </c>
      <c r="B225" s="42">
        <v>-31.6</v>
      </c>
      <c r="C225" s="42">
        <v>115.81</v>
      </c>
      <c r="D225" s="43">
        <v>50</v>
      </c>
      <c r="E225" s="40" t="s">
        <v>667</v>
      </c>
      <c r="F225" s="15"/>
    </row>
    <row r="226" spans="1:6" ht="21.9" customHeight="1" x14ac:dyDescent="0.25">
      <c r="A226" s="41" t="s">
        <v>666</v>
      </c>
      <c r="B226" s="42">
        <v>-31.6</v>
      </c>
      <c r="C226" s="42">
        <v>115.81</v>
      </c>
      <c r="D226" s="43">
        <v>161</v>
      </c>
      <c r="E226" s="40" t="s">
        <v>667</v>
      </c>
      <c r="F226" s="15"/>
    </row>
    <row r="227" spans="1:6" ht="21.9" customHeight="1" x14ac:dyDescent="0.25">
      <c r="A227" s="41" t="s">
        <v>666</v>
      </c>
      <c r="B227" s="42">
        <v>-31.6</v>
      </c>
      <c r="C227" s="42">
        <v>115.81</v>
      </c>
      <c r="D227" s="43">
        <v>134</v>
      </c>
      <c r="E227" s="40" t="s">
        <v>667</v>
      </c>
      <c r="F227" s="15"/>
    </row>
    <row r="228" spans="1:6" ht="21.9" customHeight="1" x14ac:dyDescent="0.25">
      <c r="A228" s="41" t="s">
        <v>666</v>
      </c>
      <c r="B228" s="42">
        <v>-31.6</v>
      </c>
      <c r="C228" s="42">
        <v>115.81</v>
      </c>
      <c r="D228" s="43">
        <v>176</v>
      </c>
      <c r="E228" s="40" t="s">
        <v>667</v>
      </c>
      <c r="F228" s="15"/>
    </row>
    <row r="229" spans="1:6" ht="21.9" customHeight="1" x14ac:dyDescent="0.25">
      <c r="A229" s="41" t="s">
        <v>666</v>
      </c>
      <c r="B229" s="42">
        <v>-31.6</v>
      </c>
      <c r="C229" s="42">
        <v>115.81</v>
      </c>
      <c r="D229" s="43">
        <v>203</v>
      </c>
      <c r="E229" s="40" t="s">
        <v>667</v>
      </c>
      <c r="F229" s="15"/>
    </row>
    <row r="230" spans="1:6" ht="21.9" customHeight="1" x14ac:dyDescent="0.25">
      <c r="A230" s="41" t="s">
        <v>666</v>
      </c>
      <c r="B230" s="42">
        <v>-31.6</v>
      </c>
      <c r="C230" s="42">
        <v>115.81</v>
      </c>
      <c r="D230" s="43">
        <v>341</v>
      </c>
      <c r="E230" s="40" t="s">
        <v>667</v>
      </c>
      <c r="F230" s="15"/>
    </row>
    <row r="231" spans="1:6" ht="21.9" customHeight="1" x14ac:dyDescent="0.25">
      <c r="A231" s="41" t="s">
        <v>666</v>
      </c>
      <c r="B231" s="42">
        <v>-37.229999999999997</v>
      </c>
      <c r="C231" s="42">
        <v>140.69999999999999</v>
      </c>
      <c r="D231" s="43">
        <v>19</v>
      </c>
      <c r="E231" s="40" t="s">
        <v>667</v>
      </c>
      <c r="F231" s="15"/>
    </row>
    <row r="232" spans="1:6" ht="21.9" customHeight="1" x14ac:dyDescent="0.25">
      <c r="A232" s="41" t="s">
        <v>666</v>
      </c>
      <c r="B232" s="42">
        <v>-37.229999999999997</v>
      </c>
      <c r="C232" s="42">
        <v>140.69999999999999</v>
      </c>
      <c r="D232" s="43">
        <v>73</v>
      </c>
      <c r="E232" s="40" t="s">
        <v>667</v>
      </c>
      <c r="F232" s="15"/>
    </row>
    <row r="233" spans="1:6" ht="21.9" customHeight="1" x14ac:dyDescent="0.25">
      <c r="A233" s="41" t="s">
        <v>666</v>
      </c>
      <c r="B233" s="42">
        <v>-37.229999999999997</v>
      </c>
      <c r="C233" s="42">
        <v>140.69999999999999</v>
      </c>
      <c r="D233" s="43">
        <v>40</v>
      </c>
      <c r="E233" s="40" t="s">
        <v>667</v>
      </c>
      <c r="F233" s="15"/>
    </row>
    <row r="234" spans="1:6" ht="21.9" customHeight="1" x14ac:dyDescent="0.25">
      <c r="A234" s="41" t="s">
        <v>666</v>
      </c>
      <c r="B234" s="42">
        <v>-37.229999999999997</v>
      </c>
      <c r="C234" s="42">
        <v>140.69999999999999</v>
      </c>
      <c r="D234" s="43">
        <v>44</v>
      </c>
      <c r="E234" s="40" t="s">
        <v>667</v>
      </c>
      <c r="F234" s="15"/>
    </row>
    <row r="235" spans="1:6" ht="21.9" customHeight="1" x14ac:dyDescent="0.25">
      <c r="A235" s="41" t="s">
        <v>666</v>
      </c>
      <c r="B235" s="42">
        <v>-35.020000000000003</v>
      </c>
      <c r="C235" s="42">
        <v>140.05000000000001</v>
      </c>
      <c r="D235" s="43">
        <v>0.04</v>
      </c>
      <c r="E235" s="40" t="s">
        <v>667</v>
      </c>
      <c r="F235" s="15"/>
    </row>
    <row r="236" spans="1:6" ht="21.9" customHeight="1" x14ac:dyDescent="0.25">
      <c r="A236" s="41" t="s">
        <v>666</v>
      </c>
      <c r="B236" s="42">
        <v>-35.020000000000003</v>
      </c>
      <c r="C236" s="42">
        <v>140.05000000000001</v>
      </c>
      <c r="D236" s="43">
        <v>0.06</v>
      </c>
      <c r="E236" s="40" t="s">
        <v>667</v>
      </c>
      <c r="F236" s="15"/>
    </row>
    <row r="237" spans="1:6" ht="21.9" customHeight="1" x14ac:dyDescent="0.25">
      <c r="A237" s="41" t="s">
        <v>666</v>
      </c>
      <c r="B237" s="42">
        <v>-35.020000000000003</v>
      </c>
      <c r="C237" s="42">
        <v>140.05000000000001</v>
      </c>
      <c r="D237" s="43">
        <v>0.06</v>
      </c>
      <c r="E237" s="40" t="s">
        <v>667</v>
      </c>
      <c r="F237" s="15"/>
    </row>
    <row r="238" spans="1:6" ht="21.9" customHeight="1" x14ac:dyDescent="0.25">
      <c r="A238" s="41" t="s">
        <v>666</v>
      </c>
      <c r="B238" s="42">
        <v>-35.020000000000003</v>
      </c>
      <c r="C238" s="42">
        <v>140.05000000000001</v>
      </c>
      <c r="D238" s="43">
        <v>0.04</v>
      </c>
      <c r="E238" s="40" t="s">
        <v>667</v>
      </c>
      <c r="F238" s="15"/>
    </row>
    <row r="239" spans="1:6" ht="21.9" customHeight="1" x14ac:dyDescent="0.25">
      <c r="A239" s="41" t="s">
        <v>666</v>
      </c>
      <c r="B239" s="42">
        <v>-35.020000000000003</v>
      </c>
      <c r="C239" s="42">
        <v>140.05000000000001</v>
      </c>
      <c r="D239" s="43">
        <v>0.05</v>
      </c>
      <c r="E239" s="40" t="s">
        <v>667</v>
      </c>
      <c r="F239" s="15"/>
    </row>
    <row r="240" spans="1:6" ht="21.9" customHeight="1" x14ac:dyDescent="0.25">
      <c r="A240" s="41" t="s">
        <v>666</v>
      </c>
      <c r="B240" s="42">
        <v>-35.020000000000003</v>
      </c>
      <c r="C240" s="42">
        <v>140.05000000000001</v>
      </c>
      <c r="D240" s="43">
        <v>0</v>
      </c>
      <c r="E240" s="40" t="s">
        <v>667</v>
      </c>
      <c r="F240" s="15"/>
    </row>
    <row r="241" spans="1:6" ht="21.9" customHeight="1" x14ac:dyDescent="0.25">
      <c r="A241" s="41" t="s">
        <v>666</v>
      </c>
      <c r="B241" s="42">
        <v>-35.020000000000003</v>
      </c>
      <c r="C241" s="42">
        <v>140.05000000000001</v>
      </c>
      <c r="D241" s="43">
        <v>20</v>
      </c>
      <c r="E241" s="40" t="s">
        <v>667</v>
      </c>
      <c r="F241" s="15"/>
    </row>
    <row r="242" spans="1:6" ht="21.9" customHeight="1" x14ac:dyDescent="0.25">
      <c r="A242" s="41" t="s">
        <v>666</v>
      </c>
      <c r="B242" s="42">
        <v>-35.020000000000003</v>
      </c>
      <c r="C242" s="42">
        <v>140.05000000000001</v>
      </c>
      <c r="D242" s="43">
        <v>9</v>
      </c>
      <c r="E242" s="40" t="s">
        <v>667</v>
      </c>
      <c r="F242" s="15"/>
    </row>
    <row r="243" spans="1:6" ht="21.9" customHeight="1" x14ac:dyDescent="0.25">
      <c r="A243" s="41" t="s">
        <v>666</v>
      </c>
      <c r="B243" s="42">
        <v>-35.020000000000003</v>
      </c>
      <c r="C243" s="42">
        <v>140.05000000000001</v>
      </c>
      <c r="D243" s="43">
        <v>33</v>
      </c>
      <c r="E243" s="40" t="s">
        <v>667</v>
      </c>
      <c r="F243" s="15"/>
    </row>
    <row r="244" spans="1:6" ht="21.9" customHeight="1" x14ac:dyDescent="0.25">
      <c r="A244" s="41" t="s">
        <v>666</v>
      </c>
      <c r="B244" s="42">
        <v>-35.020000000000003</v>
      </c>
      <c r="C244" s="42">
        <v>140.05000000000001</v>
      </c>
      <c r="D244" s="43">
        <v>15</v>
      </c>
      <c r="E244" s="40" t="s">
        <v>667</v>
      </c>
      <c r="F244" s="15"/>
    </row>
    <row r="245" spans="1:6" ht="21.9" customHeight="1" x14ac:dyDescent="0.25">
      <c r="A245" s="41" t="s">
        <v>666</v>
      </c>
      <c r="B245" s="42">
        <v>-35.020000000000003</v>
      </c>
      <c r="C245" s="42">
        <v>140.05000000000001</v>
      </c>
      <c r="D245" s="43">
        <v>29</v>
      </c>
      <c r="E245" s="40" t="s">
        <v>667</v>
      </c>
      <c r="F245" s="15"/>
    </row>
    <row r="246" spans="1:6" ht="21.9" customHeight="1" x14ac:dyDescent="0.25">
      <c r="A246" s="41" t="s">
        <v>666</v>
      </c>
      <c r="B246" s="42">
        <v>-35.020000000000003</v>
      </c>
      <c r="C246" s="42">
        <v>140.05000000000001</v>
      </c>
      <c r="D246" s="43">
        <v>9</v>
      </c>
      <c r="E246" s="40" t="s">
        <v>667</v>
      </c>
      <c r="F246" s="15"/>
    </row>
    <row r="247" spans="1:6" ht="21.9" customHeight="1" x14ac:dyDescent="0.25">
      <c r="A247" s="41" t="s">
        <v>666</v>
      </c>
      <c r="B247" s="42">
        <v>-35.020000000000003</v>
      </c>
      <c r="C247" s="42">
        <v>140.05000000000001</v>
      </c>
      <c r="D247" s="43">
        <v>19</v>
      </c>
      <c r="E247" s="40" t="s">
        <v>667</v>
      </c>
      <c r="F247" s="15"/>
    </row>
    <row r="248" spans="1:6" ht="21.9" customHeight="1" x14ac:dyDescent="0.25">
      <c r="A248" s="41" t="s">
        <v>666</v>
      </c>
      <c r="B248" s="42">
        <v>-35.020000000000003</v>
      </c>
      <c r="C248" s="42">
        <v>140.05000000000001</v>
      </c>
      <c r="D248" s="43">
        <v>5</v>
      </c>
      <c r="E248" s="40" t="s">
        <v>667</v>
      </c>
      <c r="F248" s="15"/>
    </row>
    <row r="249" spans="1:6" ht="21.9" customHeight="1" x14ac:dyDescent="0.25">
      <c r="A249" s="41" t="s">
        <v>666</v>
      </c>
      <c r="B249" s="42">
        <v>-35.020000000000003</v>
      </c>
      <c r="C249" s="42">
        <v>140.05000000000001</v>
      </c>
      <c r="D249" s="43">
        <v>17</v>
      </c>
      <c r="E249" s="40" t="s">
        <v>667</v>
      </c>
      <c r="F249" s="15"/>
    </row>
    <row r="250" spans="1:6" ht="21.9" customHeight="1" x14ac:dyDescent="0.25">
      <c r="A250" s="41" t="s">
        <v>666</v>
      </c>
      <c r="B250" s="42">
        <v>-34.25</v>
      </c>
      <c r="C250" s="42">
        <v>140.16</v>
      </c>
      <c r="D250" s="43">
        <v>7</v>
      </c>
      <c r="E250" s="40" t="s">
        <v>667</v>
      </c>
      <c r="F250" s="15"/>
    </row>
    <row r="251" spans="1:6" ht="21.9" customHeight="1" x14ac:dyDescent="0.25">
      <c r="A251" s="41" t="s">
        <v>666</v>
      </c>
      <c r="B251" s="42">
        <v>-34.61</v>
      </c>
      <c r="C251" s="42">
        <v>117.35</v>
      </c>
      <c r="D251" s="43">
        <v>114</v>
      </c>
      <c r="E251" s="40" t="s">
        <v>667</v>
      </c>
      <c r="F251" s="15"/>
    </row>
    <row r="252" spans="1:6" ht="21.9" customHeight="1" x14ac:dyDescent="0.25">
      <c r="A252" s="41" t="s">
        <v>666</v>
      </c>
      <c r="B252" s="42">
        <v>-34.61</v>
      </c>
      <c r="C252" s="42">
        <v>117.35</v>
      </c>
      <c r="D252" s="43">
        <v>264</v>
      </c>
      <c r="E252" s="40" t="s">
        <v>667</v>
      </c>
      <c r="F252" s="15"/>
    </row>
    <row r="253" spans="1:6" ht="21.9" customHeight="1" x14ac:dyDescent="0.25">
      <c r="A253" s="41" t="s">
        <v>666</v>
      </c>
      <c r="B253" s="42">
        <v>-34.61</v>
      </c>
      <c r="C253" s="42">
        <v>117.35</v>
      </c>
      <c r="D253" s="43">
        <v>178</v>
      </c>
      <c r="E253" s="40" t="s">
        <v>667</v>
      </c>
      <c r="F253" s="15"/>
    </row>
    <row r="254" spans="1:6" ht="21.9" customHeight="1" x14ac:dyDescent="0.25">
      <c r="A254" s="41" t="s">
        <v>666</v>
      </c>
      <c r="B254" s="42">
        <v>-32.15</v>
      </c>
      <c r="C254" s="42">
        <v>117.1</v>
      </c>
      <c r="D254" s="43">
        <v>110</v>
      </c>
      <c r="E254" s="40" t="s">
        <v>667</v>
      </c>
      <c r="F254" s="15"/>
    </row>
    <row r="255" spans="1:6" ht="21.9" customHeight="1" x14ac:dyDescent="0.25">
      <c r="A255" s="41" t="s">
        <v>666</v>
      </c>
      <c r="B255" s="42">
        <v>-32.15</v>
      </c>
      <c r="C255" s="42">
        <v>117.1</v>
      </c>
      <c r="D255" s="43">
        <v>65</v>
      </c>
      <c r="E255" s="40" t="s">
        <v>667</v>
      </c>
      <c r="F255" s="15"/>
    </row>
    <row r="256" spans="1:6" ht="21.9" customHeight="1" x14ac:dyDescent="0.25">
      <c r="A256" s="41" t="s">
        <v>666</v>
      </c>
      <c r="B256" s="42">
        <v>-32.15</v>
      </c>
      <c r="C256" s="42">
        <v>117.1</v>
      </c>
      <c r="D256" s="43">
        <v>45</v>
      </c>
      <c r="E256" s="40" t="s">
        <v>667</v>
      </c>
      <c r="F256" s="15"/>
    </row>
    <row r="257" spans="1:6" ht="21.9" customHeight="1" x14ac:dyDescent="0.25">
      <c r="A257" s="41" t="s">
        <v>666</v>
      </c>
      <c r="B257" s="42">
        <v>-32.15</v>
      </c>
      <c r="C257" s="42">
        <v>117.1</v>
      </c>
      <c r="D257" s="43">
        <v>0.5</v>
      </c>
      <c r="E257" s="40" t="s">
        <v>667</v>
      </c>
      <c r="F257" s="15"/>
    </row>
    <row r="258" spans="1:6" ht="21.9" customHeight="1" x14ac:dyDescent="0.25">
      <c r="A258" s="41" t="s">
        <v>666</v>
      </c>
      <c r="B258" s="42">
        <v>-32.15</v>
      </c>
      <c r="C258" s="42">
        <v>117.1</v>
      </c>
      <c r="D258" s="43">
        <v>15</v>
      </c>
      <c r="E258" s="40" t="s">
        <v>667</v>
      </c>
      <c r="F258" s="15"/>
    </row>
    <row r="259" spans="1:6" ht="21.9" customHeight="1" x14ac:dyDescent="0.25">
      <c r="A259" s="41" t="s">
        <v>666</v>
      </c>
      <c r="B259" s="42">
        <v>-33.71</v>
      </c>
      <c r="C259" s="42">
        <v>115.61</v>
      </c>
      <c r="D259" s="43">
        <v>50</v>
      </c>
      <c r="E259" s="40" t="s">
        <v>667</v>
      </c>
      <c r="F259" s="15"/>
    </row>
    <row r="260" spans="1:6" ht="21.9" customHeight="1" x14ac:dyDescent="0.25">
      <c r="A260" s="41" t="s">
        <v>666</v>
      </c>
      <c r="B260" s="42">
        <v>-33.71</v>
      </c>
      <c r="C260" s="42">
        <v>115.61</v>
      </c>
      <c r="D260" s="43">
        <v>10</v>
      </c>
      <c r="E260" s="40" t="s">
        <v>667</v>
      </c>
      <c r="F260" s="15"/>
    </row>
    <row r="261" spans="1:6" ht="21.9" customHeight="1" x14ac:dyDescent="0.25">
      <c r="A261" s="41" t="s">
        <v>666</v>
      </c>
      <c r="B261" s="42">
        <v>-33.71</v>
      </c>
      <c r="C261" s="42">
        <v>115.61</v>
      </c>
      <c r="D261" s="43">
        <v>8</v>
      </c>
      <c r="E261" s="40" t="s">
        <v>667</v>
      </c>
      <c r="F261" s="15"/>
    </row>
    <row r="262" spans="1:6" ht="21.9" customHeight="1" x14ac:dyDescent="0.25">
      <c r="A262" s="41" t="s">
        <v>666</v>
      </c>
      <c r="B262" s="42">
        <v>-32.44</v>
      </c>
      <c r="C262" s="42">
        <v>117.56</v>
      </c>
      <c r="D262" s="43">
        <v>45</v>
      </c>
      <c r="E262" s="40" t="s">
        <v>667</v>
      </c>
      <c r="F262" s="15"/>
    </row>
    <row r="263" spans="1:6" ht="21.9" customHeight="1" x14ac:dyDescent="0.25">
      <c r="A263" s="41" t="s">
        <v>666</v>
      </c>
      <c r="B263" s="42">
        <v>-32.44</v>
      </c>
      <c r="C263" s="42">
        <v>117.56</v>
      </c>
      <c r="D263" s="43">
        <v>15</v>
      </c>
      <c r="E263" s="40" t="s">
        <v>667</v>
      </c>
      <c r="F263" s="15"/>
    </row>
    <row r="264" spans="1:6" ht="21.9" customHeight="1" x14ac:dyDescent="0.25">
      <c r="A264" s="41" t="s">
        <v>666</v>
      </c>
      <c r="B264" s="42">
        <v>-32.74</v>
      </c>
      <c r="C264" s="42">
        <v>121.64</v>
      </c>
      <c r="D264" s="43">
        <v>12</v>
      </c>
      <c r="E264" s="40" t="s">
        <v>667</v>
      </c>
      <c r="F264" s="15"/>
    </row>
    <row r="265" spans="1:6" ht="21.9" customHeight="1" x14ac:dyDescent="0.25">
      <c r="A265" s="41" t="s">
        <v>666</v>
      </c>
      <c r="B265" s="42">
        <v>-31.73</v>
      </c>
      <c r="C265" s="42">
        <v>118.17</v>
      </c>
      <c r="D265" s="43">
        <v>15</v>
      </c>
      <c r="E265" s="40" t="s">
        <v>667</v>
      </c>
      <c r="F265" s="15"/>
    </row>
    <row r="266" spans="1:6" ht="21.9" customHeight="1" x14ac:dyDescent="0.25">
      <c r="A266" s="41" t="s">
        <v>666</v>
      </c>
      <c r="B266" s="42">
        <v>-31.73</v>
      </c>
      <c r="C266" s="42">
        <v>118.17</v>
      </c>
      <c r="D266" s="43">
        <v>10</v>
      </c>
      <c r="E266" s="40" t="s">
        <v>667</v>
      </c>
      <c r="F266" s="15"/>
    </row>
    <row r="267" spans="1:6" ht="21.9" customHeight="1" x14ac:dyDescent="0.25">
      <c r="A267" s="41" t="s">
        <v>666</v>
      </c>
      <c r="B267" s="42">
        <v>-31.73</v>
      </c>
      <c r="C267" s="42">
        <v>118.17</v>
      </c>
      <c r="D267" s="43">
        <v>0.75</v>
      </c>
      <c r="E267" s="40" t="s">
        <v>667</v>
      </c>
      <c r="F267" s="15"/>
    </row>
    <row r="268" spans="1:6" ht="21.9" customHeight="1" x14ac:dyDescent="0.25">
      <c r="A268" s="41" t="s">
        <v>666</v>
      </c>
      <c r="B268" s="42">
        <v>-31.73</v>
      </c>
      <c r="C268" s="42">
        <v>118.17</v>
      </c>
      <c r="D268" s="43">
        <v>0.1</v>
      </c>
      <c r="E268" s="40" t="s">
        <v>667</v>
      </c>
      <c r="F268" s="15"/>
    </row>
    <row r="269" spans="1:6" ht="21.9" customHeight="1" x14ac:dyDescent="0.25">
      <c r="A269" s="41" t="s">
        <v>666</v>
      </c>
      <c r="B269" s="42">
        <v>-31.73</v>
      </c>
      <c r="C269" s="42">
        <v>118.17</v>
      </c>
      <c r="D269" s="43">
        <v>10</v>
      </c>
      <c r="E269" s="40" t="s">
        <v>667</v>
      </c>
      <c r="F269" s="15"/>
    </row>
    <row r="270" spans="1:6" ht="21.9" customHeight="1" x14ac:dyDescent="0.25">
      <c r="A270" s="41" t="s">
        <v>666</v>
      </c>
      <c r="B270" s="42">
        <v>-31.73</v>
      </c>
      <c r="C270" s="42">
        <v>118.17</v>
      </c>
      <c r="D270" s="43">
        <v>30</v>
      </c>
      <c r="E270" s="40" t="s">
        <v>667</v>
      </c>
      <c r="F270" s="15"/>
    </row>
    <row r="271" spans="1:6" ht="21.9" customHeight="1" x14ac:dyDescent="0.25">
      <c r="A271" s="41" t="s">
        <v>666</v>
      </c>
      <c r="B271" s="42">
        <v>-31.65</v>
      </c>
      <c r="C271" s="42">
        <v>118.12</v>
      </c>
      <c r="D271" s="43">
        <v>0.2</v>
      </c>
      <c r="E271" s="40" t="s">
        <v>667</v>
      </c>
      <c r="F271" s="15"/>
    </row>
    <row r="272" spans="1:6" ht="21.9" customHeight="1" x14ac:dyDescent="0.25">
      <c r="A272" s="41" t="s">
        <v>666</v>
      </c>
      <c r="B272" s="42">
        <v>-31.65</v>
      </c>
      <c r="C272" s="42">
        <v>118.12</v>
      </c>
      <c r="D272" s="43">
        <v>0.1</v>
      </c>
      <c r="E272" s="40" t="s">
        <v>667</v>
      </c>
      <c r="F272" s="15"/>
    </row>
    <row r="273" spans="1:6" ht="21.9" customHeight="1" x14ac:dyDescent="0.25">
      <c r="A273" s="41" t="s">
        <v>666</v>
      </c>
      <c r="B273" s="42">
        <v>-31.24</v>
      </c>
      <c r="C273" s="42">
        <v>150.46</v>
      </c>
      <c r="D273" s="43">
        <v>18.5</v>
      </c>
      <c r="E273" s="40" t="s">
        <v>667</v>
      </c>
      <c r="F273" s="15"/>
    </row>
    <row r="274" spans="1:6" ht="21.9" customHeight="1" x14ac:dyDescent="0.25">
      <c r="A274" s="41" t="s">
        <v>666</v>
      </c>
      <c r="B274" s="42">
        <v>-31.24</v>
      </c>
      <c r="C274" s="42">
        <v>150.46</v>
      </c>
      <c r="D274" s="43">
        <v>172.6</v>
      </c>
      <c r="E274" s="40" t="s">
        <v>667</v>
      </c>
      <c r="F274" s="15"/>
    </row>
    <row r="275" spans="1:6" ht="21.9" customHeight="1" x14ac:dyDescent="0.25">
      <c r="A275" s="41" t="s">
        <v>666</v>
      </c>
      <c r="B275" s="42">
        <v>-31.24</v>
      </c>
      <c r="C275" s="42">
        <v>150.46</v>
      </c>
      <c r="D275" s="43">
        <v>17.3</v>
      </c>
      <c r="E275" s="40" t="s">
        <v>667</v>
      </c>
      <c r="F275" s="15"/>
    </row>
    <row r="276" spans="1:6" ht="21.9" customHeight="1" x14ac:dyDescent="0.25">
      <c r="A276" s="41" t="s">
        <v>666</v>
      </c>
      <c r="B276" s="42">
        <v>-31.24</v>
      </c>
      <c r="C276" s="42">
        <v>150.46</v>
      </c>
      <c r="D276" s="43">
        <v>33.6</v>
      </c>
      <c r="E276" s="40" t="s">
        <v>667</v>
      </c>
      <c r="F276" s="15"/>
    </row>
    <row r="277" spans="1:6" ht="21.9" customHeight="1" x14ac:dyDescent="0.25">
      <c r="A277" s="41" t="s">
        <v>666</v>
      </c>
      <c r="B277" s="42">
        <v>-31.24</v>
      </c>
      <c r="C277" s="42">
        <v>150.46</v>
      </c>
      <c r="D277" s="43">
        <v>38</v>
      </c>
      <c r="E277" s="40" t="s">
        <v>667</v>
      </c>
      <c r="F277" s="15"/>
    </row>
    <row r="278" spans="1:6" ht="21.9" customHeight="1" x14ac:dyDescent="0.25">
      <c r="A278" s="41" t="s">
        <v>666</v>
      </c>
      <c r="B278" s="42">
        <v>-31.24</v>
      </c>
      <c r="C278" s="42">
        <v>150.46</v>
      </c>
      <c r="D278" s="43">
        <v>20.399999999999999</v>
      </c>
      <c r="E278" s="40" t="s">
        <v>667</v>
      </c>
      <c r="F278" s="15"/>
    </row>
    <row r="279" spans="1:6" ht="21.9" customHeight="1" x14ac:dyDescent="0.25">
      <c r="A279" s="41" t="s">
        <v>666</v>
      </c>
      <c r="B279" s="42">
        <v>-31.24</v>
      </c>
      <c r="C279" s="42">
        <v>150.46</v>
      </c>
      <c r="D279" s="43">
        <v>10.8</v>
      </c>
      <c r="E279" s="40" t="s">
        <v>667</v>
      </c>
      <c r="F279" s="15"/>
    </row>
    <row r="280" spans="1:6" ht="21.9" customHeight="1" x14ac:dyDescent="0.25">
      <c r="A280" s="41" t="s">
        <v>666</v>
      </c>
      <c r="B280" s="42">
        <v>-31.24</v>
      </c>
      <c r="C280" s="42">
        <v>150.46</v>
      </c>
      <c r="D280" s="43">
        <v>18.100000000000001</v>
      </c>
      <c r="E280" s="40" t="s">
        <v>667</v>
      </c>
      <c r="F280" s="15"/>
    </row>
    <row r="281" spans="1:6" ht="21.9" customHeight="1" x14ac:dyDescent="0.25">
      <c r="A281" s="41" t="s">
        <v>666</v>
      </c>
      <c r="B281" s="42">
        <v>-31.24</v>
      </c>
      <c r="C281" s="42">
        <v>150.46</v>
      </c>
      <c r="D281" s="43">
        <v>19.600000000000001</v>
      </c>
      <c r="E281" s="40" t="s">
        <v>667</v>
      </c>
      <c r="F281" s="15"/>
    </row>
    <row r="282" spans="1:6" ht="21.9" customHeight="1" x14ac:dyDescent="0.25">
      <c r="A282" s="41" t="s">
        <v>666</v>
      </c>
      <c r="B282" s="42">
        <v>-31.24</v>
      </c>
      <c r="C282" s="42">
        <v>150.46</v>
      </c>
      <c r="D282" s="43">
        <v>17.100000000000001</v>
      </c>
      <c r="E282" s="40" t="s">
        <v>667</v>
      </c>
      <c r="F282" s="15"/>
    </row>
    <row r="283" spans="1:6" ht="21.9" customHeight="1" x14ac:dyDescent="0.25">
      <c r="A283" s="41" t="s">
        <v>666</v>
      </c>
      <c r="B283" s="42">
        <v>-31.24</v>
      </c>
      <c r="C283" s="42">
        <v>150.46</v>
      </c>
      <c r="D283" s="43">
        <v>12.5</v>
      </c>
      <c r="E283" s="40" t="s">
        <v>667</v>
      </c>
      <c r="F283" s="15"/>
    </row>
    <row r="284" spans="1:6" ht="21.9" customHeight="1" x14ac:dyDescent="0.25">
      <c r="A284" s="41" t="s">
        <v>666</v>
      </c>
      <c r="B284" s="42">
        <v>-31.24</v>
      </c>
      <c r="C284" s="42">
        <v>150.46</v>
      </c>
      <c r="D284" s="43">
        <v>9</v>
      </c>
      <c r="E284" s="40" t="s">
        <v>667</v>
      </c>
      <c r="F284" s="15"/>
    </row>
    <row r="285" spans="1:6" ht="21.9" customHeight="1" x14ac:dyDescent="0.25">
      <c r="A285" s="41" t="s">
        <v>666</v>
      </c>
      <c r="B285" s="42">
        <v>-31.24</v>
      </c>
      <c r="C285" s="42">
        <v>150.46</v>
      </c>
      <c r="D285" s="43">
        <v>23.6</v>
      </c>
      <c r="E285" s="40" t="s">
        <v>667</v>
      </c>
      <c r="F285" s="15"/>
    </row>
    <row r="286" spans="1:6" ht="21.9" customHeight="1" x14ac:dyDescent="0.25">
      <c r="A286" s="41" t="s">
        <v>666</v>
      </c>
      <c r="B286" s="42">
        <v>-31.24</v>
      </c>
      <c r="C286" s="42">
        <v>150.46</v>
      </c>
      <c r="D286" s="43">
        <v>44.7</v>
      </c>
      <c r="E286" s="40" t="s">
        <v>667</v>
      </c>
      <c r="F286" s="15"/>
    </row>
    <row r="287" spans="1:6" ht="21.9" customHeight="1" x14ac:dyDescent="0.25">
      <c r="A287" s="41" t="s">
        <v>666</v>
      </c>
      <c r="B287" s="42">
        <v>-31.24</v>
      </c>
      <c r="C287" s="42">
        <v>150.46</v>
      </c>
      <c r="D287" s="43">
        <v>22.8</v>
      </c>
      <c r="E287" s="40" t="s">
        <v>667</v>
      </c>
      <c r="F287" s="15"/>
    </row>
    <row r="288" spans="1:6" ht="21.9" customHeight="1" x14ac:dyDescent="0.25">
      <c r="A288" s="41" t="s">
        <v>666</v>
      </c>
      <c r="B288" s="42">
        <v>-31.24</v>
      </c>
      <c r="C288" s="42">
        <v>150.46</v>
      </c>
      <c r="D288" s="43">
        <v>26.3</v>
      </c>
      <c r="E288" s="40" t="s">
        <v>667</v>
      </c>
      <c r="F288" s="15"/>
    </row>
    <row r="289" spans="1:6" ht="21.9" customHeight="1" x14ac:dyDescent="0.25">
      <c r="A289" s="41" t="s">
        <v>666</v>
      </c>
      <c r="B289" s="42">
        <v>-31.24</v>
      </c>
      <c r="C289" s="42">
        <v>150.46</v>
      </c>
      <c r="D289" s="43">
        <v>7.8</v>
      </c>
      <c r="E289" s="40" t="s">
        <v>667</v>
      </c>
      <c r="F289" s="15"/>
    </row>
    <row r="290" spans="1:6" ht="21.9" customHeight="1" x14ac:dyDescent="0.25">
      <c r="A290" s="41" t="s">
        <v>666</v>
      </c>
      <c r="B290" s="42">
        <v>-31.24</v>
      </c>
      <c r="C290" s="42">
        <v>150.46</v>
      </c>
      <c r="D290" s="43">
        <v>2.2999999999999998</v>
      </c>
      <c r="E290" s="40" t="s">
        <v>667</v>
      </c>
      <c r="F290" s="15"/>
    </row>
    <row r="291" spans="1:6" ht="21.9" customHeight="1" x14ac:dyDescent="0.25">
      <c r="A291" s="41" t="s">
        <v>666</v>
      </c>
      <c r="B291" s="42">
        <v>-31.24</v>
      </c>
      <c r="C291" s="42">
        <v>150.46</v>
      </c>
      <c r="D291" s="43">
        <v>4.5</v>
      </c>
      <c r="E291" s="40" t="s">
        <v>667</v>
      </c>
      <c r="F291" s="15"/>
    </row>
    <row r="292" spans="1:6" ht="21.9" customHeight="1" x14ac:dyDescent="0.25">
      <c r="A292" s="41" t="s">
        <v>666</v>
      </c>
      <c r="B292" s="42">
        <v>-31.24</v>
      </c>
      <c r="C292" s="42">
        <v>150.46</v>
      </c>
      <c r="D292" s="43">
        <v>5.5</v>
      </c>
      <c r="E292" s="40" t="s">
        <v>667</v>
      </c>
      <c r="F292" s="15"/>
    </row>
    <row r="293" spans="1:6" ht="21.9" customHeight="1" x14ac:dyDescent="0.25">
      <c r="A293" s="41" t="s">
        <v>666</v>
      </c>
      <c r="B293" s="42">
        <v>-31.24</v>
      </c>
      <c r="C293" s="42">
        <v>150.46</v>
      </c>
      <c r="D293" s="43">
        <v>2.8</v>
      </c>
      <c r="E293" s="40" t="s">
        <v>667</v>
      </c>
      <c r="F293" s="15"/>
    </row>
    <row r="294" spans="1:6" ht="21.9" customHeight="1" x14ac:dyDescent="0.25">
      <c r="A294" s="41" t="s">
        <v>666</v>
      </c>
      <c r="B294" s="42">
        <v>-31.24</v>
      </c>
      <c r="C294" s="42">
        <v>150.46</v>
      </c>
      <c r="D294" s="43">
        <v>4.7</v>
      </c>
      <c r="E294" s="40" t="s">
        <v>667</v>
      </c>
      <c r="F294" s="15"/>
    </row>
    <row r="295" spans="1:6" ht="21.9" customHeight="1" x14ac:dyDescent="0.25">
      <c r="A295" s="41" t="s">
        <v>666</v>
      </c>
      <c r="B295" s="42">
        <v>-31.24</v>
      </c>
      <c r="C295" s="42">
        <v>150.46</v>
      </c>
      <c r="D295" s="43">
        <v>12.8</v>
      </c>
      <c r="E295" s="40" t="s">
        <v>667</v>
      </c>
      <c r="F295" s="15"/>
    </row>
    <row r="296" spans="1:6" ht="21.9" customHeight="1" x14ac:dyDescent="0.25">
      <c r="A296" s="41" t="s">
        <v>666</v>
      </c>
      <c r="B296" s="42">
        <v>-31.24</v>
      </c>
      <c r="C296" s="42">
        <v>150.46</v>
      </c>
      <c r="D296" s="43">
        <v>3.9</v>
      </c>
      <c r="E296" s="40" t="s">
        <v>667</v>
      </c>
      <c r="F296" s="15"/>
    </row>
    <row r="297" spans="1:6" ht="21.9" customHeight="1" x14ac:dyDescent="0.25">
      <c r="A297" s="41" t="s">
        <v>666</v>
      </c>
      <c r="B297" s="42">
        <v>-31.24</v>
      </c>
      <c r="C297" s="42">
        <v>150.46</v>
      </c>
      <c r="D297" s="43">
        <v>13.9</v>
      </c>
      <c r="E297" s="40" t="s">
        <v>667</v>
      </c>
      <c r="F297" s="15"/>
    </row>
    <row r="298" spans="1:6" ht="21.9" customHeight="1" x14ac:dyDescent="0.25">
      <c r="A298" s="41" t="s">
        <v>666</v>
      </c>
      <c r="B298" s="42">
        <v>-31.24</v>
      </c>
      <c r="C298" s="42">
        <v>150.46</v>
      </c>
      <c r="D298" s="43">
        <v>3.1</v>
      </c>
      <c r="E298" s="40" t="s">
        <v>667</v>
      </c>
      <c r="F298" s="15"/>
    </row>
    <row r="299" spans="1:6" ht="21.9" customHeight="1" x14ac:dyDescent="0.25">
      <c r="A299" s="41" t="s">
        <v>666</v>
      </c>
      <c r="B299" s="42">
        <v>-31.24</v>
      </c>
      <c r="C299" s="42">
        <v>150.46</v>
      </c>
      <c r="D299" s="43">
        <v>3.9</v>
      </c>
      <c r="E299" s="40" t="s">
        <v>667</v>
      </c>
      <c r="F299" s="15"/>
    </row>
    <row r="300" spans="1:6" ht="21.9" customHeight="1" x14ac:dyDescent="0.25">
      <c r="A300" s="41" t="s">
        <v>666</v>
      </c>
      <c r="B300" s="42">
        <v>-31.24</v>
      </c>
      <c r="C300" s="42">
        <v>150.46</v>
      </c>
      <c r="D300" s="43">
        <v>11.4</v>
      </c>
      <c r="E300" s="40" t="s">
        <v>667</v>
      </c>
      <c r="F300" s="15"/>
    </row>
    <row r="301" spans="1:6" ht="21.9" customHeight="1" x14ac:dyDescent="0.25">
      <c r="A301" s="41" t="s">
        <v>666</v>
      </c>
      <c r="B301" s="42">
        <v>-31.24</v>
      </c>
      <c r="C301" s="42">
        <v>150.46</v>
      </c>
      <c r="D301" s="43">
        <v>13.5</v>
      </c>
      <c r="E301" s="40" t="s">
        <v>667</v>
      </c>
      <c r="F301" s="15"/>
    </row>
    <row r="302" spans="1:6" ht="21.9" customHeight="1" x14ac:dyDescent="0.25">
      <c r="A302" s="41" t="s">
        <v>666</v>
      </c>
      <c r="B302" s="42">
        <v>-31.24</v>
      </c>
      <c r="C302" s="42">
        <v>150.46</v>
      </c>
      <c r="D302" s="43">
        <v>7.5</v>
      </c>
      <c r="E302" s="40" t="s">
        <v>667</v>
      </c>
      <c r="F302" s="15"/>
    </row>
    <row r="303" spans="1:6" ht="21.9" customHeight="1" x14ac:dyDescent="0.25">
      <c r="A303" s="41" t="s">
        <v>666</v>
      </c>
      <c r="B303" s="42">
        <v>-31.24</v>
      </c>
      <c r="C303" s="42">
        <v>150.46</v>
      </c>
      <c r="D303" s="43">
        <v>8.4</v>
      </c>
      <c r="E303" s="40" t="s">
        <v>667</v>
      </c>
      <c r="F303" s="15"/>
    </row>
    <row r="304" spans="1:6" ht="21.9" customHeight="1" x14ac:dyDescent="0.25">
      <c r="A304" s="41" t="s">
        <v>666</v>
      </c>
      <c r="B304" s="42">
        <v>-31.24</v>
      </c>
      <c r="C304" s="42">
        <v>150.46</v>
      </c>
      <c r="D304" s="43">
        <v>1.4</v>
      </c>
      <c r="E304" s="40" t="s">
        <v>667</v>
      </c>
      <c r="F304" s="15"/>
    </row>
    <row r="305" spans="1:6" ht="21.9" customHeight="1" x14ac:dyDescent="0.25">
      <c r="A305" s="41" t="s">
        <v>666</v>
      </c>
      <c r="B305" s="42">
        <v>-31.24</v>
      </c>
      <c r="C305" s="42">
        <v>150.46</v>
      </c>
      <c r="D305" s="43">
        <v>2</v>
      </c>
      <c r="E305" s="40" t="s">
        <v>667</v>
      </c>
      <c r="F305" s="15"/>
    </row>
    <row r="306" spans="1:6" ht="21.9" customHeight="1" x14ac:dyDescent="0.25">
      <c r="A306" s="41" t="s">
        <v>666</v>
      </c>
      <c r="B306" s="42">
        <v>-31.24</v>
      </c>
      <c r="C306" s="42">
        <v>150.46</v>
      </c>
      <c r="D306" s="43">
        <v>2.2000000000000002</v>
      </c>
      <c r="E306" s="40" t="s">
        <v>667</v>
      </c>
      <c r="F306" s="15"/>
    </row>
    <row r="307" spans="1:6" ht="21.9" customHeight="1" x14ac:dyDescent="0.25">
      <c r="A307" s="41" t="s">
        <v>666</v>
      </c>
      <c r="B307" s="42">
        <v>-31.24</v>
      </c>
      <c r="C307" s="42">
        <v>150.46</v>
      </c>
      <c r="D307" s="43">
        <v>5.4</v>
      </c>
      <c r="E307" s="40" t="s">
        <v>667</v>
      </c>
      <c r="F307" s="15"/>
    </row>
    <row r="308" spans="1:6" ht="21.9" customHeight="1" x14ac:dyDescent="0.25">
      <c r="A308" s="41" t="s">
        <v>666</v>
      </c>
      <c r="B308" s="42">
        <v>-31.24</v>
      </c>
      <c r="C308" s="42">
        <v>150.46</v>
      </c>
      <c r="D308" s="43">
        <v>3</v>
      </c>
      <c r="E308" s="40" t="s">
        <v>667</v>
      </c>
      <c r="F308" s="15"/>
    </row>
    <row r="309" spans="1:6" ht="21.9" customHeight="1" x14ac:dyDescent="0.25">
      <c r="A309" s="41" t="s">
        <v>666</v>
      </c>
      <c r="B309" s="42">
        <v>-31.24</v>
      </c>
      <c r="C309" s="42">
        <v>150.46</v>
      </c>
      <c r="D309" s="43">
        <v>3</v>
      </c>
      <c r="E309" s="40" t="s">
        <v>667</v>
      </c>
      <c r="F309" s="15"/>
    </row>
    <row r="310" spans="1:6" ht="21.9" customHeight="1" x14ac:dyDescent="0.25">
      <c r="A310" s="41" t="s">
        <v>666</v>
      </c>
      <c r="B310" s="42">
        <v>-31.24</v>
      </c>
      <c r="C310" s="42">
        <v>150.46</v>
      </c>
      <c r="D310" s="43">
        <v>81</v>
      </c>
      <c r="E310" s="40" t="s">
        <v>667</v>
      </c>
      <c r="F310" s="15"/>
    </row>
    <row r="311" spans="1:6" ht="21.9" customHeight="1" x14ac:dyDescent="0.25">
      <c r="A311" s="41" t="s">
        <v>666</v>
      </c>
      <c r="B311" s="42">
        <v>-31.24</v>
      </c>
      <c r="C311" s="42">
        <v>150.46</v>
      </c>
      <c r="D311" s="43">
        <v>10</v>
      </c>
      <c r="E311" s="40" t="s">
        <v>667</v>
      </c>
      <c r="F311" s="15"/>
    </row>
    <row r="312" spans="1:6" ht="21.9" customHeight="1" x14ac:dyDescent="0.25">
      <c r="A312" s="41" t="s">
        <v>666</v>
      </c>
      <c r="B312" s="42">
        <v>-31.24</v>
      </c>
      <c r="C312" s="42">
        <v>150.46</v>
      </c>
      <c r="D312" s="43">
        <v>25</v>
      </c>
      <c r="E312" s="40" t="s">
        <v>667</v>
      </c>
      <c r="F312" s="15"/>
    </row>
    <row r="313" spans="1:6" ht="21.9" customHeight="1" x14ac:dyDescent="0.25">
      <c r="A313" s="41" t="s">
        <v>666</v>
      </c>
      <c r="B313" s="42">
        <v>-31.24</v>
      </c>
      <c r="C313" s="42">
        <v>150.46</v>
      </c>
      <c r="D313" s="43">
        <v>4</v>
      </c>
      <c r="E313" s="40" t="s">
        <v>667</v>
      </c>
      <c r="F313" s="15"/>
    </row>
    <row r="314" spans="1:6" ht="21.9" customHeight="1" x14ac:dyDescent="0.25">
      <c r="A314" s="41" t="s">
        <v>666</v>
      </c>
      <c r="B314" s="42">
        <v>-31.24</v>
      </c>
      <c r="C314" s="42">
        <v>150.46</v>
      </c>
      <c r="D314" s="43">
        <v>156</v>
      </c>
      <c r="E314" s="40" t="s">
        <v>667</v>
      </c>
      <c r="F314" s="15"/>
    </row>
    <row r="315" spans="1:6" ht="21.9" customHeight="1" x14ac:dyDescent="0.25">
      <c r="A315" s="41" t="s">
        <v>666</v>
      </c>
      <c r="B315" s="42">
        <v>-22.14</v>
      </c>
      <c r="C315" s="42">
        <v>133.41</v>
      </c>
      <c r="D315" s="43">
        <v>0.8</v>
      </c>
      <c r="E315" s="40" t="s">
        <v>667</v>
      </c>
      <c r="F315" s="15"/>
    </row>
    <row r="316" spans="1:6" ht="21.9" customHeight="1" x14ac:dyDescent="0.25">
      <c r="A316" s="41" t="s">
        <v>666</v>
      </c>
      <c r="B316" s="42">
        <v>-22.14</v>
      </c>
      <c r="C316" s="42">
        <v>133.41</v>
      </c>
      <c r="D316" s="43">
        <v>3.5</v>
      </c>
      <c r="E316" s="40" t="s">
        <v>667</v>
      </c>
      <c r="F316" s="15"/>
    </row>
    <row r="317" spans="1:6" ht="21.9" customHeight="1" x14ac:dyDescent="0.25">
      <c r="A317" s="41" t="s">
        <v>666</v>
      </c>
      <c r="B317" s="42">
        <v>-37.229999999999997</v>
      </c>
      <c r="C317" s="42">
        <v>140.69999999999999</v>
      </c>
      <c r="D317" s="43">
        <v>0</v>
      </c>
      <c r="E317" s="40" t="s">
        <v>667</v>
      </c>
      <c r="F317" s="15"/>
    </row>
    <row r="318" spans="1:6" ht="21.9" customHeight="1" x14ac:dyDescent="0.25">
      <c r="A318" s="41" t="s">
        <v>666</v>
      </c>
      <c r="B318" s="42">
        <v>-37.229999999999997</v>
      </c>
      <c r="C318" s="42">
        <v>140.69999999999999</v>
      </c>
      <c r="D318" s="43">
        <v>0</v>
      </c>
      <c r="E318" s="40" t="s">
        <v>667</v>
      </c>
      <c r="F318" s="15"/>
    </row>
    <row r="319" spans="1:6" ht="21.9" customHeight="1" x14ac:dyDescent="0.25">
      <c r="A319" s="41" t="s">
        <v>666</v>
      </c>
      <c r="B319" s="42">
        <v>-37.229999999999997</v>
      </c>
      <c r="C319" s="42">
        <v>140.69999999999999</v>
      </c>
      <c r="D319" s="43">
        <v>0</v>
      </c>
      <c r="E319" s="40" t="s">
        <v>667</v>
      </c>
      <c r="F319" s="15"/>
    </row>
    <row r="320" spans="1:6" ht="21.9" customHeight="1" x14ac:dyDescent="0.25">
      <c r="A320" s="41" t="s">
        <v>666</v>
      </c>
      <c r="B320" s="42">
        <v>-37.229999999999997</v>
      </c>
      <c r="C320" s="42">
        <v>140.69999999999999</v>
      </c>
      <c r="D320" s="43">
        <v>0</v>
      </c>
      <c r="E320" s="40" t="s">
        <v>667</v>
      </c>
      <c r="F320" s="15"/>
    </row>
    <row r="321" spans="1:6" ht="21.9" customHeight="1" x14ac:dyDescent="0.25">
      <c r="A321" s="41" t="s">
        <v>666</v>
      </c>
      <c r="B321" s="42">
        <v>-37.229999999999997</v>
      </c>
      <c r="C321" s="42">
        <v>140.69999999999999</v>
      </c>
      <c r="D321" s="43">
        <v>0</v>
      </c>
      <c r="E321" s="40" t="s">
        <v>667</v>
      </c>
      <c r="F321" s="15"/>
    </row>
    <row r="322" spans="1:6" ht="21.9" customHeight="1" x14ac:dyDescent="0.25">
      <c r="A322" s="41" t="s">
        <v>666</v>
      </c>
      <c r="B322" s="42">
        <v>-37.229999999999997</v>
      </c>
      <c r="C322" s="42">
        <v>140.69999999999999</v>
      </c>
      <c r="D322" s="43">
        <v>0</v>
      </c>
      <c r="E322" s="40" t="s">
        <v>667</v>
      </c>
      <c r="F322" s="15"/>
    </row>
    <row r="323" spans="1:6" ht="21.9" customHeight="1" x14ac:dyDescent="0.25">
      <c r="A323" s="41" t="s">
        <v>666</v>
      </c>
      <c r="B323" s="42">
        <v>-37.229999999999997</v>
      </c>
      <c r="C323" s="42">
        <v>140.69999999999999</v>
      </c>
      <c r="D323" s="43">
        <v>0</v>
      </c>
      <c r="E323" s="40" t="s">
        <v>667</v>
      </c>
      <c r="F323" s="15"/>
    </row>
    <row r="324" spans="1:6" ht="21.9" customHeight="1" x14ac:dyDescent="0.25">
      <c r="A324" s="41" t="s">
        <v>666</v>
      </c>
      <c r="B324" s="42">
        <v>-37.229999999999997</v>
      </c>
      <c r="C324" s="42">
        <v>140.69999999999999</v>
      </c>
      <c r="D324" s="43">
        <v>0</v>
      </c>
      <c r="E324" s="40" t="s">
        <v>667</v>
      </c>
      <c r="F324" s="15"/>
    </row>
    <row r="325" spans="1:6" ht="21.9" customHeight="1" x14ac:dyDescent="0.25">
      <c r="A325" s="41" t="s">
        <v>666</v>
      </c>
      <c r="B325" s="42">
        <v>-37.229999999999997</v>
      </c>
      <c r="C325" s="42">
        <v>140.69999999999999</v>
      </c>
      <c r="D325" s="43">
        <v>71</v>
      </c>
      <c r="E325" s="40" t="s">
        <v>667</v>
      </c>
      <c r="F325" s="15"/>
    </row>
    <row r="326" spans="1:6" ht="21.9" customHeight="1" x14ac:dyDescent="0.25">
      <c r="A326" s="41" t="s">
        <v>666</v>
      </c>
      <c r="B326" s="42">
        <v>-37.229999999999997</v>
      </c>
      <c r="C326" s="42">
        <v>140.69999999999999</v>
      </c>
      <c r="D326" s="43">
        <v>28</v>
      </c>
      <c r="E326" s="40" t="s">
        <v>667</v>
      </c>
      <c r="F326" s="15"/>
    </row>
    <row r="327" spans="1:6" ht="21.9" customHeight="1" x14ac:dyDescent="0.25">
      <c r="A327" s="41" t="s">
        <v>666</v>
      </c>
      <c r="B327" s="42">
        <v>-37.229999999999997</v>
      </c>
      <c r="C327" s="42">
        <v>140.69999999999999</v>
      </c>
      <c r="D327" s="43">
        <v>55</v>
      </c>
      <c r="E327" s="40" t="s">
        <v>667</v>
      </c>
      <c r="F327" s="15"/>
    </row>
    <row r="328" spans="1:6" ht="21.9" customHeight="1" x14ac:dyDescent="0.25">
      <c r="A328" s="41" t="s">
        <v>666</v>
      </c>
      <c r="B328" s="42">
        <v>-37.229999999999997</v>
      </c>
      <c r="C328" s="42">
        <v>140.69999999999999</v>
      </c>
      <c r="D328" s="43">
        <v>53</v>
      </c>
      <c r="E328" s="40" t="s">
        <v>667</v>
      </c>
      <c r="F328" s="15"/>
    </row>
    <row r="329" spans="1:6" ht="21.9" customHeight="1" x14ac:dyDescent="0.25">
      <c r="A329" s="41" t="s">
        <v>666</v>
      </c>
      <c r="B329" s="42">
        <v>-37.229999999999997</v>
      </c>
      <c r="C329" s="42">
        <v>140.69999999999999</v>
      </c>
      <c r="D329" s="43">
        <v>166</v>
      </c>
      <c r="E329" s="40" t="s">
        <v>667</v>
      </c>
      <c r="F329" s="15"/>
    </row>
    <row r="330" spans="1:6" ht="21.9" customHeight="1" x14ac:dyDescent="0.25">
      <c r="A330" s="41" t="s">
        <v>666</v>
      </c>
      <c r="B330" s="42">
        <v>-37.229999999999997</v>
      </c>
      <c r="C330" s="42">
        <v>140.69999999999999</v>
      </c>
      <c r="D330" s="43">
        <v>101</v>
      </c>
      <c r="E330" s="40" t="s">
        <v>667</v>
      </c>
      <c r="F330" s="15"/>
    </row>
    <row r="331" spans="1:6" ht="21.9" customHeight="1" x14ac:dyDescent="0.25">
      <c r="A331" s="41" t="s">
        <v>666</v>
      </c>
      <c r="B331" s="42">
        <v>-37.229999999999997</v>
      </c>
      <c r="C331" s="42">
        <v>140.69999999999999</v>
      </c>
      <c r="D331" s="43">
        <v>79</v>
      </c>
      <c r="E331" s="40" t="s">
        <v>667</v>
      </c>
      <c r="F331" s="15"/>
    </row>
    <row r="332" spans="1:6" ht="21.9" customHeight="1" x14ac:dyDescent="0.25">
      <c r="A332" s="41" t="s">
        <v>666</v>
      </c>
      <c r="B332" s="42">
        <v>-37.229999999999997</v>
      </c>
      <c r="C332" s="42">
        <v>140.69999999999999</v>
      </c>
      <c r="D332" s="43">
        <v>51</v>
      </c>
      <c r="E332" s="40" t="s">
        <v>667</v>
      </c>
      <c r="F332" s="15"/>
    </row>
    <row r="333" spans="1:6" ht="21.9" customHeight="1" x14ac:dyDescent="0.25">
      <c r="A333" s="41" t="s">
        <v>666</v>
      </c>
      <c r="B333" s="42">
        <v>-37.229999999999997</v>
      </c>
      <c r="C333" s="42">
        <v>140.69999999999999</v>
      </c>
      <c r="D333" s="43">
        <v>22</v>
      </c>
      <c r="E333" s="40" t="s">
        <v>667</v>
      </c>
      <c r="F333" s="15"/>
    </row>
    <row r="334" spans="1:6" ht="21.9" customHeight="1" x14ac:dyDescent="0.25">
      <c r="A334" s="41" t="s">
        <v>666</v>
      </c>
      <c r="B334" s="42">
        <v>-37.229999999999997</v>
      </c>
      <c r="C334" s="42">
        <v>140.69999999999999</v>
      </c>
      <c r="D334" s="43">
        <v>35</v>
      </c>
      <c r="E334" s="40" t="s">
        <v>667</v>
      </c>
      <c r="F334" s="15"/>
    </row>
    <row r="335" spans="1:6" ht="21.9" customHeight="1" x14ac:dyDescent="0.25">
      <c r="A335" s="41" t="s">
        <v>666</v>
      </c>
      <c r="B335" s="42">
        <v>-37.229999999999997</v>
      </c>
      <c r="C335" s="42">
        <v>140.69999999999999</v>
      </c>
      <c r="D335" s="43">
        <v>27</v>
      </c>
      <c r="E335" s="40" t="s">
        <v>667</v>
      </c>
      <c r="F335" s="15"/>
    </row>
    <row r="336" spans="1:6" ht="21.9" customHeight="1" x14ac:dyDescent="0.25">
      <c r="A336" s="41" t="s">
        <v>666</v>
      </c>
      <c r="B336" s="42">
        <v>-37.229999999999997</v>
      </c>
      <c r="C336" s="42">
        <v>140.69999999999999</v>
      </c>
      <c r="D336" s="43">
        <v>102</v>
      </c>
      <c r="E336" s="40" t="s">
        <v>667</v>
      </c>
      <c r="F336" s="15"/>
    </row>
    <row r="337" spans="1:6" ht="21.9" customHeight="1" x14ac:dyDescent="0.25">
      <c r="A337" s="41" t="s">
        <v>666</v>
      </c>
      <c r="B337" s="42">
        <v>-37.229999999999997</v>
      </c>
      <c r="C337" s="42">
        <v>140.69999999999999</v>
      </c>
      <c r="D337" s="43">
        <v>43</v>
      </c>
      <c r="E337" s="40" t="s">
        <v>667</v>
      </c>
      <c r="F337" s="15"/>
    </row>
    <row r="338" spans="1:6" ht="21.9" customHeight="1" x14ac:dyDescent="0.25">
      <c r="A338" s="41" t="s">
        <v>666</v>
      </c>
      <c r="B338" s="42">
        <v>-37.229999999999997</v>
      </c>
      <c r="C338" s="42">
        <v>140.69999999999999</v>
      </c>
      <c r="D338" s="43">
        <v>47</v>
      </c>
      <c r="E338" s="40" t="s">
        <v>667</v>
      </c>
      <c r="F338" s="15"/>
    </row>
    <row r="339" spans="1:6" ht="21.9" customHeight="1" x14ac:dyDescent="0.25">
      <c r="A339" s="41" t="s">
        <v>666</v>
      </c>
      <c r="B339" s="42">
        <v>-33.35</v>
      </c>
      <c r="C339" s="42">
        <v>116.15</v>
      </c>
      <c r="D339" s="43">
        <v>0</v>
      </c>
      <c r="E339" s="40" t="s">
        <v>667</v>
      </c>
      <c r="F339" s="15"/>
    </row>
    <row r="340" spans="1:6" ht="21.9" customHeight="1" x14ac:dyDescent="0.25">
      <c r="A340" s="41" t="s">
        <v>666</v>
      </c>
      <c r="B340" s="42">
        <v>-33.35</v>
      </c>
      <c r="C340" s="42">
        <v>116.15</v>
      </c>
      <c r="D340" s="43">
        <v>0</v>
      </c>
      <c r="E340" s="40" t="s">
        <v>667</v>
      </c>
      <c r="F340" s="15"/>
    </row>
    <row r="341" spans="1:6" ht="21.9" customHeight="1" x14ac:dyDescent="0.25">
      <c r="A341" s="41" t="s">
        <v>666</v>
      </c>
      <c r="B341" s="42">
        <v>-33.35</v>
      </c>
      <c r="C341" s="42">
        <v>116.15</v>
      </c>
      <c r="D341" s="43">
        <v>0.4</v>
      </c>
      <c r="E341" s="40" t="s">
        <v>667</v>
      </c>
      <c r="F341" s="15"/>
    </row>
    <row r="342" spans="1:6" ht="21.9" customHeight="1" x14ac:dyDescent="0.25">
      <c r="A342" s="41" t="s">
        <v>666</v>
      </c>
      <c r="B342" s="42">
        <v>-33.35</v>
      </c>
      <c r="C342" s="42">
        <v>116.15</v>
      </c>
      <c r="D342" s="43">
        <v>3.5</v>
      </c>
      <c r="E342" s="40" t="s">
        <v>667</v>
      </c>
      <c r="F342" s="15"/>
    </row>
    <row r="343" spans="1:6" ht="21.9" customHeight="1" x14ac:dyDescent="0.25">
      <c r="A343" s="41" t="s">
        <v>666</v>
      </c>
      <c r="B343" s="42">
        <v>-33.35</v>
      </c>
      <c r="C343" s="42">
        <v>116.15</v>
      </c>
      <c r="D343" s="43">
        <v>5</v>
      </c>
      <c r="E343" s="40" t="s">
        <v>667</v>
      </c>
      <c r="F343" s="15"/>
    </row>
    <row r="344" spans="1:6" ht="21.9" customHeight="1" x14ac:dyDescent="0.25">
      <c r="A344" s="41" t="s">
        <v>666</v>
      </c>
      <c r="B344" s="42">
        <v>-33.35</v>
      </c>
      <c r="C344" s="42">
        <v>116.15</v>
      </c>
      <c r="D344" s="43">
        <v>75</v>
      </c>
      <c r="E344" s="40" t="s">
        <v>667</v>
      </c>
      <c r="F344" s="15"/>
    </row>
    <row r="345" spans="1:6" ht="21.9" customHeight="1" x14ac:dyDescent="0.25">
      <c r="A345" s="41" t="s">
        <v>666</v>
      </c>
      <c r="B345" s="42">
        <v>-33.35</v>
      </c>
      <c r="C345" s="42">
        <v>116.15</v>
      </c>
      <c r="D345" s="43">
        <v>4.3</v>
      </c>
      <c r="E345" s="40" t="s">
        <v>667</v>
      </c>
      <c r="F345" s="15"/>
    </row>
    <row r="346" spans="1:6" ht="21.9" customHeight="1" x14ac:dyDescent="0.25">
      <c r="A346" s="41" t="s">
        <v>666</v>
      </c>
      <c r="B346" s="42">
        <v>-33.35</v>
      </c>
      <c r="C346" s="42">
        <v>116.15</v>
      </c>
      <c r="D346" s="43">
        <v>3.6</v>
      </c>
      <c r="E346" s="40" t="s">
        <v>667</v>
      </c>
      <c r="F346" s="15"/>
    </row>
    <row r="347" spans="1:6" ht="21.9" customHeight="1" x14ac:dyDescent="0.25">
      <c r="A347" s="41" t="s">
        <v>666</v>
      </c>
      <c r="B347" s="42">
        <v>-33.35</v>
      </c>
      <c r="C347" s="42">
        <v>116.15</v>
      </c>
      <c r="D347" s="43">
        <v>3</v>
      </c>
      <c r="E347" s="40" t="s">
        <v>667</v>
      </c>
      <c r="F347" s="15"/>
    </row>
    <row r="348" spans="1:6" ht="21.9" customHeight="1" x14ac:dyDescent="0.25">
      <c r="A348" s="41" t="s">
        <v>666</v>
      </c>
      <c r="B348" s="42">
        <v>-33.35</v>
      </c>
      <c r="C348" s="42">
        <v>116.15</v>
      </c>
      <c r="D348" s="43">
        <v>4.5</v>
      </c>
      <c r="E348" s="40" t="s">
        <v>667</v>
      </c>
      <c r="F348" s="15"/>
    </row>
    <row r="349" spans="1:6" ht="21.9" customHeight="1" x14ac:dyDescent="0.25">
      <c r="A349" s="41" t="s">
        <v>666</v>
      </c>
      <c r="B349" s="42">
        <v>-33.35</v>
      </c>
      <c r="C349" s="42">
        <v>116.15</v>
      </c>
      <c r="D349" s="43">
        <v>2.2000000000000002</v>
      </c>
      <c r="E349" s="40" t="s">
        <v>667</v>
      </c>
      <c r="F349" s="15"/>
    </row>
    <row r="350" spans="1:6" ht="21.9" customHeight="1" x14ac:dyDescent="0.25">
      <c r="A350" s="41" t="s">
        <v>666</v>
      </c>
      <c r="B350" s="42">
        <v>-33.35</v>
      </c>
      <c r="C350" s="42">
        <v>116.15</v>
      </c>
      <c r="D350" s="43">
        <v>2.8</v>
      </c>
      <c r="E350" s="40" t="s">
        <v>667</v>
      </c>
      <c r="F350" s="15"/>
    </row>
    <row r="351" spans="1:6" ht="21.9" customHeight="1" x14ac:dyDescent="0.25">
      <c r="A351" s="41" t="s">
        <v>666</v>
      </c>
      <c r="B351" s="42">
        <v>-33.35</v>
      </c>
      <c r="C351" s="42">
        <v>116.15</v>
      </c>
      <c r="D351" s="43">
        <v>6.4</v>
      </c>
      <c r="E351" s="40" t="s">
        <v>667</v>
      </c>
      <c r="F351" s="15"/>
    </row>
    <row r="352" spans="1:6" ht="21.9" customHeight="1" x14ac:dyDescent="0.25">
      <c r="A352" s="41" t="s">
        <v>666</v>
      </c>
      <c r="B352" s="42">
        <v>-33.35</v>
      </c>
      <c r="C352" s="42">
        <v>116.15</v>
      </c>
      <c r="D352" s="43">
        <v>85</v>
      </c>
      <c r="E352" s="40" t="s">
        <v>667</v>
      </c>
      <c r="F352" s="15"/>
    </row>
    <row r="353" spans="1:6" ht="21.9" customHeight="1" x14ac:dyDescent="0.25">
      <c r="A353" s="41" t="s">
        <v>666</v>
      </c>
      <c r="B353" s="42">
        <v>-33.35</v>
      </c>
      <c r="C353" s="42">
        <v>116.15</v>
      </c>
      <c r="D353" s="43">
        <v>50</v>
      </c>
      <c r="E353" s="40" t="s">
        <v>667</v>
      </c>
      <c r="F353" s="15"/>
    </row>
    <row r="354" spans="1:6" ht="21.9" customHeight="1" x14ac:dyDescent="0.25">
      <c r="A354" s="41" t="s">
        <v>666</v>
      </c>
      <c r="B354" s="42">
        <v>-34.17</v>
      </c>
      <c r="C354" s="42">
        <v>142.13</v>
      </c>
      <c r="D354" s="43">
        <v>5</v>
      </c>
      <c r="E354" s="40" t="s">
        <v>667</v>
      </c>
      <c r="F354" s="15"/>
    </row>
    <row r="355" spans="1:6" ht="21.9" customHeight="1" x14ac:dyDescent="0.25">
      <c r="A355" s="41" t="s">
        <v>666</v>
      </c>
      <c r="B355" s="42">
        <v>-34.17</v>
      </c>
      <c r="C355" s="42">
        <v>142.13</v>
      </c>
      <c r="D355" s="43">
        <v>0</v>
      </c>
      <c r="E355" s="40" t="s">
        <v>667</v>
      </c>
      <c r="F355" s="15"/>
    </row>
    <row r="356" spans="1:6" ht="21.9" customHeight="1" x14ac:dyDescent="0.25">
      <c r="A356" s="41" t="s">
        <v>666</v>
      </c>
      <c r="B356" s="42">
        <v>-34.17</v>
      </c>
      <c r="C356" s="42">
        <v>142.13</v>
      </c>
      <c r="D356" s="43">
        <v>0</v>
      </c>
      <c r="E356" s="40" t="s">
        <v>667</v>
      </c>
      <c r="F356" s="15"/>
    </row>
    <row r="357" spans="1:6" ht="21.9" customHeight="1" x14ac:dyDescent="0.25">
      <c r="A357" s="41" t="s">
        <v>666</v>
      </c>
      <c r="B357" s="42">
        <v>-34.17</v>
      </c>
      <c r="C357" s="42">
        <v>142.13</v>
      </c>
      <c r="D357" s="43">
        <v>9</v>
      </c>
      <c r="E357" s="40" t="s">
        <v>667</v>
      </c>
      <c r="F357" s="15"/>
    </row>
    <row r="358" spans="1:6" ht="21.9" customHeight="1" x14ac:dyDescent="0.25">
      <c r="A358" s="41" t="s">
        <v>666</v>
      </c>
      <c r="B358" s="42">
        <v>-34.17</v>
      </c>
      <c r="C358" s="42">
        <v>142.13</v>
      </c>
      <c r="D358" s="43">
        <v>5.5</v>
      </c>
      <c r="E358" s="40" t="s">
        <v>667</v>
      </c>
      <c r="F358" s="15"/>
    </row>
    <row r="359" spans="1:6" ht="21.9" customHeight="1" x14ac:dyDescent="0.25">
      <c r="A359" s="41" t="s">
        <v>666</v>
      </c>
      <c r="B359" s="42">
        <v>-34.17</v>
      </c>
      <c r="C359" s="42">
        <v>142.13</v>
      </c>
      <c r="D359" s="43">
        <v>7</v>
      </c>
      <c r="E359" s="40" t="s">
        <v>667</v>
      </c>
      <c r="F359" s="15"/>
    </row>
    <row r="360" spans="1:6" ht="21.9" customHeight="1" x14ac:dyDescent="0.25">
      <c r="A360" s="41" t="s">
        <v>666</v>
      </c>
      <c r="B360" s="42">
        <v>-34.17</v>
      </c>
      <c r="C360" s="42">
        <v>142.13</v>
      </c>
      <c r="D360" s="43">
        <v>3</v>
      </c>
      <c r="E360" s="40" t="s">
        <v>667</v>
      </c>
      <c r="F360" s="15"/>
    </row>
    <row r="361" spans="1:6" ht="21.9" customHeight="1" x14ac:dyDescent="0.25">
      <c r="A361" s="41" t="s">
        <v>666</v>
      </c>
      <c r="B361" s="42">
        <v>-34.17</v>
      </c>
      <c r="C361" s="42">
        <v>142.13</v>
      </c>
      <c r="D361" s="43">
        <v>1</v>
      </c>
      <c r="E361" s="40" t="s">
        <v>667</v>
      </c>
      <c r="F361" s="15"/>
    </row>
    <row r="362" spans="1:6" ht="21.9" customHeight="1" x14ac:dyDescent="0.25">
      <c r="A362" s="41" t="s">
        <v>666</v>
      </c>
      <c r="B362" s="42">
        <v>-34.17</v>
      </c>
      <c r="C362" s="42">
        <v>142.13</v>
      </c>
      <c r="D362" s="43">
        <v>3</v>
      </c>
      <c r="E362" s="40" t="s">
        <v>667</v>
      </c>
      <c r="F362" s="15"/>
    </row>
    <row r="363" spans="1:6" ht="21.9" customHeight="1" x14ac:dyDescent="0.25">
      <c r="A363" s="41" t="s">
        <v>666</v>
      </c>
      <c r="B363" s="42">
        <v>-34.17</v>
      </c>
      <c r="C363" s="42">
        <v>142.13</v>
      </c>
      <c r="D363" s="43">
        <v>11</v>
      </c>
      <c r="E363" s="40" t="s">
        <v>667</v>
      </c>
      <c r="F363" s="15"/>
    </row>
    <row r="364" spans="1:6" ht="21.9" customHeight="1" x14ac:dyDescent="0.25">
      <c r="A364" s="41" t="s">
        <v>666</v>
      </c>
      <c r="B364" s="42">
        <v>-34.17</v>
      </c>
      <c r="C364" s="42">
        <v>142.13</v>
      </c>
      <c r="D364" s="43">
        <v>4</v>
      </c>
      <c r="E364" s="40" t="s">
        <v>667</v>
      </c>
      <c r="F364" s="15"/>
    </row>
    <row r="365" spans="1:6" ht="21.9" customHeight="1" x14ac:dyDescent="0.25">
      <c r="A365" s="41" t="s">
        <v>666</v>
      </c>
      <c r="B365" s="42">
        <v>-34.17</v>
      </c>
      <c r="C365" s="42">
        <v>142.13</v>
      </c>
      <c r="D365" s="43">
        <v>5</v>
      </c>
      <c r="E365" s="40" t="s">
        <v>667</v>
      </c>
      <c r="F365" s="15"/>
    </row>
    <row r="366" spans="1:6" ht="21.9" customHeight="1" x14ac:dyDescent="0.25">
      <c r="A366" s="41" t="s">
        <v>666</v>
      </c>
      <c r="B366" s="42">
        <v>-34.17</v>
      </c>
      <c r="C366" s="42">
        <v>142.13</v>
      </c>
      <c r="D366" s="43">
        <v>8</v>
      </c>
      <c r="E366" s="40" t="s">
        <v>667</v>
      </c>
      <c r="F366" s="15"/>
    </row>
    <row r="367" spans="1:6" ht="21.9" customHeight="1" x14ac:dyDescent="0.25">
      <c r="A367" s="41" t="s">
        <v>666</v>
      </c>
      <c r="B367" s="42">
        <v>-34.17</v>
      </c>
      <c r="C367" s="42">
        <v>142.13</v>
      </c>
      <c r="D367" s="43">
        <v>1</v>
      </c>
      <c r="E367" s="40" t="s">
        <v>667</v>
      </c>
      <c r="F367" s="15"/>
    </row>
    <row r="368" spans="1:6" ht="21.9" customHeight="1" x14ac:dyDescent="0.25">
      <c r="A368" s="41" t="s">
        <v>666</v>
      </c>
      <c r="B368" s="42">
        <v>-34.17</v>
      </c>
      <c r="C368" s="42">
        <v>142.13</v>
      </c>
      <c r="D368" s="43">
        <v>3</v>
      </c>
      <c r="E368" s="40" t="s">
        <v>667</v>
      </c>
      <c r="F368" s="15"/>
    </row>
    <row r="369" spans="1:6" ht="21.9" customHeight="1" x14ac:dyDescent="0.25">
      <c r="A369" s="41" t="s">
        <v>666</v>
      </c>
      <c r="B369" s="42">
        <v>-34.17</v>
      </c>
      <c r="C369" s="42">
        <v>142.13</v>
      </c>
      <c r="D369" s="43">
        <v>8</v>
      </c>
      <c r="E369" s="40" t="s">
        <v>667</v>
      </c>
      <c r="F369" s="15"/>
    </row>
    <row r="370" spans="1:6" ht="21.9" customHeight="1" x14ac:dyDescent="0.25">
      <c r="A370" s="41" t="s">
        <v>666</v>
      </c>
      <c r="B370" s="42">
        <v>-34.17</v>
      </c>
      <c r="C370" s="42">
        <v>142.13</v>
      </c>
      <c r="D370" s="43">
        <v>4</v>
      </c>
      <c r="E370" s="40" t="s">
        <v>667</v>
      </c>
      <c r="F370" s="15"/>
    </row>
    <row r="371" spans="1:6" ht="21.9" customHeight="1" x14ac:dyDescent="0.25">
      <c r="A371" s="41" t="s">
        <v>666</v>
      </c>
      <c r="B371" s="42">
        <v>-34.17</v>
      </c>
      <c r="C371" s="42">
        <v>142.13</v>
      </c>
      <c r="D371" s="43">
        <v>5</v>
      </c>
      <c r="E371" s="40" t="s">
        <v>667</v>
      </c>
      <c r="F371" s="15"/>
    </row>
    <row r="372" spans="1:6" ht="21.9" customHeight="1" x14ac:dyDescent="0.25">
      <c r="A372" s="41" t="s">
        <v>666</v>
      </c>
      <c r="B372" s="42">
        <v>-34.17</v>
      </c>
      <c r="C372" s="42">
        <v>142.13</v>
      </c>
      <c r="D372" s="43">
        <v>3.5</v>
      </c>
      <c r="E372" s="40" t="s">
        <v>667</v>
      </c>
      <c r="F372" s="15"/>
    </row>
    <row r="373" spans="1:6" ht="21.9" customHeight="1" x14ac:dyDescent="0.25">
      <c r="A373" s="41" t="s">
        <v>666</v>
      </c>
      <c r="B373" s="42">
        <v>-34.17</v>
      </c>
      <c r="C373" s="42">
        <v>142.13</v>
      </c>
      <c r="D373" s="43">
        <v>6</v>
      </c>
      <c r="E373" s="40" t="s">
        <v>667</v>
      </c>
      <c r="F373" s="15"/>
    </row>
    <row r="374" spans="1:6" ht="21.9" customHeight="1" x14ac:dyDescent="0.25">
      <c r="A374" s="41" t="s">
        <v>666</v>
      </c>
      <c r="B374" s="42">
        <v>-34.630000000000003</v>
      </c>
      <c r="C374" s="42">
        <v>143.56</v>
      </c>
      <c r="D374" s="43">
        <v>6</v>
      </c>
      <c r="E374" s="40" t="s">
        <v>667</v>
      </c>
      <c r="F374" s="15"/>
    </row>
    <row r="375" spans="1:6" ht="21.9" customHeight="1" x14ac:dyDescent="0.25">
      <c r="A375" s="41" t="s">
        <v>666</v>
      </c>
      <c r="B375" s="42">
        <v>-34.630000000000003</v>
      </c>
      <c r="C375" s="42">
        <v>143.56</v>
      </c>
      <c r="D375" s="43">
        <v>1</v>
      </c>
      <c r="E375" s="40" t="s">
        <v>667</v>
      </c>
      <c r="F375" s="15"/>
    </row>
    <row r="376" spans="1:6" ht="21.9" customHeight="1" x14ac:dyDescent="0.25">
      <c r="A376" s="41" t="s">
        <v>666</v>
      </c>
      <c r="B376" s="42">
        <v>-34.630000000000003</v>
      </c>
      <c r="C376" s="42">
        <v>143.56</v>
      </c>
      <c r="D376" s="43">
        <v>3</v>
      </c>
      <c r="E376" s="40" t="s">
        <v>667</v>
      </c>
      <c r="F376" s="15"/>
    </row>
    <row r="377" spans="1:6" ht="21.9" customHeight="1" x14ac:dyDescent="0.25">
      <c r="A377" s="41" t="s">
        <v>666</v>
      </c>
      <c r="B377" s="42">
        <v>-34.630000000000003</v>
      </c>
      <c r="C377" s="42">
        <v>143.56</v>
      </c>
      <c r="D377" s="43">
        <v>25</v>
      </c>
      <c r="E377" s="40" t="s">
        <v>667</v>
      </c>
      <c r="F377" s="15"/>
    </row>
    <row r="378" spans="1:6" ht="21.9" customHeight="1" x14ac:dyDescent="0.25">
      <c r="A378" s="41" t="s">
        <v>666</v>
      </c>
      <c r="B378" s="42">
        <v>-34.630000000000003</v>
      </c>
      <c r="C378" s="42">
        <v>143.56</v>
      </c>
      <c r="D378" s="43">
        <v>19</v>
      </c>
      <c r="E378" s="40" t="s">
        <v>667</v>
      </c>
      <c r="F378" s="15"/>
    </row>
    <row r="379" spans="1:6" ht="21.9" customHeight="1" x14ac:dyDescent="0.25">
      <c r="A379" s="41" t="s">
        <v>666</v>
      </c>
      <c r="B379" s="42">
        <v>-34.630000000000003</v>
      </c>
      <c r="C379" s="42">
        <v>143.56</v>
      </c>
      <c r="D379" s="43">
        <v>23</v>
      </c>
      <c r="E379" s="40" t="s">
        <v>667</v>
      </c>
      <c r="F379" s="15"/>
    </row>
    <row r="380" spans="1:6" ht="21.9" customHeight="1" x14ac:dyDescent="0.25">
      <c r="A380" s="41" t="s">
        <v>666</v>
      </c>
      <c r="B380" s="42">
        <v>-34.630000000000003</v>
      </c>
      <c r="C380" s="42">
        <v>143.56</v>
      </c>
      <c r="D380" s="43">
        <v>27</v>
      </c>
      <c r="E380" s="40" t="s">
        <v>667</v>
      </c>
      <c r="F380" s="15"/>
    </row>
    <row r="381" spans="1:6" ht="21.9" customHeight="1" x14ac:dyDescent="0.25">
      <c r="A381" s="41" t="s">
        <v>666</v>
      </c>
      <c r="B381" s="42">
        <v>-34.630000000000003</v>
      </c>
      <c r="C381" s="42">
        <v>143.56</v>
      </c>
      <c r="D381" s="43">
        <v>26</v>
      </c>
      <c r="E381" s="40" t="s">
        <v>667</v>
      </c>
      <c r="F381" s="15"/>
    </row>
    <row r="382" spans="1:6" ht="21.9" customHeight="1" x14ac:dyDescent="0.25">
      <c r="A382" s="41" t="s">
        <v>666</v>
      </c>
      <c r="B382" s="42">
        <v>-34.630000000000003</v>
      </c>
      <c r="C382" s="42">
        <v>143.56</v>
      </c>
      <c r="D382" s="43">
        <v>27</v>
      </c>
      <c r="E382" s="40" t="s">
        <v>667</v>
      </c>
      <c r="F382" s="15"/>
    </row>
    <row r="383" spans="1:6" ht="21.9" customHeight="1" x14ac:dyDescent="0.25">
      <c r="A383" s="41" t="s">
        <v>666</v>
      </c>
      <c r="B383" s="42">
        <v>-34.630000000000003</v>
      </c>
      <c r="C383" s="42">
        <v>143.56</v>
      </c>
      <c r="D383" s="43">
        <v>18</v>
      </c>
      <c r="E383" s="40" t="s">
        <v>667</v>
      </c>
      <c r="F383" s="15"/>
    </row>
    <row r="384" spans="1:6" ht="21.9" customHeight="1" x14ac:dyDescent="0.25">
      <c r="A384" s="41" t="s">
        <v>666</v>
      </c>
      <c r="B384" s="42">
        <v>-34.57</v>
      </c>
      <c r="C384" s="42">
        <v>142.75</v>
      </c>
      <c r="D384" s="43">
        <v>4</v>
      </c>
      <c r="E384" s="40" t="s">
        <v>667</v>
      </c>
      <c r="F384" s="15"/>
    </row>
    <row r="385" spans="1:6" ht="21.9" customHeight="1" x14ac:dyDescent="0.25">
      <c r="A385" s="41" t="s">
        <v>666</v>
      </c>
      <c r="B385" s="42">
        <v>-34.57</v>
      </c>
      <c r="C385" s="42">
        <v>142.75</v>
      </c>
      <c r="D385" s="43">
        <v>4</v>
      </c>
      <c r="E385" s="40" t="s">
        <v>667</v>
      </c>
      <c r="F385" s="15"/>
    </row>
    <row r="386" spans="1:6" ht="21.9" customHeight="1" x14ac:dyDescent="0.25">
      <c r="A386" s="41" t="s">
        <v>666</v>
      </c>
      <c r="B386" s="42">
        <v>-34.57</v>
      </c>
      <c r="C386" s="42">
        <v>142.75</v>
      </c>
      <c r="D386" s="43">
        <v>4</v>
      </c>
      <c r="E386" s="40" t="s">
        <v>667</v>
      </c>
      <c r="F386" s="15"/>
    </row>
    <row r="387" spans="1:6" ht="21.9" customHeight="1" x14ac:dyDescent="0.25">
      <c r="A387" s="41" t="s">
        <v>666</v>
      </c>
      <c r="B387" s="42">
        <v>-34.57</v>
      </c>
      <c r="C387" s="42">
        <v>142.75</v>
      </c>
      <c r="D387" s="43">
        <v>10</v>
      </c>
      <c r="E387" s="40" t="s">
        <v>667</v>
      </c>
      <c r="F387" s="15"/>
    </row>
    <row r="388" spans="1:6" ht="21.9" customHeight="1" x14ac:dyDescent="0.25">
      <c r="A388" s="41" t="s">
        <v>666</v>
      </c>
      <c r="B388" s="42">
        <v>-34.57</v>
      </c>
      <c r="C388" s="42">
        <v>142.75</v>
      </c>
      <c r="D388" s="43">
        <v>4.5</v>
      </c>
      <c r="E388" s="40" t="s">
        <v>667</v>
      </c>
      <c r="F388" s="15"/>
    </row>
    <row r="389" spans="1:6" ht="21.9" customHeight="1" x14ac:dyDescent="0.25">
      <c r="A389" s="41" t="s">
        <v>666</v>
      </c>
      <c r="B389" s="42">
        <v>-34.57</v>
      </c>
      <c r="C389" s="42">
        <v>142.75</v>
      </c>
      <c r="D389" s="43">
        <v>5</v>
      </c>
      <c r="E389" s="40" t="s">
        <v>667</v>
      </c>
      <c r="F389" s="15"/>
    </row>
    <row r="390" spans="1:6" ht="21.9" customHeight="1" x14ac:dyDescent="0.25">
      <c r="A390" s="41" t="s">
        <v>666</v>
      </c>
      <c r="B390" s="42">
        <v>-34.57</v>
      </c>
      <c r="C390" s="42">
        <v>142.75</v>
      </c>
      <c r="D390" s="43">
        <v>19</v>
      </c>
      <c r="E390" s="40" t="s">
        <v>667</v>
      </c>
      <c r="F390" s="15"/>
    </row>
    <row r="391" spans="1:6" ht="21.9" customHeight="1" x14ac:dyDescent="0.25">
      <c r="A391" s="41" t="s">
        <v>666</v>
      </c>
      <c r="B391" s="42">
        <v>-34.57</v>
      </c>
      <c r="C391" s="42">
        <v>142.75</v>
      </c>
      <c r="D391" s="43">
        <v>17</v>
      </c>
      <c r="E391" s="40" t="s">
        <v>667</v>
      </c>
      <c r="F391" s="15"/>
    </row>
    <row r="392" spans="1:6" ht="21.9" customHeight="1" x14ac:dyDescent="0.25">
      <c r="A392" s="41" t="s">
        <v>666</v>
      </c>
      <c r="B392" s="42">
        <v>-34.57</v>
      </c>
      <c r="C392" s="42">
        <v>142.75</v>
      </c>
      <c r="D392" s="43">
        <v>18</v>
      </c>
      <c r="E392" s="40" t="s">
        <v>667</v>
      </c>
      <c r="F392" s="15"/>
    </row>
    <row r="393" spans="1:6" ht="21.9" customHeight="1" x14ac:dyDescent="0.25">
      <c r="A393" s="41" t="s">
        <v>666</v>
      </c>
      <c r="B393" s="42">
        <v>-34.57</v>
      </c>
      <c r="C393" s="42">
        <v>142.75</v>
      </c>
      <c r="D393" s="43">
        <v>8</v>
      </c>
      <c r="E393" s="40" t="s">
        <v>667</v>
      </c>
      <c r="F393" s="15"/>
    </row>
    <row r="394" spans="1:6" ht="21.9" customHeight="1" x14ac:dyDescent="0.25">
      <c r="A394" s="41" t="s">
        <v>666</v>
      </c>
      <c r="B394" s="42">
        <v>-34.57</v>
      </c>
      <c r="C394" s="42">
        <v>142.75</v>
      </c>
      <c r="D394" s="43">
        <v>7</v>
      </c>
      <c r="E394" s="40" t="s">
        <v>667</v>
      </c>
      <c r="F394" s="15"/>
    </row>
    <row r="395" spans="1:6" ht="21.9" customHeight="1" x14ac:dyDescent="0.25">
      <c r="A395" s="41" t="s">
        <v>666</v>
      </c>
      <c r="B395" s="42">
        <v>-34.57</v>
      </c>
      <c r="C395" s="42">
        <v>142.75</v>
      </c>
      <c r="D395" s="43">
        <v>7.5</v>
      </c>
      <c r="E395" s="40" t="s">
        <v>667</v>
      </c>
      <c r="F395" s="15"/>
    </row>
    <row r="396" spans="1:6" ht="21.9" customHeight="1" x14ac:dyDescent="0.25">
      <c r="A396" s="41" t="s">
        <v>666</v>
      </c>
      <c r="B396" s="42">
        <v>-34.57</v>
      </c>
      <c r="C396" s="42">
        <v>142.75</v>
      </c>
      <c r="D396" s="43">
        <v>36</v>
      </c>
      <c r="E396" s="40" t="s">
        <v>667</v>
      </c>
      <c r="F396" s="15"/>
    </row>
    <row r="397" spans="1:6" ht="21.9" customHeight="1" x14ac:dyDescent="0.25">
      <c r="A397" s="41" t="s">
        <v>666</v>
      </c>
      <c r="B397" s="42">
        <v>-34.57</v>
      </c>
      <c r="C397" s="42">
        <v>142.75</v>
      </c>
      <c r="D397" s="43">
        <v>28</v>
      </c>
      <c r="E397" s="40" t="s">
        <v>667</v>
      </c>
      <c r="F397" s="15"/>
    </row>
    <row r="398" spans="1:6" ht="21.9" customHeight="1" x14ac:dyDescent="0.25">
      <c r="A398" s="41" t="s">
        <v>666</v>
      </c>
      <c r="B398" s="42">
        <v>-34.57</v>
      </c>
      <c r="C398" s="42">
        <v>142.75</v>
      </c>
      <c r="D398" s="43">
        <v>32</v>
      </c>
      <c r="E398" s="40" t="s">
        <v>667</v>
      </c>
      <c r="F398" s="15"/>
    </row>
    <row r="399" spans="1:6" ht="21.9" customHeight="1" x14ac:dyDescent="0.25">
      <c r="A399" s="41" t="s">
        <v>666</v>
      </c>
      <c r="B399" s="42">
        <v>-34.17</v>
      </c>
      <c r="C399" s="42">
        <v>142.13</v>
      </c>
      <c r="D399" s="43">
        <v>14</v>
      </c>
      <c r="E399" s="40" t="s">
        <v>667</v>
      </c>
      <c r="F399" s="15"/>
    </row>
    <row r="400" spans="1:6" ht="21.9" customHeight="1" x14ac:dyDescent="0.25">
      <c r="A400" s="41" t="s">
        <v>666</v>
      </c>
      <c r="B400" s="42">
        <v>-34.17</v>
      </c>
      <c r="C400" s="42">
        <v>142.13</v>
      </c>
      <c r="D400" s="43">
        <v>3</v>
      </c>
      <c r="E400" s="40" t="s">
        <v>667</v>
      </c>
      <c r="F400" s="15"/>
    </row>
    <row r="401" spans="1:6" ht="21.9" customHeight="1" x14ac:dyDescent="0.25">
      <c r="A401" s="41" t="s">
        <v>666</v>
      </c>
      <c r="B401" s="42">
        <v>-34.17</v>
      </c>
      <c r="C401" s="42">
        <v>142.13</v>
      </c>
      <c r="D401" s="43">
        <v>7</v>
      </c>
      <c r="E401" s="40" t="s">
        <v>667</v>
      </c>
      <c r="F401" s="15"/>
    </row>
    <row r="402" spans="1:6" ht="21.9" customHeight="1" x14ac:dyDescent="0.25">
      <c r="A402" s="41" t="s">
        <v>666</v>
      </c>
      <c r="B402" s="42">
        <v>-34.17</v>
      </c>
      <c r="C402" s="42">
        <v>142.13</v>
      </c>
      <c r="D402" s="43">
        <v>12.5</v>
      </c>
      <c r="E402" s="40" t="s">
        <v>667</v>
      </c>
      <c r="F402" s="15"/>
    </row>
    <row r="403" spans="1:6" ht="21.9" customHeight="1" x14ac:dyDescent="0.25">
      <c r="A403" s="41" t="s">
        <v>666</v>
      </c>
      <c r="B403" s="42">
        <v>-34.17</v>
      </c>
      <c r="C403" s="42">
        <v>142.13</v>
      </c>
      <c r="D403" s="43">
        <v>5</v>
      </c>
      <c r="E403" s="40" t="s">
        <v>667</v>
      </c>
      <c r="F403" s="15"/>
    </row>
    <row r="404" spans="1:6" ht="21.9" customHeight="1" x14ac:dyDescent="0.25">
      <c r="A404" s="41" t="s">
        <v>666</v>
      </c>
      <c r="B404" s="42">
        <v>-34.17</v>
      </c>
      <c r="C404" s="42">
        <v>142.13</v>
      </c>
      <c r="D404" s="43">
        <v>8</v>
      </c>
      <c r="E404" s="40" t="s">
        <v>667</v>
      </c>
      <c r="F404" s="15"/>
    </row>
    <row r="405" spans="1:6" ht="21.9" customHeight="1" x14ac:dyDescent="0.25">
      <c r="A405" s="41" t="s">
        <v>666</v>
      </c>
      <c r="B405" s="42">
        <v>-34.17</v>
      </c>
      <c r="C405" s="42">
        <v>142.13</v>
      </c>
      <c r="D405" s="43">
        <v>12.5</v>
      </c>
      <c r="E405" s="40" t="s">
        <v>667</v>
      </c>
      <c r="F405" s="15"/>
    </row>
    <row r="406" spans="1:6" ht="21.9" customHeight="1" x14ac:dyDescent="0.25">
      <c r="A406" s="41" t="s">
        <v>666</v>
      </c>
      <c r="B406" s="42">
        <v>-34.17</v>
      </c>
      <c r="C406" s="42">
        <v>142.13</v>
      </c>
      <c r="D406" s="43">
        <v>7</v>
      </c>
      <c r="E406" s="40" t="s">
        <v>667</v>
      </c>
      <c r="F406" s="15"/>
    </row>
    <row r="407" spans="1:6" ht="21.9" customHeight="1" x14ac:dyDescent="0.25">
      <c r="A407" s="41" t="s">
        <v>666</v>
      </c>
      <c r="B407" s="42">
        <v>-34.17</v>
      </c>
      <c r="C407" s="42">
        <v>142.13</v>
      </c>
      <c r="D407" s="43">
        <v>8</v>
      </c>
      <c r="E407" s="40" t="s">
        <v>667</v>
      </c>
      <c r="F407" s="15"/>
    </row>
    <row r="408" spans="1:6" ht="21.9" customHeight="1" x14ac:dyDescent="0.25">
      <c r="A408" s="41" t="s">
        <v>666</v>
      </c>
      <c r="B408" s="42">
        <v>-34.17</v>
      </c>
      <c r="C408" s="42">
        <v>142.13</v>
      </c>
      <c r="D408" s="43">
        <v>5</v>
      </c>
      <c r="E408" s="40" t="s">
        <v>667</v>
      </c>
      <c r="F408" s="15"/>
    </row>
    <row r="409" spans="1:6" ht="21.9" customHeight="1" x14ac:dyDescent="0.25">
      <c r="A409" s="41" t="s">
        <v>666</v>
      </c>
      <c r="B409" s="42">
        <v>-34.17</v>
      </c>
      <c r="C409" s="42">
        <v>142.13</v>
      </c>
      <c r="D409" s="43">
        <v>2.5</v>
      </c>
      <c r="E409" s="40" t="s">
        <v>667</v>
      </c>
      <c r="F409" s="15"/>
    </row>
    <row r="410" spans="1:6" ht="21.9" customHeight="1" x14ac:dyDescent="0.25">
      <c r="A410" s="41" t="s">
        <v>666</v>
      </c>
      <c r="B410" s="42">
        <v>-34.17</v>
      </c>
      <c r="C410" s="42">
        <v>142.13</v>
      </c>
      <c r="D410" s="43">
        <v>5</v>
      </c>
      <c r="E410" s="40" t="s">
        <v>667</v>
      </c>
      <c r="F410" s="15"/>
    </row>
    <row r="411" spans="1:6" ht="21.9" customHeight="1" x14ac:dyDescent="0.25">
      <c r="A411" s="41" t="s">
        <v>666</v>
      </c>
      <c r="B411" s="42">
        <v>-34.17</v>
      </c>
      <c r="C411" s="42">
        <v>142.13</v>
      </c>
      <c r="D411" s="43">
        <v>7.5</v>
      </c>
      <c r="E411" s="40" t="s">
        <v>667</v>
      </c>
      <c r="F411" s="15"/>
    </row>
    <row r="412" spans="1:6" ht="21.9" customHeight="1" x14ac:dyDescent="0.25">
      <c r="A412" s="41" t="s">
        <v>666</v>
      </c>
      <c r="B412" s="42">
        <v>-34.17</v>
      </c>
      <c r="C412" s="42">
        <v>142.13</v>
      </c>
      <c r="D412" s="43">
        <v>2.5</v>
      </c>
      <c r="E412" s="40" t="s">
        <v>667</v>
      </c>
      <c r="F412" s="15"/>
    </row>
    <row r="413" spans="1:6" ht="21.9" customHeight="1" x14ac:dyDescent="0.25">
      <c r="A413" s="41" t="s">
        <v>666</v>
      </c>
      <c r="B413" s="42">
        <v>-34.17</v>
      </c>
      <c r="C413" s="42">
        <v>142.13</v>
      </c>
      <c r="D413" s="43">
        <v>5</v>
      </c>
      <c r="E413" s="40" t="s">
        <v>667</v>
      </c>
      <c r="F413" s="15"/>
    </row>
    <row r="414" spans="1:6" ht="21.9" customHeight="1" x14ac:dyDescent="0.25">
      <c r="A414" s="41" t="s">
        <v>666</v>
      </c>
      <c r="B414" s="42">
        <v>-34.17</v>
      </c>
      <c r="C414" s="42">
        <v>142.13</v>
      </c>
      <c r="D414" s="43">
        <v>6</v>
      </c>
      <c r="E414" s="40" t="s">
        <v>667</v>
      </c>
      <c r="F414" s="15"/>
    </row>
    <row r="415" spans="1:6" ht="21.9" customHeight="1" x14ac:dyDescent="0.25">
      <c r="A415" s="41" t="s">
        <v>666</v>
      </c>
      <c r="B415" s="42">
        <v>-34.17</v>
      </c>
      <c r="C415" s="42">
        <v>142.13</v>
      </c>
      <c r="D415" s="43">
        <v>1.5</v>
      </c>
      <c r="E415" s="40" t="s">
        <v>667</v>
      </c>
      <c r="F415" s="15"/>
    </row>
    <row r="416" spans="1:6" ht="21.9" customHeight="1" x14ac:dyDescent="0.25">
      <c r="A416" s="41" t="s">
        <v>666</v>
      </c>
      <c r="B416" s="42">
        <v>-34.17</v>
      </c>
      <c r="C416" s="42">
        <v>142.13</v>
      </c>
      <c r="D416" s="43">
        <v>4</v>
      </c>
      <c r="E416" s="40" t="s">
        <v>667</v>
      </c>
      <c r="F416" s="15"/>
    </row>
    <row r="417" spans="1:6" ht="21.9" customHeight="1" x14ac:dyDescent="0.25">
      <c r="A417" s="41" t="s">
        <v>666</v>
      </c>
      <c r="B417" s="42">
        <v>-34.17</v>
      </c>
      <c r="C417" s="42">
        <v>142.13</v>
      </c>
      <c r="D417" s="43">
        <v>9.5</v>
      </c>
      <c r="E417" s="40" t="s">
        <v>667</v>
      </c>
      <c r="F417" s="15"/>
    </row>
    <row r="418" spans="1:6" ht="21.9" customHeight="1" x14ac:dyDescent="0.25">
      <c r="A418" s="41" t="s">
        <v>666</v>
      </c>
      <c r="B418" s="42">
        <v>-34.630000000000003</v>
      </c>
      <c r="C418" s="42">
        <v>143.56</v>
      </c>
      <c r="D418" s="43">
        <v>0.2</v>
      </c>
      <c r="E418" s="40" t="s">
        <v>667</v>
      </c>
      <c r="F418" s="15"/>
    </row>
    <row r="419" spans="1:6" ht="21.9" customHeight="1" x14ac:dyDescent="0.25">
      <c r="A419" s="41" t="s">
        <v>666</v>
      </c>
      <c r="B419" s="42">
        <v>-34.630000000000003</v>
      </c>
      <c r="C419" s="42">
        <v>143.56</v>
      </c>
      <c r="D419" s="43">
        <v>0.3</v>
      </c>
      <c r="E419" s="40" t="s">
        <v>667</v>
      </c>
      <c r="F419" s="15"/>
    </row>
    <row r="420" spans="1:6" ht="21.9" customHeight="1" x14ac:dyDescent="0.25">
      <c r="A420" s="41" t="s">
        <v>666</v>
      </c>
      <c r="B420" s="42">
        <v>-34.630000000000003</v>
      </c>
      <c r="C420" s="42">
        <v>143.56</v>
      </c>
      <c r="D420" s="43">
        <v>0.3</v>
      </c>
      <c r="E420" s="40" t="s">
        <v>667</v>
      </c>
      <c r="F420" s="15"/>
    </row>
    <row r="421" spans="1:6" ht="21.9" customHeight="1" x14ac:dyDescent="0.25">
      <c r="A421" s="41" t="s">
        <v>666</v>
      </c>
      <c r="B421" s="42">
        <v>-34.630000000000003</v>
      </c>
      <c r="C421" s="42">
        <v>143.56</v>
      </c>
      <c r="D421" s="43">
        <v>0.3</v>
      </c>
      <c r="E421" s="40" t="s">
        <v>667</v>
      </c>
      <c r="F421" s="15"/>
    </row>
    <row r="422" spans="1:6" ht="21.9" customHeight="1" x14ac:dyDescent="0.25">
      <c r="A422" s="41" t="s">
        <v>666</v>
      </c>
      <c r="B422" s="42">
        <v>-34.630000000000003</v>
      </c>
      <c r="C422" s="42">
        <v>143.56</v>
      </c>
      <c r="D422" s="43">
        <v>0.1</v>
      </c>
      <c r="E422" s="40" t="s">
        <v>667</v>
      </c>
      <c r="F422" s="15"/>
    </row>
    <row r="423" spans="1:6" ht="21.9" customHeight="1" x14ac:dyDescent="0.25">
      <c r="A423" s="41" t="s">
        <v>666</v>
      </c>
      <c r="B423" s="42">
        <v>-34.630000000000003</v>
      </c>
      <c r="C423" s="42">
        <v>143.56</v>
      </c>
      <c r="D423" s="43">
        <v>0.1</v>
      </c>
      <c r="E423" s="40" t="s">
        <v>667</v>
      </c>
      <c r="F423" s="15"/>
    </row>
    <row r="424" spans="1:6" ht="21.9" customHeight="1" x14ac:dyDescent="0.25">
      <c r="A424" s="41" t="s">
        <v>666</v>
      </c>
      <c r="B424" s="42">
        <v>-34.630000000000003</v>
      </c>
      <c r="C424" s="42">
        <v>143.56</v>
      </c>
      <c r="D424" s="43">
        <v>0.1</v>
      </c>
      <c r="E424" s="40" t="s">
        <v>667</v>
      </c>
      <c r="F424" s="15"/>
    </row>
    <row r="425" spans="1:6" ht="21.9" customHeight="1" x14ac:dyDescent="0.25">
      <c r="A425" s="41" t="s">
        <v>666</v>
      </c>
      <c r="B425" s="42">
        <v>-34.630000000000003</v>
      </c>
      <c r="C425" s="42">
        <v>143.56</v>
      </c>
      <c r="D425" s="43">
        <v>0.1</v>
      </c>
      <c r="E425" s="40" t="s">
        <v>667</v>
      </c>
      <c r="F425" s="15"/>
    </row>
    <row r="426" spans="1:6" ht="21.9" customHeight="1" x14ac:dyDescent="0.25">
      <c r="A426" s="41" t="s">
        <v>666</v>
      </c>
      <c r="B426" s="42">
        <v>-34.630000000000003</v>
      </c>
      <c r="C426" s="42">
        <v>143.56</v>
      </c>
      <c r="D426" s="43">
        <v>0.2</v>
      </c>
      <c r="E426" s="40" t="s">
        <v>667</v>
      </c>
      <c r="F426" s="15"/>
    </row>
    <row r="427" spans="1:6" ht="21.9" customHeight="1" x14ac:dyDescent="0.25">
      <c r="A427" s="41" t="s">
        <v>666</v>
      </c>
      <c r="B427" s="42">
        <v>-34.630000000000003</v>
      </c>
      <c r="C427" s="42">
        <v>143.56</v>
      </c>
      <c r="D427" s="43">
        <v>0.2</v>
      </c>
      <c r="E427" s="40" t="s">
        <v>667</v>
      </c>
      <c r="F427" s="15"/>
    </row>
    <row r="428" spans="1:6" ht="21.9" customHeight="1" x14ac:dyDescent="0.25">
      <c r="A428" s="41" t="s">
        <v>666</v>
      </c>
      <c r="B428" s="42">
        <v>-34.630000000000003</v>
      </c>
      <c r="C428" s="42">
        <v>143.56</v>
      </c>
      <c r="D428" s="43">
        <v>0.2</v>
      </c>
      <c r="E428" s="40" t="s">
        <v>667</v>
      </c>
      <c r="F428" s="15"/>
    </row>
    <row r="429" spans="1:6" ht="21.9" customHeight="1" x14ac:dyDescent="0.25">
      <c r="A429" s="41" t="s">
        <v>666</v>
      </c>
      <c r="B429" s="42">
        <v>-34.630000000000003</v>
      </c>
      <c r="C429" s="42">
        <v>143.56</v>
      </c>
      <c r="D429" s="43">
        <v>0.3</v>
      </c>
      <c r="E429" s="40" t="s">
        <v>667</v>
      </c>
      <c r="F429" s="15"/>
    </row>
    <row r="430" spans="1:6" ht="21.9" customHeight="1" x14ac:dyDescent="0.25">
      <c r="A430" s="41" t="s">
        <v>666</v>
      </c>
      <c r="B430" s="42">
        <v>-34.630000000000003</v>
      </c>
      <c r="C430" s="42">
        <v>143.56</v>
      </c>
      <c r="D430" s="43">
        <v>0.2</v>
      </c>
      <c r="E430" s="40" t="s">
        <v>667</v>
      </c>
      <c r="F430" s="15"/>
    </row>
    <row r="431" spans="1:6" ht="21.9" customHeight="1" x14ac:dyDescent="0.25">
      <c r="A431" s="41" t="s">
        <v>666</v>
      </c>
      <c r="B431" s="42">
        <v>-34.630000000000003</v>
      </c>
      <c r="C431" s="42">
        <v>143.56</v>
      </c>
      <c r="D431" s="43">
        <v>0.3</v>
      </c>
      <c r="E431" s="40" t="s">
        <v>667</v>
      </c>
      <c r="F431" s="15"/>
    </row>
    <row r="432" spans="1:6" ht="21.9" customHeight="1" x14ac:dyDescent="0.25">
      <c r="A432" s="41" t="s">
        <v>666</v>
      </c>
      <c r="B432" s="42">
        <v>-34.630000000000003</v>
      </c>
      <c r="C432" s="42">
        <v>143.56</v>
      </c>
      <c r="D432" s="43">
        <v>0.1</v>
      </c>
      <c r="E432" s="40" t="s">
        <v>667</v>
      </c>
      <c r="F432" s="15"/>
    </row>
    <row r="433" spans="1:6" ht="21.9" customHeight="1" x14ac:dyDescent="0.25">
      <c r="A433" s="41" t="s">
        <v>666</v>
      </c>
      <c r="B433" s="42">
        <v>-34.630000000000003</v>
      </c>
      <c r="C433" s="42">
        <v>143.56</v>
      </c>
      <c r="D433" s="43">
        <v>0.1</v>
      </c>
      <c r="E433" s="40" t="s">
        <v>667</v>
      </c>
      <c r="F433" s="15"/>
    </row>
    <row r="434" spans="1:6" ht="21.9" customHeight="1" x14ac:dyDescent="0.25">
      <c r="A434" s="41" t="s">
        <v>666</v>
      </c>
      <c r="B434" s="42">
        <v>-34.630000000000003</v>
      </c>
      <c r="C434" s="42">
        <v>143.56</v>
      </c>
      <c r="D434" s="43">
        <v>0.1</v>
      </c>
      <c r="E434" s="40" t="s">
        <v>667</v>
      </c>
      <c r="F434" s="15"/>
    </row>
    <row r="435" spans="1:6" ht="21.9" customHeight="1" x14ac:dyDescent="0.25">
      <c r="A435" s="41" t="s">
        <v>666</v>
      </c>
      <c r="B435" s="42">
        <v>-34.630000000000003</v>
      </c>
      <c r="C435" s="42">
        <v>143.56</v>
      </c>
      <c r="D435" s="43">
        <v>0.2</v>
      </c>
      <c r="E435" s="40" t="s">
        <v>667</v>
      </c>
      <c r="F435" s="15"/>
    </row>
    <row r="436" spans="1:6" ht="21.9" customHeight="1" x14ac:dyDescent="0.25">
      <c r="A436" s="41" t="s">
        <v>666</v>
      </c>
      <c r="B436" s="42">
        <v>-34.630000000000003</v>
      </c>
      <c r="C436" s="42">
        <v>143.56</v>
      </c>
      <c r="D436" s="43">
        <v>0.1</v>
      </c>
      <c r="E436" s="40" t="s">
        <v>667</v>
      </c>
      <c r="F436" s="15"/>
    </row>
    <row r="437" spans="1:6" ht="21.9" customHeight="1" x14ac:dyDescent="0.25">
      <c r="A437" s="41" t="s">
        <v>666</v>
      </c>
      <c r="B437" s="42">
        <v>-34.630000000000003</v>
      </c>
      <c r="C437" s="42">
        <v>143.56</v>
      </c>
      <c r="D437" s="43">
        <v>0.1</v>
      </c>
      <c r="E437" s="40" t="s">
        <v>667</v>
      </c>
      <c r="F437" s="15"/>
    </row>
    <row r="438" spans="1:6" ht="21.9" customHeight="1" x14ac:dyDescent="0.25">
      <c r="A438" s="41" t="s">
        <v>666</v>
      </c>
      <c r="B438" s="42">
        <v>-34.630000000000003</v>
      </c>
      <c r="C438" s="42">
        <v>143.56</v>
      </c>
      <c r="D438" s="43">
        <v>0.1</v>
      </c>
      <c r="E438" s="40" t="s">
        <v>667</v>
      </c>
      <c r="F438" s="15"/>
    </row>
    <row r="439" spans="1:6" ht="21.9" customHeight="1" x14ac:dyDescent="0.25">
      <c r="A439" s="41" t="s">
        <v>666</v>
      </c>
      <c r="B439" s="42">
        <v>-34.630000000000003</v>
      </c>
      <c r="C439" s="42">
        <v>143.56</v>
      </c>
      <c r="D439" s="43">
        <v>1.7</v>
      </c>
      <c r="E439" s="40" t="s">
        <v>667</v>
      </c>
      <c r="F439" s="15"/>
    </row>
    <row r="440" spans="1:6" ht="21.9" customHeight="1" x14ac:dyDescent="0.25">
      <c r="A440" s="41" t="s">
        <v>666</v>
      </c>
      <c r="B440" s="42">
        <v>-34.630000000000003</v>
      </c>
      <c r="C440" s="42">
        <v>143.56</v>
      </c>
      <c r="D440" s="43">
        <v>1.2</v>
      </c>
      <c r="E440" s="40" t="s">
        <v>667</v>
      </c>
      <c r="F440" s="15"/>
    </row>
    <row r="441" spans="1:6" ht="21.9" customHeight="1" x14ac:dyDescent="0.25">
      <c r="A441" s="41" t="s">
        <v>666</v>
      </c>
      <c r="B441" s="42">
        <v>-34.630000000000003</v>
      </c>
      <c r="C441" s="42">
        <v>143.56</v>
      </c>
      <c r="D441" s="43">
        <v>1.2</v>
      </c>
      <c r="E441" s="40" t="s">
        <v>667</v>
      </c>
      <c r="F441" s="15"/>
    </row>
    <row r="442" spans="1:6" ht="21.9" customHeight="1" x14ac:dyDescent="0.25">
      <c r="A442" s="41" t="s">
        <v>666</v>
      </c>
      <c r="B442" s="42">
        <v>-34.630000000000003</v>
      </c>
      <c r="C442" s="42">
        <v>143.56</v>
      </c>
      <c r="D442" s="43">
        <v>1.7</v>
      </c>
      <c r="E442" s="40" t="s">
        <v>667</v>
      </c>
      <c r="F442" s="15"/>
    </row>
    <row r="443" spans="1:6" ht="21.9" customHeight="1" x14ac:dyDescent="0.25">
      <c r="A443" s="41" t="s">
        <v>666</v>
      </c>
      <c r="B443" s="42">
        <v>-34.630000000000003</v>
      </c>
      <c r="C443" s="42">
        <v>143.56</v>
      </c>
      <c r="D443" s="43">
        <v>1.2</v>
      </c>
      <c r="E443" s="40" t="s">
        <v>667</v>
      </c>
      <c r="F443" s="15"/>
    </row>
    <row r="444" spans="1:6" ht="21.9" customHeight="1" x14ac:dyDescent="0.25">
      <c r="A444" s="41" t="s">
        <v>666</v>
      </c>
      <c r="B444" s="42">
        <v>-34.630000000000003</v>
      </c>
      <c r="C444" s="42">
        <v>143.56</v>
      </c>
      <c r="D444" s="43">
        <v>0.7</v>
      </c>
      <c r="E444" s="40" t="s">
        <v>667</v>
      </c>
      <c r="F444" s="15"/>
    </row>
    <row r="445" spans="1:6" ht="21.9" customHeight="1" x14ac:dyDescent="0.25">
      <c r="A445" s="41" t="s">
        <v>666</v>
      </c>
      <c r="B445" s="42">
        <v>-34.630000000000003</v>
      </c>
      <c r="C445" s="42">
        <v>143.56</v>
      </c>
      <c r="D445" s="43">
        <v>1.6</v>
      </c>
      <c r="E445" s="40" t="s">
        <v>667</v>
      </c>
      <c r="F445" s="15"/>
    </row>
    <row r="446" spans="1:6" ht="21.9" customHeight="1" x14ac:dyDescent="0.25">
      <c r="A446" s="41" t="s">
        <v>666</v>
      </c>
      <c r="B446" s="42">
        <v>-34.630000000000003</v>
      </c>
      <c r="C446" s="42">
        <v>143.56</v>
      </c>
      <c r="D446" s="43">
        <v>1.2</v>
      </c>
      <c r="E446" s="40" t="s">
        <v>667</v>
      </c>
      <c r="F446" s="15"/>
    </row>
    <row r="447" spans="1:6" ht="21.9" customHeight="1" x14ac:dyDescent="0.25">
      <c r="A447" s="41" t="s">
        <v>666</v>
      </c>
      <c r="B447" s="42">
        <v>-34.630000000000003</v>
      </c>
      <c r="C447" s="42">
        <v>143.56</v>
      </c>
      <c r="D447" s="43">
        <v>1.3</v>
      </c>
      <c r="E447" s="40" t="s">
        <v>667</v>
      </c>
      <c r="F447" s="15"/>
    </row>
    <row r="448" spans="1:6" ht="21.9" customHeight="1" x14ac:dyDescent="0.25">
      <c r="A448" s="41" t="s">
        <v>666</v>
      </c>
      <c r="B448" s="42">
        <v>-34.630000000000003</v>
      </c>
      <c r="C448" s="42">
        <v>143.56</v>
      </c>
      <c r="D448" s="43">
        <v>0.2</v>
      </c>
      <c r="E448" s="40" t="s">
        <v>667</v>
      </c>
      <c r="F448" s="15"/>
    </row>
    <row r="449" spans="1:6" ht="21.9" customHeight="1" x14ac:dyDescent="0.25">
      <c r="A449" s="41" t="s">
        <v>666</v>
      </c>
      <c r="B449" s="42">
        <v>-34.630000000000003</v>
      </c>
      <c r="C449" s="42">
        <v>143.56</v>
      </c>
      <c r="D449" s="43">
        <v>0.2</v>
      </c>
      <c r="E449" s="40" t="s">
        <v>667</v>
      </c>
      <c r="F449" s="15"/>
    </row>
    <row r="450" spans="1:6" ht="21.9" customHeight="1" x14ac:dyDescent="0.25">
      <c r="A450" s="41" t="s">
        <v>666</v>
      </c>
      <c r="B450" s="42">
        <v>-34.630000000000003</v>
      </c>
      <c r="C450" s="42">
        <v>143.56</v>
      </c>
      <c r="D450" s="43">
        <v>0.2</v>
      </c>
      <c r="E450" s="40" t="s">
        <v>667</v>
      </c>
      <c r="F450" s="15"/>
    </row>
    <row r="451" spans="1:6" ht="21.9" customHeight="1" x14ac:dyDescent="0.25">
      <c r="A451" s="41" t="s">
        <v>666</v>
      </c>
      <c r="B451" s="42">
        <v>-34.630000000000003</v>
      </c>
      <c r="C451" s="42">
        <v>143.56</v>
      </c>
      <c r="D451" s="43">
        <v>0.2</v>
      </c>
      <c r="E451" s="40" t="s">
        <v>667</v>
      </c>
      <c r="F451" s="15"/>
    </row>
    <row r="452" spans="1:6" ht="21.9" customHeight="1" x14ac:dyDescent="0.25">
      <c r="A452" s="41" t="s">
        <v>666</v>
      </c>
      <c r="B452" s="42">
        <v>-34.630000000000003</v>
      </c>
      <c r="C452" s="42">
        <v>143.56</v>
      </c>
      <c r="D452" s="43">
        <v>0.2</v>
      </c>
      <c r="E452" s="40" t="s">
        <v>667</v>
      </c>
      <c r="F452" s="15"/>
    </row>
    <row r="453" spans="1:6" ht="21.9" customHeight="1" x14ac:dyDescent="0.25">
      <c r="A453" s="41" t="s">
        <v>666</v>
      </c>
      <c r="B453" s="42">
        <v>-34.630000000000003</v>
      </c>
      <c r="C453" s="42">
        <v>143.56</v>
      </c>
      <c r="D453" s="43">
        <v>0.1</v>
      </c>
      <c r="E453" s="40" t="s">
        <v>667</v>
      </c>
      <c r="F453" s="15"/>
    </row>
    <row r="454" spans="1:6" ht="21.9" customHeight="1" x14ac:dyDescent="0.25">
      <c r="A454" s="41" t="s">
        <v>666</v>
      </c>
      <c r="B454" s="42">
        <v>-34.630000000000003</v>
      </c>
      <c r="C454" s="42">
        <v>143.56</v>
      </c>
      <c r="D454" s="43">
        <v>0.1</v>
      </c>
      <c r="E454" s="40" t="s">
        <v>667</v>
      </c>
      <c r="F454" s="15"/>
    </row>
    <row r="455" spans="1:6" ht="21.9" customHeight="1" x14ac:dyDescent="0.25">
      <c r="A455" s="41" t="s">
        <v>666</v>
      </c>
      <c r="B455" s="42">
        <v>-34.630000000000003</v>
      </c>
      <c r="C455" s="42">
        <v>143.56</v>
      </c>
      <c r="D455" s="43">
        <v>0.1</v>
      </c>
      <c r="E455" s="40" t="s">
        <v>667</v>
      </c>
      <c r="F455" s="15"/>
    </row>
    <row r="456" spans="1:6" ht="21.9" customHeight="1" x14ac:dyDescent="0.25">
      <c r="A456" s="41" t="s">
        <v>666</v>
      </c>
      <c r="B456" s="42">
        <v>-34.630000000000003</v>
      </c>
      <c r="C456" s="42">
        <v>143.56</v>
      </c>
      <c r="D456" s="43">
        <v>0.2</v>
      </c>
      <c r="E456" s="40" t="s">
        <v>667</v>
      </c>
      <c r="F456" s="15"/>
    </row>
    <row r="457" spans="1:6" ht="21.9" customHeight="1" x14ac:dyDescent="0.25">
      <c r="A457" s="41" t="s">
        <v>666</v>
      </c>
      <c r="B457" s="42">
        <v>-34.630000000000003</v>
      </c>
      <c r="C457" s="42">
        <v>143.56</v>
      </c>
      <c r="D457" s="43">
        <v>0.2</v>
      </c>
      <c r="E457" s="40" t="s">
        <v>667</v>
      </c>
      <c r="F457" s="15"/>
    </row>
    <row r="458" spans="1:6" ht="21.9" customHeight="1" x14ac:dyDescent="0.25">
      <c r="A458" s="41" t="s">
        <v>666</v>
      </c>
      <c r="B458" s="42">
        <v>-34.630000000000003</v>
      </c>
      <c r="C458" s="42">
        <v>143.56</v>
      </c>
      <c r="D458" s="43">
        <v>0.1</v>
      </c>
      <c r="E458" s="40" t="s">
        <v>667</v>
      </c>
      <c r="F458" s="15"/>
    </row>
    <row r="459" spans="1:6" ht="21.9" customHeight="1" x14ac:dyDescent="0.25">
      <c r="A459" s="41" t="s">
        <v>666</v>
      </c>
      <c r="B459" s="42">
        <v>-34.630000000000003</v>
      </c>
      <c r="C459" s="42">
        <v>143.56</v>
      </c>
      <c r="D459" s="43">
        <v>0.2</v>
      </c>
      <c r="E459" s="40" t="s">
        <v>667</v>
      </c>
      <c r="F459" s="15"/>
    </row>
    <row r="460" spans="1:6" ht="21.9" customHeight="1" x14ac:dyDescent="0.25">
      <c r="A460" s="41" t="s">
        <v>666</v>
      </c>
      <c r="B460" s="42">
        <v>-34.630000000000003</v>
      </c>
      <c r="C460" s="42">
        <v>143.56</v>
      </c>
      <c r="D460" s="43">
        <v>1.7</v>
      </c>
      <c r="E460" s="40" t="s">
        <v>667</v>
      </c>
      <c r="F460" s="15"/>
    </row>
    <row r="461" spans="1:6" ht="21.9" customHeight="1" x14ac:dyDescent="0.25">
      <c r="A461" s="41" t="s">
        <v>666</v>
      </c>
      <c r="B461" s="42">
        <v>-35.659999999999997</v>
      </c>
      <c r="C461" s="42">
        <v>141.30000000000001</v>
      </c>
      <c r="D461" s="43">
        <v>1</v>
      </c>
      <c r="E461" s="40" t="s">
        <v>667</v>
      </c>
      <c r="F461" s="15"/>
    </row>
    <row r="462" spans="1:6" ht="21.9" customHeight="1" x14ac:dyDescent="0.25">
      <c r="A462" s="41" t="s">
        <v>666</v>
      </c>
      <c r="B462" s="42">
        <v>-35.659999999999997</v>
      </c>
      <c r="C462" s="42">
        <v>141.30000000000001</v>
      </c>
      <c r="D462" s="43">
        <v>0.24</v>
      </c>
      <c r="E462" s="40" t="s">
        <v>667</v>
      </c>
      <c r="F462" s="15"/>
    </row>
    <row r="463" spans="1:6" ht="21.9" customHeight="1" x14ac:dyDescent="0.25">
      <c r="A463" s="41" t="s">
        <v>666</v>
      </c>
      <c r="B463" s="42">
        <v>-35.659999999999997</v>
      </c>
      <c r="C463" s="42">
        <v>141.30000000000001</v>
      </c>
      <c r="D463" s="43">
        <v>0.25</v>
      </c>
      <c r="E463" s="40" t="s">
        <v>667</v>
      </c>
      <c r="F463" s="15"/>
    </row>
    <row r="464" spans="1:6" ht="21.9" customHeight="1" x14ac:dyDescent="0.25">
      <c r="A464" s="41" t="s">
        <v>666</v>
      </c>
      <c r="B464" s="42">
        <v>-35.659999999999997</v>
      </c>
      <c r="C464" s="42">
        <v>141.30000000000001</v>
      </c>
      <c r="D464" s="43">
        <v>0.24</v>
      </c>
      <c r="E464" s="40" t="s">
        <v>667</v>
      </c>
      <c r="F464" s="15"/>
    </row>
    <row r="465" spans="1:6" ht="21.9" customHeight="1" x14ac:dyDescent="0.25">
      <c r="A465" s="41" t="s">
        <v>666</v>
      </c>
      <c r="B465" s="42">
        <v>-35.659999999999997</v>
      </c>
      <c r="C465" s="42">
        <v>141.30000000000001</v>
      </c>
      <c r="D465" s="43">
        <v>0.16</v>
      </c>
      <c r="E465" s="40" t="s">
        <v>667</v>
      </c>
      <c r="F465" s="15"/>
    </row>
    <row r="466" spans="1:6" ht="21.9" customHeight="1" x14ac:dyDescent="0.25">
      <c r="A466" s="41" t="s">
        <v>666</v>
      </c>
      <c r="B466" s="42">
        <v>-35.659999999999997</v>
      </c>
      <c r="C466" s="42">
        <v>141.30000000000001</v>
      </c>
      <c r="D466" s="43">
        <v>0.51</v>
      </c>
      <c r="E466" s="40" t="s">
        <v>667</v>
      </c>
      <c r="F466" s="15"/>
    </row>
    <row r="467" spans="1:6" ht="21.9" customHeight="1" x14ac:dyDescent="0.25">
      <c r="A467" s="41" t="s">
        <v>666</v>
      </c>
      <c r="B467" s="42">
        <v>-35.659999999999997</v>
      </c>
      <c r="C467" s="42">
        <v>141.30000000000001</v>
      </c>
      <c r="D467" s="43">
        <v>0.26</v>
      </c>
      <c r="E467" s="40" t="s">
        <v>667</v>
      </c>
      <c r="F467" s="15"/>
    </row>
    <row r="468" spans="1:6" ht="21.9" customHeight="1" x14ac:dyDescent="0.25">
      <c r="A468" s="41" t="s">
        <v>666</v>
      </c>
      <c r="B468" s="42">
        <v>-35.659999999999997</v>
      </c>
      <c r="C468" s="42">
        <v>141.30000000000001</v>
      </c>
      <c r="D468" s="43">
        <v>0.34</v>
      </c>
      <c r="E468" s="40" t="s">
        <v>667</v>
      </c>
      <c r="F468" s="15"/>
    </row>
    <row r="469" spans="1:6" ht="21.9" customHeight="1" x14ac:dyDescent="0.25">
      <c r="A469" s="41" t="s">
        <v>666</v>
      </c>
      <c r="B469" s="42">
        <v>-35.659999999999997</v>
      </c>
      <c r="C469" s="42">
        <v>141.30000000000001</v>
      </c>
      <c r="D469" s="43">
        <v>0.375</v>
      </c>
      <c r="E469" s="40" t="s">
        <v>667</v>
      </c>
      <c r="F469" s="15"/>
    </row>
    <row r="470" spans="1:6" ht="21.9" customHeight="1" x14ac:dyDescent="0.25">
      <c r="A470" s="41" t="s">
        <v>666</v>
      </c>
      <c r="B470" s="42">
        <v>-35.659999999999997</v>
      </c>
      <c r="C470" s="42">
        <v>141.30000000000001</v>
      </c>
      <c r="D470" s="43">
        <v>80</v>
      </c>
      <c r="E470" s="40" t="s">
        <v>667</v>
      </c>
      <c r="F470" s="15"/>
    </row>
    <row r="471" spans="1:6" ht="21.9" customHeight="1" x14ac:dyDescent="0.25">
      <c r="A471" s="41" t="s">
        <v>666</v>
      </c>
      <c r="B471" s="42">
        <v>-35.659999999999997</v>
      </c>
      <c r="C471" s="42">
        <v>141.30000000000001</v>
      </c>
      <c r="D471" s="43">
        <v>160</v>
      </c>
      <c r="E471" s="40" t="s">
        <v>667</v>
      </c>
      <c r="F471" s="15"/>
    </row>
    <row r="472" spans="1:6" ht="21.9" customHeight="1" x14ac:dyDescent="0.25">
      <c r="A472" s="41" t="s">
        <v>666</v>
      </c>
      <c r="B472" s="42">
        <v>-35.659999999999997</v>
      </c>
      <c r="C472" s="42">
        <v>141.30000000000001</v>
      </c>
      <c r="D472" s="43">
        <v>19</v>
      </c>
      <c r="E472" s="40" t="s">
        <v>667</v>
      </c>
      <c r="F472" s="15"/>
    </row>
    <row r="473" spans="1:6" ht="21.9" customHeight="1" x14ac:dyDescent="0.25">
      <c r="A473" s="41" t="s">
        <v>666</v>
      </c>
      <c r="B473" s="42">
        <v>-35.659999999999997</v>
      </c>
      <c r="C473" s="42">
        <v>141.30000000000001</v>
      </c>
      <c r="D473" s="43">
        <v>10</v>
      </c>
      <c r="E473" s="40" t="s">
        <v>667</v>
      </c>
      <c r="F473" s="15"/>
    </row>
    <row r="474" spans="1:6" ht="21.9" customHeight="1" x14ac:dyDescent="0.25">
      <c r="A474" s="41" t="s">
        <v>666</v>
      </c>
      <c r="B474" s="42">
        <v>-35.659999999999997</v>
      </c>
      <c r="C474" s="42">
        <v>141.30000000000001</v>
      </c>
      <c r="D474" s="43">
        <v>15</v>
      </c>
      <c r="E474" s="40" t="s">
        <v>667</v>
      </c>
      <c r="F474" s="15"/>
    </row>
    <row r="475" spans="1:6" ht="21.9" customHeight="1" x14ac:dyDescent="0.25">
      <c r="A475" s="41" t="s">
        <v>666</v>
      </c>
      <c r="B475" s="42">
        <v>-35.659999999999997</v>
      </c>
      <c r="C475" s="42">
        <v>141.30000000000001</v>
      </c>
      <c r="D475" s="43">
        <v>35</v>
      </c>
      <c r="E475" s="40" t="s">
        <v>667</v>
      </c>
      <c r="F475" s="15"/>
    </row>
    <row r="476" spans="1:6" ht="21.9" customHeight="1" x14ac:dyDescent="0.25">
      <c r="A476" s="41" t="s">
        <v>666</v>
      </c>
      <c r="B476" s="42">
        <v>-35.659999999999997</v>
      </c>
      <c r="C476" s="42">
        <v>141.30000000000001</v>
      </c>
      <c r="D476" s="43">
        <v>50</v>
      </c>
      <c r="E476" s="40" t="s">
        <v>667</v>
      </c>
      <c r="F476" s="15"/>
    </row>
    <row r="477" spans="1:6" ht="21.9" customHeight="1" x14ac:dyDescent="0.25">
      <c r="A477" s="41" t="s">
        <v>666</v>
      </c>
      <c r="B477" s="42">
        <v>-35.659999999999997</v>
      </c>
      <c r="C477" s="42">
        <v>141.30000000000001</v>
      </c>
      <c r="D477" s="43">
        <v>1</v>
      </c>
      <c r="E477" s="40" t="s">
        <v>667</v>
      </c>
      <c r="F477" s="15"/>
    </row>
    <row r="478" spans="1:6" ht="21.9" customHeight="1" x14ac:dyDescent="0.25">
      <c r="A478" s="41" t="s">
        <v>666</v>
      </c>
      <c r="B478" s="42">
        <v>-35.659999999999997</v>
      </c>
      <c r="C478" s="42">
        <v>141.30000000000001</v>
      </c>
      <c r="D478" s="43">
        <v>6</v>
      </c>
      <c r="E478" s="40" t="s">
        <v>667</v>
      </c>
      <c r="F478" s="15"/>
    </row>
    <row r="479" spans="1:6" ht="21.9" customHeight="1" x14ac:dyDescent="0.25">
      <c r="A479" s="41" t="s">
        <v>666</v>
      </c>
      <c r="B479" s="42">
        <v>-35.659999999999997</v>
      </c>
      <c r="C479" s="42">
        <v>141.30000000000001</v>
      </c>
      <c r="D479" s="43">
        <v>8</v>
      </c>
      <c r="E479" s="40" t="s">
        <v>667</v>
      </c>
      <c r="F479" s="15"/>
    </row>
    <row r="480" spans="1:6" ht="21.9" customHeight="1" x14ac:dyDescent="0.25">
      <c r="A480" s="41" t="s">
        <v>666</v>
      </c>
      <c r="B480" s="42">
        <v>-35.659999999999997</v>
      </c>
      <c r="C480" s="42">
        <v>141.30000000000001</v>
      </c>
      <c r="D480" s="43">
        <v>33</v>
      </c>
      <c r="E480" s="40" t="s">
        <v>667</v>
      </c>
      <c r="F480" s="15"/>
    </row>
    <row r="481" spans="1:6" ht="21.9" customHeight="1" x14ac:dyDescent="0.25">
      <c r="A481" s="41" t="s">
        <v>666</v>
      </c>
      <c r="B481" s="42">
        <v>-35.659999999999997</v>
      </c>
      <c r="C481" s="42">
        <v>141.30000000000001</v>
      </c>
      <c r="D481" s="43">
        <v>0.26</v>
      </c>
      <c r="E481" s="40" t="s">
        <v>667</v>
      </c>
      <c r="F481" s="15"/>
    </row>
    <row r="482" spans="1:6" ht="21.9" customHeight="1" x14ac:dyDescent="0.25">
      <c r="A482" s="41" t="s">
        <v>666</v>
      </c>
      <c r="B482" s="42">
        <v>-35.659999999999997</v>
      </c>
      <c r="C482" s="42">
        <v>141.30000000000001</v>
      </c>
      <c r="D482" s="43">
        <v>0.39</v>
      </c>
      <c r="E482" s="40" t="s">
        <v>667</v>
      </c>
      <c r="F482" s="15"/>
    </row>
    <row r="483" spans="1:6" ht="21.9" customHeight="1" x14ac:dyDescent="0.25">
      <c r="A483" s="41" t="s">
        <v>666</v>
      </c>
      <c r="B483" s="42">
        <v>-35.659999999999997</v>
      </c>
      <c r="C483" s="42">
        <v>141.30000000000001</v>
      </c>
      <c r="D483" s="43">
        <v>0.32</v>
      </c>
      <c r="E483" s="40" t="s">
        <v>667</v>
      </c>
      <c r="F483" s="15"/>
    </row>
    <row r="484" spans="1:6" ht="21.9" customHeight="1" x14ac:dyDescent="0.25">
      <c r="A484" s="41" t="s">
        <v>666</v>
      </c>
      <c r="B484" s="42">
        <v>-35.659999999999997</v>
      </c>
      <c r="C484" s="42">
        <v>141.30000000000001</v>
      </c>
      <c r="D484" s="43">
        <v>0.68</v>
      </c>
      <c r="E484" s="40" t="s">
        <v>667</v>
      </c>
      <c r="F484" s="15"/>
    </row>
    <row r="485" spans="1:6" ht="21.9" customHeight="1" x14ac:dyDescent="0.25">
      <c r="A485" s="41" t="s">
        <v>666</v>
      </c>
      <c r="B485" s="42">
        <v>-35.659999999999997</v>
      </c>
      <c r="C485" s="42">
        <v>141.30000000000001</v>
      </c>
      <c r="D485" s="43">
        <v>0.34</v>
      </c>
      <c r="E485" s="40" t="s">
        <v>667</v>
      </c>
      <c r="F485" s="15"/>
    </row>
    <row r="486" spans="1:6" ht="21.9" customHeight="1" x14ac:dyDescent="0.25">
      <c r="A486" s="41" t="s">
        <v>666</v>
      </c>
      <c r="B486" s="42">
        <v>-35.659999999999997</v>
      </c>
      <c r="C486" s="42">
        <v>141.30000000000001</v>
      </c>
      <c r="D486" s="43">
        <v>0.48</v>
      </c>
      <c r="E486" s="40" t="s">
        <v>667</v>
      </c>
      <c r="F486" s="15"/>
    </row>
    <row r="487" spans="1:6" ht="21.9" customHeight="1" x14ac:dyDescent="0.25">
      <c r="A487" s="41" t="s">
        <v>666</v>
      </c>
      <c r="B487" s="42">
        <v>-35.659999999999997</v>
      </c>
      <c r="C487" s="42">
        <v>141.30000000000001</v>
      </c>
      <c r="D487" s="43">
        <v>0.55000000000000004</v>
      </c>
      <c r="E487" s="40" t="s">
        <v>667</v>
      </c>
      <c r="F487" s="15"/>
    </row>
    <row r="488" spans="1:6" ht="21.9" customHeight="1" x14ac:dyDescent="0.25">
      <c r="A488" s="41" t="s">
        <v>666</v>
      </c>
      <c r="B488" s="42">
        <v>-35.659999999999997</v>
      </c>
      <c r="C488" s="42">
        <v>141.30000000000001</v>
      </c>
      <c r="D488" s="43">
        <v>0.5</v>
      </c>
      <c r="E488" s="40" t="s">
        <v>667</v>
      </c>
      <c r="F488" s="15"/>
    </row>
    <row r="489" spans="1:6" ht="21.9" customHeight="1" x14ac:dyDescent="0.25">
      <c r="A489" s="41" t="s">
        <v>666</v>
      </c>
      <c r="B489" s="42">
        <v>-36.35</v>
      </c>
      <c r="C489" s="42">
        <v>142.25</v>
      </c>
      <c r="D489" s="43">
        <v>0.1</v>
      </c>
      <c r="E489" s="40" t="s">
        <v>667</v>
      </c>
      <c r="F489" s="15"/>
    </row>
    <row r="490" spans="1:6" ht="21.9" customHeight="1" x14ac:dyDescent="0.25">
      <c r="A490" s="41" t="s">
        <v>666</v>
      </c>
      <c r="B490" s="42">
        <v>-36.35</v>
      </c>
      <c r="C490" s="42">
        <v>142.25</v>
      </c>
      <c r="D490" s="43">
        <v>0.2</v>
      </c>
      <c r="E490" s="40" t="s">
        <v>667</v>
      </c>
      <c r="F490" s="15"/>
    </row>
    <row r="491" spans="1:6" ht="21.9" customHeight="1" x14ac:dyDescent="0.25">
      <c r="A491" s="41" t="s">
        <v>666</v>
      </c>
      <c r="B491" s="42">
        <v>-36.35</v>
      </c>
      <c r="C491" s="42">
        <v>142.25</v>
      </c>
      <c r="D491" s="43">
        <v>0.2</v>
      </c>
      <c r="E491" s="40" t="s">
        <v>667</v>
      </c>
      <c r="F491" s="15"/>
    </row>
    <row r="492" spans="1:6" ht="21.9" customHeight="1" x14ac:dyDescent="0.25">
      <c r="A492" s="41" t="s">
        <v>666</v>
      </c>
      <c r="B492" s="42">
        <v>-36.35</v>
      </c>
      <c r="C492" s="42">
        <v>142.25</v>
      </c>
      <c r="D492" s="43">
        <v>16.5</v>
      </c>
      <c r="E492" s="40" t="s">
        <v>667</v>
      </c>
      <c r="F492" s="15"/>
    </row>
    <row r="493" spans="1:6" ht="21.9" customHeight="1" x14ac:dyDescent="0.25">
      <c r="A493" s="41" t="s">
        <v>666</v>
      </c>
      <c r="B493" s="42">
        <v>-36.35</v>
      </c>
      <c r="C493" s="42">
        <v>142.25</v>
      </c>
      <c r="D493" s="43">
        <v>0.15</v>
      </c>
      <c r="E493" s="40" t="s">
        <v>667</v>
      </c>
      <c r="F493" s="15"/>
    </row>
    <row r="494" spans="1:6" ht="21.9" customHeight="1" x14ac:dyDescent="0.25">
      <c r="A494" s="41" t="s">
        <v>666</v>
      </c>
      <c r="B494" s="42">
        <v>-36.72</v>
      </c>
      <c r="C494" s="42">
        <v>141.47</v>
      </c>
      <c r="D494" s="43">
        <v>0.45</v>
      </c>
      <c r="E494" s="40" t="s">
        <v>667</v>
      </c>
      <c r="F494" s="15"/>
    </row>
    <row r="495" spans="1:6" ht="21.9" customHeight="1" x14ac:dyDescent="0.25">
      <c r="A495" s="41" t="s">
        <v>666</v>
      </c>
      <c r="B495" s="42">
        <v>-36.72</v>
      </c>
      <c r="C495" s="42">
        <v>141.47</v>
      </c>
      <c r="D495" s="43">
        <v>0.35</v>
      </c>
      <c r="E495" s="40" t="s">
        <v>667</v>
      </c>
      <c r="F495" s="15"/>
    </row>
    <row r="496" spans="1:6" ht="21.9" customHeight="1" x14ac:dyDescent="0.25">
      <c r="A496" s="41" t="s">
        <v>666</v>
      </c>
      <c r="B496" s="42">
        <v>-36.72</v>
      </c>
      <c r="C496" s="42">
        <v>141.47</v>
      </c>
      <c r="D496" s="43">
        <v>0.5</v>
      </c>
      <c r="E496" s="40" t="s">
        <v>667</v>
      </c>
      <c r="F496" s="15"/>
    </row>
    <row r="497" spans="1:6" ht="21.9" customHeight="1" x14ac:dyDescent="0.25">
      <c r="A497" s="41" t="s">
        <v>666</v>
      </c>
      <c r="B497" s="42">
        <v>-36.72</v>
      </c>
      <c r="C497" s="42">
        <v>141.47</v>
      </c>
      <c r="D497" s="43">
        <v>0.8</v>
      </c>
      <c r="E497" s="40" t="s">
        <v>667</v>
      </c>
      <c r="F497" s="15"/>
    </row>
    <row r="498" spans="1:6" ht="21.9" customHeight="1" x14ac:dyDescent="0.25">
      <c r="A498" s="41" t="s">
        <v>666</v>
      </c>
      <c r="B498" s="42">
        <v>-36.72</v>
      </c>
      <c r="C498" s="42">
        <v>141.47</v>
      </c>
      <c r="D498" s="43">
        <v>0.4</v>
      </c>
      <c r="E498" s="40" t="s">
        <v>667</v>
      </c>
      <c r="F498" s="15"/>
    </row>
    <row r="499" spans="1:6" ht="21.9" customHeight="1" x14ac:dyDescent="0.25">
      <c r="A499" s="41" t="s">
        <v>666</v>
      </c>
      <c r="B499" s="42">
        <v>-36.72</v>
      </c>
      <c r="C499" s="42">
        <v>141.47</v>
      </c>
      <c r="D499" s="43">
        <v>0.3</v>
      </c>
      <c r="E499" s="40" t="s">
        <v>667</v>
      </c>
      <c r="F499" s="15"/>
    </row>
    <row r="500" spans="1:6" ht="21.9" customHeight="1" x14ac:dyDescent="0.25">
      <c r="A500" s="41" t="s">
        <v>666</v>
      </c>
      <c r="B500" s="42">
        <v>-36.72</v>
      </c>
      <c r="C500" s="42">
        <v>141.47</v>
      </c>
      <c r="D500" s="43">
        <v>0.4</v>
      </c>
      <c r="E500" s="40" t="s">
        <v>667</v>
      </c>
      <c r="F500" s="15"/>
    </row>
    <row r="501" spans="1:6" ht="21.9" customHeight="1" x14ac:dyDescent="0.25">
      <c r="A501" s="41" t="s">
        <v>666</v>
      </c>
      <c r="B501" s="42">
        <v>-36.72</v>
      </c>
      <c r="C501" s="42">
        <v>141.47</v>
      </c>
      <c r="D501" s="43">
        <v>0.5</v>
      </c>
      <c r="E501" s="40" t="s">
        <v>667</v>
      </c>
      <c r="F501" s="15"/>
    </row>
    <row r="502" spans="1:6" ht="21.9" customHeight="1" x14ac:dyDescent="0.25">
      <c r="A502" s="41" t="s">
        <v>666</v>
      </c>
      <c r="B502" s="42">
        <v>-36.72</v>
      </c>
      <c r="C502" s="42">
        <v>141.47</v>
      </c>
      <c r="D502" s="43">
        <v>0.4</v>
      </c>
      <c r="E502" s="40" t="s">
        <v>667</v>
      </c>
      <c r="F502" s="15"/>
    </row>
    <row r="503" spans="1:6" ht="21.9" customHeight="1" x14ac:dyDescent="0.25">
      <c r="A503" s="41" t="s">
        <v>666</v>
      </c>
      <c r="B503" s="42">
        <v>-36.72</v>
      </c>
      <c r="C503" s="42">
        <v>141.47</v>
      </c>
      <c r="D503" s="43">
        <v>0.7</v>
      </c>
      <c r="E503" s="40" t="s">
        <v>667</v>
      </c>
      <c r="F503" s="15"/>
    </row>
    <row r="504" spans="1:6" ht="21.9" customHeight="1" x14ac:dyDescent="0.25">
      <c r="A504" s="41" t="s">
        <v>666</v>
      </c>
      <c r="B504" s="42">
        <v>-36.72</v>
      </c>
      <c r="C504" s="42">
        <v>141.47</v>
      </c>
      <c r="D504" s="43">
        <v>0.8</v>
      </c>
      <c r="E504" s="40" t="s">
        <v>667</v>
      </c>
      <c r="F504" s="15"/>
    </row>
    <row r="505" spans="1:6" ht="21.9" customHeight="1" x14ac:dyDescent="0.25">
      <c r="A505" s="41" t="s">
        <v>666</v>
      </c>
      <c r="B505" s="42">
        <v>-36.72</v>
      </c>
      <c r="C505" s="42">
        <v>141.47</v>
      </c>
      <c r="D505" s="43">
        <v>0.8</v>
      </c>
      <c r="E505" s="40" t="s">
        <v>667</v>
      </c>
      <c r="F505" s="15"/>
    </row>
    <row r="506" spans="1:6" ht="21.9" customHeight="1" x14ac:dyDescent="0.25">
      <c r="A506" s="41" t="s">
        <v>666</v>
      </c>
      <c r="B506" s="42">
        <v>-36.72</v>
      </c>
      <c r="C506" s="42">
        <v>141.47</v>
      </c>
      <c r="D506" s="43">
        <v>0.53</v>
      </c>
      <c r="E506" s="40" t="s">
        <v>667</v>
      </c>
      <c r="F506" s="15"/>
    </row>
    <row r="507" spans="1:6" ht="21.9" customHeight="1" x14ac:dyDescent="0.25">
      <c r="A507" s="41" t="s">
        <v>666</v>
      </c>
      <c r="B507" s="42">
        <v>-36.72</v>
      </c>
      <c r="C507" s="42">
        <v>141.47</v>
      </c>
      <c r="D507" s="43">
        <v>4</v>
      </c>
      <c r="E507" s="40" t="s">
        <v>667</v>
      </c>
      <c r="F507" s="15"/>
    </row>
    <row r="508" spans="1:6" ht="21.9" customHeight="1" x14ac:dyDescent="0.25">
      <c r="A508" s="41" t="s">
        <v>666</v>
      </c>
      <c r="B508" s="42">
        <v>-36.72</v>
      </c>
      <c r="C508" s="42">
        <v>141.47</v>
      </c>
      <c r="D508" s="43">
        <v>8</v>
      </c>
      <c r="E508" s="40" t="s">
        <v>667</v>
      </c>
      <c r="F508" s="15"/>
    </row>
    <row r="509" spans="1:6" ht="21.9" customHeight="1" x14ac:dyDescent="0.25">
      <c r="A509" s="41" t="s">
        <v>666</v>
      </c>
      <c r="B509" s="42">
        <v>-36.72</v>
      </c>
      <c r="C509" s="42">
        <v>141.47</v>
      </c>
      <c r="D509" s="43">
        <v>1.5</v>
      </c>
      <c r="E509" s="40" t="s">
        <v>667</v>
      </c>
      <c r="F509" s="15"/>
    </row>
    <row r="510" spans="1:6" ht="21.9" customHeight="1" x14ac:dyDescent="0.25">
      <c r="A510" s="41" t="s">
        <v>666</v>
      </c>
      <c r="B510" s="42">
        <v>-36.72</v>
      </c>
      <c r="C510" s="42">
        <v>141.47</v>
      </c>
      <c r="D510" s="43">
        <v>6</v>
      </c>
      <c r="E510" s="40" t="s">
        <v>667</v>
      </c>
      <c r="F510" s="15"/>
    </row>
    <row r="511" spans="1:6" ht="21.9" customHeight="1" x14ac:dyDescent="0.25">
      <c r="A511" s="41" t="s">
        <v>666</v>
      </c>
      <c r="B511" s="42">
        <v>-36.72</v>
      </c>
      <c r="C511" s="42">
        <v>141.47</v>
      </c>
      <c r="D511" s="43">
        <v>3</v>
      </c>
      <c r="E511" s="40" t="s">
        <v>667</v>
      </c>
      <c r="F511" s="15"/>
    </row>
    <row r="512" spans="1:6" ht="21.9" customHeight="1" x14ac:dyDescent="0.25">
      <c r="A512" s="41" t="s">
        <v>666</v>
      </c>
      <c r="B512" s="42">
        <v>-36.72</v>
      </c>
      <c r="C512" s="42">
        <v>141.47</v>
      </c>
      <c r="D512" s="43">
        <v>1</v>
      </c>
      <c r="E512" s="40" t="s">
        <v>667</v>
      </c>
      <c r="F512" s="15"/>
    </row>
    <row r="513" spans="1:6" ht="21.9" customHeight="1" x14ac:dyDescent="0.25">
      <c r="A513" s="41" t="s">
        <v>666</v>
      </c>
      <c r="B513" s="42">
        <v>-36.72</v>
      </c>
      <c r="C513" s="42">
        <v>141.47</v>
      </c>
      <c r="D513" s="43">
        <v>8.5</v>
      </c>
      <c r="E513" s="40" t="s">
        <v>667</v>
      </c>
      <c r="F513" s="15"/>
    </row>
    <row r="514" spans="1:6" ht="21.9" customHeight="1" x14ac:dyDescent="0.25">
      <c r="A514" s="41" t="s">
        <v>666</v>
      </c>
      <c r="B514" s="42">
        <v>-36.72</v>
      </c>
      <c r="C514" s="42">
        <v>141.47</v>
      </c>
      <c r="D514" s="43">
        <v>1</v>
      </c>
      <c r="E514" s="40" t="s">
        <v>667</v>
      </c>
      <c r="F514" s="15"/>
    </row>
    <row r="515" spans="1:6" ht="21.9" customHeight="1" x14ac:dyDescent="0.25">
      <c r="A515" s="41" t="s">
        <v>666</v>
      </c>
      <c r="B515" s="42">
        <v>-36.72</v>
      </c>
      <c r="C515" s="42">
        <v>141.47</v>
      </c>
      <c r="D515" s="43">
        <v>4</v>
      </c>
      <c r="E515" s="40" t="s">
        <v>667</v>
      </c>
      <c r="F515" s="15"/>
    </row>
    <row r="516" spans="1:6" ht="21.9" customHeight="1" x14ac:dyDescent="0.25">
      <c r="A516" s="41" t="s">
        <v>666</v>
      </c>
      <c r="B516" s="42">
        <v>-36.72</v>
      </c>
      <c r="C516" s="42">
        <v>141.47</v>
      </c>
      <c r="D516" s="43">
        <v>5</v>
      </c>
      <c r="E516" s="40" t="s">
        <v>667</v>
      </c>
      <c r="F516" s="15"/>
    </row>
    <row r="517" spans="1:6" ht="21.9" customHeight="1" x14ac:dyDescent="0.25">
      <c r="A517" s="41" t="s">
        <v>666</v>
      </c>
      <c r="B517" s="42">
        <v>-36.72</v>
      </c>
      <c r="C517" s="42">
        <v>141.47</v>
      </c>
      <c r="D517" s="43">
        <v>4</v>
      </c>
      <c r="E517" s="40" t="s">
        <v>667</v>
      </c>
      <c r="F517" s="15"/>
    </row>
    <row r="518" spans="1:6" ht="21.9" customHeight="1" x14ac:dyDescent="0.25">
      <c r="A518" s="41" t="s">
        <v>666</v>
      </c>
      <c r="B518" s="42">
        <v>-36.72</v>
      </c>
      <c r="C518" s="42">
        <v>141.47</v>
      </c>
      <c r="D518" s="43">
        <v>5</v>
      </c>
      <c r="E518" s="40" t="s">
        <v>667</v>
      </c>
      <c r="F518" s="15"/>
    </row>
    <row r="519" spans="1:6" ht="21.9" customHeight="1" x14ac:dyDescent="0.25">
      <c r="A519" s="41" t="s">
        <v>666</v>
      </c>
      <c r="B519" s="42">
        <v>-36.72</v>
      </c>
      <c r="C519" s="42">
        <v>141.47</v>
      </c>
      <c r="D519" s="43">
        <v>1</v>
      </c>
      <c r="E519" s="40" t="s">
        <v>667</v>
      </c>
      <c r="F519" s="15"/>
    </row>
    <row r="520" spans="1:6" ht="21.9" customHeight="1" x14ac:dyDescent="0.25">
      <c r="A520" s="41" t="s">
        <v>666</v>
      </c>
      <c r="B520" s="42">
        <v>-36.72</v>
      </c>
      <c r="C520" s="42">
        <v>141.47</v>
      </c>
      <c r="D520" s="43">
        <v>2</v>
      </c>
      <c r="E520" s="40" t="s">
        <v>667</v>
      </c>
      <c r="F520" s="15"/>
    </row>
    <row r="521" spans="1:6" ht="21.9" customHeight="1" x14ac:dyDescent="0.25">
      <c r="A521" s="41" t="s">
        <v>666</v>
      </c>
      <c r="B521" s="42">
        <v>-36.72</v>
      </c>
      <c r="C521" s="42">
        <v>141.47</v>
      </c>
      <c r="D521" s="43">
        <v>5</v>
      </c>
      <c r="E521" s="40" t="s">
        <v>667</v>
      </c>
      <c r="F521" s="15"/>
    </row>
    <row r="522" spans="1:6" ht="21.9" customHeight="1" x14ac:dyDescent="0.25">
      <c r="A522" s="41" t="s">
        <v>666</v>
      </c>
      <c r="B522" s="42">
        <v>-36.72</v>
      </c>
      <c r="C522" s="42">
        <v>141.47</v>
      </c>
      <c r="D522" s="43">
        <v>3</v>
      </c>
      <c r="E522" s="40" t="s">
        <v>667</v>
      </c>
      <c r="F522" s="15"/>
    </row>
    <row r="523" spans="1:6" ht="21.9" customHeight="1" x14ac:dyDescent="0.25">
      <c r="A523" s="41" t="s">
        <v>666</v>
      </c>
      <c r="B523" s="42">
        <v>-34.17</v>
      </c>
      <c r="C523" s="42">
        <v>142.13</v>
      </c>
      <c r="D523" s="43">
        <v>8</v>
      </c>
      <c r="E523" s="40" t="s">
        <v>667</v>
      </c>
      <c r="F523" s="15"/>
    </row>
    <row r="524" spans="1:6" ht="21.9" customHeight="1" x14ac:dyDescent="0.25">
      <c r="A524" s="41" t="s">
        <v>666</v>
      </c>
      <c r="B524" s="42">
        <v>-34.17</v>
      </c>
      <c r="C524" s="42">
        <v>142.13</v>
      </c>
      <c r="D524" s="43">
        <v>9</v>
      </c>
      <c r="E524" s="40" t="s">
        <v>667</v>
      </c>
      <c r="F524" s="15"/>
    </row>
    <row r="525" spans="1:6" ht="21.9" customHeight="1" x14ac:dyDescent="0.25">
      <c r="A525" s="41" t="s">
        <v>666</v>
      </c>
      <c r="B525" s="42">
        <v>-34.17</v>
      </c>
      <c r="C525" s="42">
        <v>142.13</v>
      </c>
      <c r="D525" s="43">
        <v>9</v>
      </c>
      <c r="E525" s="40" t="s">
        <v>667</v>
      </c>
      <c r="F525" s="15"/>
    </row>
    <row r="526" spans="1:6" ht="21.9" customHeight="1" x14ac:dyDescent="0.25">
      <c r="A526" s="41" t="s">
        <v>666</v>
      </c>
      <c r="B526" s="42">
        <v>-34.17</v>
      </c>
      <c r="C526" s="42">
        <v>142.13</v>
      </c>
      <c r="D526" s="43">
        <v>6</v>
      </c>
      <c r="E526" s="40" t="s">
        <v>667</v>
      </c>
      <c r="F526" s="15"/>
    </row>
    <row r="527" spans="1:6" ht="21.9" customHeight="1" x14ac:dyDescent="0.25">
      <c r="A527" s="41" t="s">
        <v>666</v>
      </c>
      <c r="B527" s="42">
        <v>-34.17</v>
      </c>
      <c r="C527" s="42">
        <v>142.13</v>
      </c>
      <c r="D527" s="43">
        <v>7</v>
      </c>
      <c r="E527" s="40" t="s">
        <v>667</v>
      </c>
      <c r="F527" s="15"/>
    </row>
    <row r="528" spans="1:6" ht="21.9" customHeight="1" x14ac:dyDescent="0.25">
      <c r="A528" s="41" t="s">
        <v>666</v>
      </c>
      <c r="B528" s="42">
        <v>-34.17</v>
      </c>
      <c r="C528" s="42">
        <v>142.13</v>
      </c>
      <c r="D528" s="43">
        <v>6</v>
      </c>
      <c r="E528" s="40" t="s">
        <v>667</v>
      </c>
      <c r="F528" s="15"/>
    </row>
    <row r="529" spans="1:6" ht="21.9" customHeight="1" x14ac:dyDescent="0.25">
      <c r="A529" s="41" t="s">
        <v>666</v>
      </c>
      <c r="B529" s="42">
        <v>-34.17</v>
      </c>
      <c r="C529" s="42">
        <v>142.13</v>
      </c>
      <c r="D529" s="43">
        <v>6</v>
      </c>
      <c r="E529" s="40" t="s">
        <v>667</v>
      </c>
      <c r="F529" s="15"/>
    </row>
    <row r="530" spans="1:6" ht="21.9" customHeight="1" x14ac:dyDescent="0.25">
      <c r="A530" s="41" t="s">
        <v>666</v>
      </c>
      <c r="B530" s="42">
        <v>-34.17</v>
      </c>
      <c r="C530" s="42">
        <v>142.13</v>
      </c>
      <c r="D530" s="43">
        <v>3</v>
      </c>
      <c r="E530" s="40" t="s">
        <v>667</v>
      </c>
      <c r="F530" s="15"/>
    </row>
    <row r="531" spans="1:6" ht="21.9" customHeight="1" x14ac:dyDescent="0.25">
      <c r="A531" s="41" t="s">
        <v>666</v>
      </c>
      <c r="B531" s="42">
        <v>-34.17</v>
      </c>
      <c r="C531" s="42">
        <v>142.13</v>
      </c>
      <c r="D531" s="43">
        <v>3</v>
      </c>
      <c r="E531" s="40" t="s">
        <v>667</v>
      </c>
      <c r="F531" s="15"/>
    </row>
    <row r="532" spans="1:6" ht="21.9" customHeight="1" x14ac:dyDescent="0.25">
      <c r="A532" s="41" t="s">
        <v>666</v>
      </c>
      <c r="B532" s="42">
        <v>-34.17</v>
      </c>
      <c r="C532" s="42">
        <v>142.13</v>
      </c>
      <c r="D532" s="43">
        <v>3</v>
      </c>
      <c r="E532" s="40" t="s">
        <v>667</v>
      </c>
      <c r="F532" s="15"/>
    </row>
    <row r="533" spans="1:6" ht="21.9" customHeight="1" x14ac:dyDescent="0.25">
      <c r="A533" s="41" t="s">
        <v>666</v>
      </c>
      <c r="B533" s="42">
        <v>-34.17</v>
      </c>
      <c r="C533" s="42">
        <v>142.13</v>
      </c>
      <c r="D533" s="43">
        <v>5</v>
      </c>
      <c r="E533" s="40" t="s">
        <v>667</v>
      </c>
      <c r="F533" s="15"/>
    </row>
    <row r="534" spans="1:6" ht="21.9" customHeight="1" x14ac:dyDescent="0.25">
      <c r="A534" s="41" t="s">
        <v>666</v>
      </c>
      <c r="B534" s="42">
        <v>-34.17</v>
      </c>
      <c r="C534" s="42">
        <v>142.13</v>
      </c>
      <c r="D534" s="43">
        <v>4</v>
      </c>
      <c r="E534" s="40" t="s">
        <v>667</v>
      </c>
      <c r="F534" s="15"/>
    </row>
    <row r="535" spans="1:6" ht="21.9" customHeight="1" x14ac:dyDescent="0.25">
      <c r="A535" s="41" t="s">
        <v>666</v>
      </c>
      <c r="B535" s="42">
        <v>-34.57</v>
      </c>
      <c r="C535" s="42">
        <v>142.75</v>
      </c>
      <c r="D535" s="43">
        <v>7</v>
      </c>
      <c r="E535" s="40" t="s">
        <v>667</v>
      </c>
      <c r="F535" s="15"/>
    </row>
    <row r="536" spans="1:6" ht="21.9" customHeight="1" x14ac:dyDescent="0.25">
      <c r="A536" s="41" t="s">
        <v>666</v>
      </c>
      <c r="B536" s="42">
        <v>-34.57</v>
      </c>
      <c r="C536" s="42">
        <v>142.75</v>
      </c>
      <c r="D536" s="43">
        <v>4</v>
      </c>
      <c r="E536" s="40" t="s">
        <v>667</v>
      </c>
      <c r="F536" s="15"/>
    </row>
    <row r="537" spans="1:6" ht="21.9" customHeight="1" x14ac:dyDescent="0.25">
      <c r="A537" s="41" t="s">
        <v>666</v>
      </c>
      <c r="B537" s="42">
        <v>-34.57</v>
      </c>
      <c r="C537" s="42">
        <v>142.75</v>
      </c>
      <c r="D537" s="43">
        <v>5</v>
      </c>
      <c r="E537" s="40" t="s">
        <v>667</v>
      </c>
      <c r="F537" s="15"/>
    </row>
    <row r="538" spans="1:6" ht="21.9" customHeight="1" x14ac:dyDescent="0.25">
      <c r="A538" s="41" t="s">
        <v>666</v>
      </c>
      <c r="B538" s="42">
        <v>-34.57</v>
      </c>
      <c r="C538" s="42">
        <v>142.75</v>
      </c>
      <c r="D538" s="43">
        <v>19</v>
      </c>
      <c r="E538" s="40" t="s">
        <v>667</v>
      </c>
      <c r="F538" s="15"/>
    </row>
    <row r="539" spans="1:6" ht="21.9" customHeight="1" x14ac:dyDescent="0.25">
      <c r="A539" s="41" t="s">
        <v>666</v>
      </c>
      <c r="B539" s="42">
        <v>-34.57</v>
      </c>
      <c r="C539" s="42">
        <v>142.75</v>
      </c>
      <c r="D539" s="43">
        <v>8</v>
      </c>
      <c r="E539" s="40" t="s">
        <v>667</v>
      </c>
      <c r="F539" s="15"/>
    </row>
    <row r="540" spans="1:6" ht="21.9" customHeight="1" x14ac:dyDescent="0.25">
      <c r="A540" s="41" t="s">
        <v>666</v>
      </c>
      <c r="B540" s="42">
        <v>-34.57</v>
      </c>
      <c r="C540" s="42">
        <v>142.75</v>
      </c>
      <c r="D540" s="43">
        <v>32</v>
      </c>
      <c r="E540" s="40" t="s">
        <v>667</v>
      </c>
      <c r="F540" s="15"/>
    </row>
    <row r="541" spans="1:6" ht="21.9" customHeight="1" x14ac:dyDescent="0.25">
      <c r="A541" s="41" t="s">
        <v>666</v>
      </c>
      <c r="B541" s="42">
        <v>-34.630000000000003</v>
      </c>
      <c r="C541" s="42">
        <v>143.56</v>
      </c>
      <c r="D541" s="43">
        <v>4</v>
      </c>
      <c r="E541" s="40" t="s">
        <v>667</v>
      </c>
      <c r="F541" s="15"/>
    </row>
    <row r="542" spans="1:6" ht="21.9" customHeight="1" x14ac:dyDescent="0.25">
      <c r="A542" s="41" t="s">
        <v>666</v>
      </c>
      <c r="B542" s="42">
        <v>-34.630000000000003</v>
      </c>
      <c r="C542" s="42">
        <v>143.56</v>
      </c>
      <c r="D542" s="43">
        <v>23</v>
      </c>
      <c r="E542" s="40" t="s">
        <v>667</v>
      </c>
      <c r="F542" s="15"/>
    </row>
    <row r="543" spans="1:6" ht="21.9" customHeight="1" x14ac:dyDescent="0.25">
      <c r="A543" s="41" t="s">
        <v>666</v>
      </c>
      <c r="B543" s="42">
        <v>-34.630000000000003</v>
      </c>
      <c r="C543" s="42">
        <v>143.56</v>
      </c>
      <c r="D543" s="43">
        <v>27</v>
      </c>
      <c r="E543" s="40" t="s">
        <v>667</v>
      </c>
      <c r="F543" s="15"/>
    </row>
    <row r="544" spans="1:6" ht="21.9" customHeight="1" x14ac:dyDescent="0.25">
      <c r="A544" s="41" t="s">
        <v>666</v>
      </c>
      <c r="B544" s="42">
        <v>-34.630000000000003</v>
      </c>
      <c r="C544" s="42">
        <v>143.56</v>
      </c>
      <c r="D544" s="43">
        <v>5</v>
      </c>
      <c r="E544" s="40" t="s">
        <v>667</v>
      </c>
      <c r="F544" s="15"/>
    </row>
    <row r="545" spans="1:6" ht="21.9" customHeight="1" x14ac:dyDescent="0.25">
      <c r="A545" s="41" t="s">
        <v>666</v>
      </c>
      <c r="B545" s="42">
        <v>-34.630000000000003</v>
      </c>
      <c r="C545" s="42">
        <v>143.56</v>
      </c>
      <c r="D545" s="43">
        <v>12</v>
      </c>
      <c r="E545" s="40" t="s">
        <v>667</v>
      </c>
      <c r="F545" s="15"/>
    </row>
    <row r="546" spans="1:6" ht="21.9" customHeight="1" x14ac:dyDescent="0.25">
      <c r="A546" s="41" t="s">
        <v>666</v>
      </c>
      <c r="B546" s="42">
        <v>-34.630000000000003</v>
      </c>
      <c r="C546" s="42">
        <v>143.56</v>
      </c>
      <c r="D546" s="43">
        <v>6</v>
      </c>
      <c r="E546" s="40" t="s">
        <v>667</v>
      </c>
      <c r="F546" s="15"/>
    </row>
    <row r="547" spans="1:6" ht="21.9" customHeight="1" x14ac:dyDescent="0.25">
      <c r="A547" s="41" t="s">
        <v>666</v>
      </c>
      <c r="B547" s="42">
        <v>-34.630000000000003</v>
      </c>
      <c r="C547" s="42">
        <v>143.56</v>
      </c>
      <c r="D547" s="43">
        <v>10</v>
      </c>
      <c r="E547" s="40" t="s">
        <v>667</v>
      </c>
      <c r="F547" s="15"/>
    </row>
    <row r="548" spans="1:6" ht="21.9" customHeight="1" x14ac:dyDescent="0.25">
      <c r="A548" s="41" t="s">
        <v>666</v>
      </c>
      <c r="B548" s="42">
        <v>-34.630000000000003</v>
      </c>
      <c r="C548" s="42">
        <v>143.56</v>
      </c>
      <c r="D548" s="43">
        <v>8</v>
      </c>
      <c r="E548" s="40" t="s">
        <v>667</v>
      </c>
      <c r="F548" s="15"/>
    </row>
    <row r="549" spans="1:6" ht="21.9" customHeight="1" x14ac:dyDescent="0.25">
      <c r="A549" s="41" t="s">
        <v>666</v>
      </c>
      <c r="B549" s="42">
        <v>-35.020000000000003</v>
      </c>
      <c r="C549" s="42">
        <v>140.05000000000001</v>
      </c>
      <c r="D549" s="43">
        <v>5</v>
      </c>
      <c r="E549" s="40" t="s">
        <v>667</v>
      </c>
      <c r="F549" s="15"/>
    </row>
    <row r="550" spans="1:6" ht="21.9" customHeight="1" x14ac:dyDescent="0.25">
      <c r="A550" s="41" t="s">
        <v>666</v>
      </c>
      <c r="B550" s="42">
        <v>-35.020000000000003</v>
      </c>
      <c r="C550" s="42">
        <v>140.05000000000001</v>
      </c>
      <c r="D550" s="43">
        <v>5</v>
      </c>
      <c r="E550" s="40" t="s">
        <v>667</v>
      </c>
      <c r="F550" s="15"/>
    </row>
    <row r="551" spans="1:6" ht="21.9" customHeight="1" x14ac:dyDescent="0.25">
      <c r="A551" s="41" t="s">
        <v>666</v>
      </c>
      <c r="B551" s="42">
        <v>-35.020000000000003</v>
      </c>
      <c r="C551" s="42">
        <v>140.05000000000001</v>
      </c>
      <c r="D551" s="43">
        <v>6</v>
      </c>
      <c r="E551" s="40" t="s">
        <v>667</v>
      </c>
      <c r="F551" s="15"/>
    </row>
    <row r="552" spans="1:6" ht="21.9" customHeight="1" x14ac:dyDescent="0.25">
      <c r="A552" s="41" t="s">
        <v>666</v>
      </c>
      <c r="B552" s="42">
        <v>-35.020000000000003</v>
      </c>
      <c r="C552" s="42">
        <v>140.05000000000001</v>
      </c>
      <c r="D552" s="43">
        <v>5</v>
      </c>
      <c r="E552" s="40" t="s">
        <v>667</v>
      </c>
      <c r="F552" s="15"/>
    </row>
    <row r="553" spans="1:6" ht="21.9" customHeight="1" x14ac:dyDescent="0.25">
      <c r="A553" s="41" t="s">
        <v>666</v>
      </c>
      <c r="B553" s="42">
        <v>-35.020000000000003</v>
      </c>
      <c r="C553" s="42">
        <v>140.05000000000001</v>
      </c>
      <c r="D553" s="43">
        <v>7</v>
      </c>
      <c r="E553" s="40" t="s">
        <v>667</v>
      </c>
      <c r="F553" s="15"/>
    </row>
    <row r="554" spans="1:6" ht="21.9" customHeight="1" x14ac:dyDescent="0.25">
      <c r="A554" s="41" t="s">
        <v>666</v>
      </c>
      <c r="B554" s="42">
        <v>-35.020000000000003</v>
      </c>
      <c r="C554" s="42">
        <v>140.05000000000001</v>
      </c>
      <c r="D554" s="43">
        <v>3</v>
      </c>
      <c r="E554" s="40" t="s">
        <v>667</v>
      </c>
      <c r="F554" s="15"/>
    </row>
    <row r="555" spans="1:6" ht="21.9" customHeight="1" x14ac:dyDescent="0.25">
      <c r="A555" s="41" t="s">
        <v>666</v>
      </c>
      <c r="B555" s="42">
        <v>-35.020000000000003</v>
      </c>
      <c r="C555" s="42">
        <v>140.05000000000001</v>
      </c>
      <c r="D555" s="43">
        <v>9</v>
      </c>
      <c r="E555" s="40" t="s">
        <v>667</v>
      </c>
      <c r="F555" s="15"/>
    </row>
    <row r="556" spans="1:6" ht="21.9" customHeight="1" x14ac:dyDescent="0.25">
      <c r="A556" s="41" t="s">
        <v>666</v>
      </c>
      <c r="B556" s="42">
        <v>-35.020000000000003</v>
      </c>
      <c r="C556" s="42">
        <v>140.05000000000001</v>
      </c>
      <c r="D556" s="43">
        <v>29</v>
      </c>
      <c r="E556" s="40" t="s">
        <v>667</v>
      </c>
      <c r="F556" s="15"/>
    </row>
    <row r="557" spans="1:6" ht="21.9" customHeight="1" x14ac:dyDescent="0.25">
      <c r="A557" s="41" t="s">
        <v>666</v>
      </c>
      <c r="B557" s="42">
        <v>-35.020000000000003</v>
      </c>
      <c r="C557" s="42">
        <v>140.05000000000001</v>
      </c>
      <c r="D557" s="43">
        <v>9</v>
      </c>
      <c r="E557" s="40" t="s">
        <v>667</v>
      </c>
      <c r="F557" s="15"/>
    </row>
    <row r="558" spans="1:6" ht="21.9" customHeight="1" x14ac:dyDescent="0.25">
      <c r="A558" s="41" t="s">
        <v>666</v>
      </c>
      <c r="B558" s="42">
        <v>-35.020000000000003</v>
      </c>
      <c r="C558" s="42">
        <v>140.05000000000001</v>
      </c>
      <c r="D558" s="43">
        <v>19</v>
      </c>
      <c r="E558" s="40" t="s">
        <v>667</v>
      </c>
      <c r="F558" s="15"/>
    </row>
    <row r="559" spans="1:6" ht="21.9" customHeight="1" x14ac:dyDescent="0.25">
      <c r="A559" s="41" t="s">
        <v>666</v>
      </c>
      <c r="B559" s="42">
        <v>-35.020000000000003</v>
      </c>
      <c r="C559" s="42">
        <v>140.05000000000001</v>
      </c>
      <c r="D559" s="43">
        <v>8</v>
      </c>
      <c r="E559" s="40" t="s">
        <v>667</v>
      </c>
      <c r="F559" s="15"/>
    </row>
    <row r="560" spans="1:6" ht="21.9" customHeight="1" x14ac:dyDescent="0.25">
      <c r="A560" s="41" t="s">
        <v>666</v>
      </c>
      <c r="B560" s="42">
        <v>-35.020000000000003</v>
      </c>
      <c r="C560" s="42">
        <v>140.05000000000001</v>
      </c>
      <c r="D560" s="43">
        <v>2</v>
      </c>
      <c r="E560" s="40" t="s">
        <v>667</v>
      </c>
      <c r="F560" s="15"/>
    </row>
    <row r="561" spans="1:6" ht="21.9" customHeight="1" x14ac:dyDescent="0.25">
      <c r="A561" s="41" t="s">
        <v>666</v>
      </c>
      <c r="B561" s="42">
        <v>-35.020000000000003</v>
      </c>
      <c r="C561" s="42">
        <v>140.05000000000001</v>
      </c>
      <c r="D561" s="43">
        <v>13</v>
      </c>
      <c r="E561" s="40" t="s">
        <v>667</v>
      </c>
      <c r="F561" s="15"/>
    </row>
    <row r="562" spans="1:6" ht="21.9" customHeight="1" x14ac:dyDescent="0.25">
      <c r="A562" s="41" t="s">
        <v>666</v>
      </c>
      <c r="B562" s="42">
        <v>-35.020000000000003</v>
      </c>
      <c r="C562" s="42">
        <v>140.05000000000001</v>
      </c>
      <c r="D562" s="43">
        <v>8</v>
      </c>
      <c r="E562" s="40" t="s">
        <v>667</v>
      </c>
      <c r="F562" s="15"/>
    </row>
    <row r="563" spans="1:6" ht="21.9" customHeight="1" x14ac:dyDescent="0.25">
      <c r="A563" s="41" t="s">
        <v>666</v>
      </c>
      <c r="B563" s="42">
        <v>-35.020000000000003</v>
      </c>
      <c r="C563" s="42">
        <v>140.05000000000001</v>
      </c>
      <c r="D563" s="43">
        <v>2</v>
      </c>
      <c r="E563" s="40" t="s">
        <v>667</v>
      </c>
      <c r="F563" s="15"/>
    </row>
    <row r="564" spans="1:6" ht="21.9" customHeight="1" x14ac:dyDescent="0.25">
      <c r="A564" s="41" t="s">
        <v>666</v>
      </c>
      <c r="B564" s="42">
        <v>-35.020000000000003</v>
      </c>
      <c r="C564" s="42">
        <v>140.05000000000001</v>
      </c>
      <c r="D564" s="43">
        <v>4</v>
      </c>
      <c r="E564" s="40" t="s">
        <v>667</v>
      </c>
      <c r="F564" s="15"/>
    </row>
    <row r="565" spans="1:6" ht="21.9" customHeight="1" x14ac:dyDescent="0.25">
      <c r="A565" s="41" t="s">
        <v>666</v>
      </c>
      <c r="B565" s="42">
        <v>-35.020000000000003</v>
      </c>
      <c r="C565" s="42">
        <v>140.05000000000001</v>
      </c>
      <c r="D565" s="43">
        <v>7</v>
      </c>
      <c r="E565" s="40" t="s">
        <v>667</v>
      </c>
      <c r="F565" s="15"/>
    </row>
    <row r="566" spans="1:6" ht="21.9" customHeight="1" x14ac:dyDescent="0.25">
      <c r="A566" s="41" t="s">
        <v>666</v>
      </c>
      <c r="B566" s="42">
        <v>-35.020000000000003</v>
      </c>
      <c r="C566" s="42">
        <v>140.05000000000001</v>
      </c>
      <c r="D566" s="43">
        <v>2</v>
      </c>
      <c r="E566" s="40" t="s">
        <v>667</v>
      </c>
      <c r="F566" s="15"/>
    </row>
    <row r="567" spans="1:6" ht="21.9" customHeight="1" x14ac:dyDescent="0.25">
      <c r="A567" s="41" t="s">
        <v>666</v>
      </c>
      <c r="B567" s="42">
        <v>-35.020000000000003</v>
      </c>
      <c r="C567" s="42">
        <v>140.05000000000001</v>
      </c>
      <c r="D567" s="43">
        <v>4</v>
      </c>
      <c r="E567" s="40" t="s">
        <v>667</v>
      </c>
      <c r="F567" s="15"/>
    </row>
    <row r="568" spans="1:6" ht="21.9" customHeight="1" x14ac:dyDescent="0.25">
      <c r="A568" s="41" t="s">
        <v>666</v>
      </c>
      <c r="B568" s="42">
        <v>-35.020000000000003</v>
      </c>
      <c r="C568" s="42">
        <v>140.05000000000001</v>
      </c>
      <c r="D568" s="43">
        <v>23</v>
      </c>
      <c r="E568" s="40" t="s">
        <v>667</v>
      </c>
      <c r="F568" s="15"/>
    </row>
    <row r="569" spans="1:6" ht="21.9" customHeight="1" x14ac:dyDescent="0.25">
      <c r="A569" s="41" t="s">
        <v>666</v>
      </c>
      <c r="B569" s="42">
        <v>-35.020000000000003</v>
      </c>
      <c r="C569" s="42">
        <v>140.05000000000001</v>
      </c>
      <c r="D569" s="43">
        <v>8</v>
      </c>
      <c r="E569" s="40" t="s">
        <v>667</v>
      </c>
      <c r="F569" s="15"/>
    </row>
    <row r="570" spans="1:6" ht="21.9" customHeight="1" x14ac:dyDescent="0.25">
      <c r="A570" s="41" t="s">
        <v>666</v>
      </c>
      <c r="B570" s="42">
        <v>-35.020000000000003</v>
      </c>
      <c r="C570" s="42">
        <v>140.05000000000001</v>
      </c>
      <c r="D570" s="43">
        <v>18</v>
      </c>
      <c r="E570" s="40" t="s">
        <v>667</v>
      </c>
      <c r="F570" s="15"/>
    </row>
    <row r="571" spans="1:6" ht="21.9" customHeight="1" x14ac:dyDescent="0.25">
      <c r="A571" s="41" t="s">
        <v>666</v>
      </c>
      <c r="B571" s="42">
        <v>-35.020000000000003</v>
      </c>
      <c r="C571" s="42">
        <v>140.05000000000001</v>
      </c>
      <c r="D571" s="43">
        <v>1</v>
      </c>
      <c r="E571" s="40" t="s">
        <v>667</v>
      </c>
      <c r="F571" s="15"/>
    </row>
    <row r="572" spans="1:6" ht="21.9" customHeight="1" x14ac:dyDescent="0.25">
      <c r="A572" s="41" t="s">
        <v>666</v>
      </c>
      <c r="B572" s="42">
        <v>-35.020000000000003</v>
      </c>
      <c r="C572" s="42">
        <v>140.05000000000001</v>
      </c>
      <c r="D572" s="43">
        <v>9</v>
      </c>
      <c r="E572" s="40" t="s">
        <v>667</v>
      </c>
      <c r="F572" s="15"/>
    </row>
    <row r="573" spans="1:6" ht="21.9" customHeight="1" x14ac:dyDescent="0.25">
      <c r="A573" s="41" t="s">
        <v>666</v>
      </c>
      <c r="B573" s="42">
        <v>-35.020000000000003</v>
      </c>
      <c r="C573" s="42">
        <v>140.05000000000001</v>
      </c>
      <c r="D573" s="43">
        <v>26</v>
      </c>
      <c r="E573" s="40" t="s">
        <v>667</v>
      </c>
      <c r="F573" s="15"/>
    </row>
    <row r="574" spans="1:6" ht="21.9" customHeight="1" x14ac:dyDescent="0.25">
      <c r="A574" s="41" t="s">
        <v>666</v>
      </c>
      <c r="B574" s="42">
        <v>-35.020000000000003</v>
      </c>
      <c r="C574" s="42">
        <v>140.05000000000001</v>
      </c>
      <c r="D574" s="43">
        <v>40</v>
      </c>
      <c r="E574" s="40" t="s">
        <v>667</v>
      </c>
      <c r="F574" s="15"/>
    </row>
    <row r="575" spans="1:6" ht="21.9" customHeight="1" x14ac:dyDescent="0.25">
      <c r="A575" s="41" t="s">
        <v>666</v>
      </c>
      <c r="B575" s="42">
        <v>-35.020000000000003</v>
      </c>
      <c r="C575" s="42">
        <v>140.05000000000001</v>
      </c>
      <c r="D575" s="43">
        <v>11</v>
      </c>
      <c r="E575" s="40" t="s">
        <v>667</v>
      </c>
      <c r="F575" s="15"/>
    </row>
    <row r="576" spans="1:6" ht="21.9" customHeight="1" x14ac:dyDescent="0.25">
      <c r="A576" s="41" t="s">
        <v>666</v>
      </c>
      <c r="B576" s="42">
        <v>-35.020000000000003</v>
      </c>
      <c r="C576" s="42">
        <v>140.05000000000001</v>
      </c>
      <c r="D576" s="43">
        <v>24</v>
      </c>
      <c r="E576" s="40" t="s">
        <v>667</v>
      </c>
      <c r="F576" s="15"/>
    </row>
    <row r="577" spans="1:6" ht="21.9" customHeight="1" x14ac:dyDescent="0.25">
      <c r="A577" s="41" t="s">
        <v>666</v>
      </c>
      <c r="B577" s="42">
        <v>-35.020000000000003</v>
      </c>
      <c r="C577" s="42">
        <v>140.05000000000001</v>
      </c>
      <c r="D577" s="43">
        <v>31</v>
      </c>
      <c r="E577" s="40" t="s">
        <v>667</v>
      </c>
      <c r="F577" s="15"/>
    </row>
    <row r="578" spans="1:6" ht="21.9" customHeight="1" x14ac:dyDescent="0.25">
      <c r="A578" s="41" t="s">
        <v>666</v>
      </c>
      <c r="B578" s="42">
        <v>-35.020000000000003</v>
      </c>
      <c r="C578" s="42">
        <v>140.05000000000001</v>
      </c>
      <c r="D578" s="43">
        <v>26</v>
      </c>
      <c r="E578" s="40" t="s">
        <v>667</v>
      </c>
      <c r="F578" s="15"/>
    </row>
    <row r="579" spans="1:6" ht="21.9" customHeight="1" x14ac:dyDescent="0.25">
      <c r="A579" s="41" t="s">
        <v>666</v>
      </c>
      <c r="B579" s="42">
        <v>-34.479999999999997</v>
      </c>
      <c r="C579" s="42">
        <v>140.06</v>
      </c>
      <c r="D579" s="43">
        <v>0</v>
      </c>
      <c r="E579" s="40" t="s">
        <v>667</v>
      </c>
      <c r="F579" s="15"/>
    </row>
    <row r="580" spans="1:6" ht="21.9" customHeight="1" x14ac:dyDescent="0.25">
      <c r="A580" s="41" t="s">
        <v>666</v>
      </c>
      <c r="B580" s="42">
        <v>-34.479999999999997</v>
      </c>
      <c r="C580" s="42">
        <v>140.06</v>
      </c>
      <c r="D580" s="43">
        <v>2</v>
      </c>
      <c r="E580" s="40" t="s">
        <v>667</v>
      </c>
      <c r="F580" s="15"/>
    </row>
    <row r="581" spans="1:6" ht="21.9" customHeight="1" x14ac:dyDescent="0.25">
      <c r="A581" s="41" t="s">
        <v>666</v>
      </c>
      <c r="B581" s="42">
        <v>-34.479999999999997</v>
      </c>
      <c r="C581" s="42">
        <v>140.06</v>
      </c>
      <c r="D581" s="43">
        <v>5</v>
      </c>
      <c r="E581" s="40" t="s">
        <v>667</v>
      </c>
      <c r="F581" s="15"/>
    </row>
    <row r="582" spans="1:6" ht="21.9" customHeight="1" x14ac:dyDescent="0.25">
      <c r="A582" s="41" t="s">
        <v>666</v>
      </c>
      <c r="B582" s="42">
        <v>-34.479999999999997</v>
      </c>
      <c r="C582" s="42">
        <v>140.06</v>
      </c>
      <c r="D582" s="43">
        <v>3</v>
      </c>
      <c r="E582" s="40" t="s">
        <v>667</v>
      </c>
      <c r="F582" s="15"/>
    </row>
    <row r="583" spans="1:6" ht="21.9" customHeight="1" x14ac:dyDescent="0.25">
      <c r="A583" s="41" t="s">
        <v>666</v>
      </c>
      <c r="B583" s="42">
        <v>-34.479999999999997</v>
      </c>
      <c r="C583" s="42">
        <v>140.06</v>
      </c>
      <c r="D583" s="43">
        <v>3</v>
      </c>
      <c r="E583" s="40" t="s">
        <v>667</v>
      </c>
      <c r="F583" s="15"/>
    </row>
    <row r="584" spans="1:6" ht="21.9" customHeight="1" x14ac:dyDescent="0.25">
      <c r="A584" s="41" t="s">
        <v>666</v>
      </c>
      <c r="B584" s="42">
        <v>-34.479999999999997</v>
      </c>
      <c r="C584" s="42">
        <v>140.06</v>
      </c>
      <c r="D584" s="43">
        <v>5</v>
      </c>
      <c r="E584" s="40" t="s">
        <v>667</v>
      </c>
      <c r="F584" s="15"/>
    </row>
    <row r="585" spans="1:6" ht="21.9" customHeight="1" x14ac:dyDescent="0.25">
      <c r="A585" s="41" t="s">
        <v>666</v>
      </c>
      <c r="B585" s="42">
        <v>-34.479999999999997</v>
      </c>
      <c r="C585" s="42">
        <v>140.06</v>
      </c>
      <c r="D585" s="43">
        <v>4</v>
      </c>
      <c r="E585" s="40" t="s">
        <v>667</v>
      </c>
      <c r="F585" s="15"/>
    </row>
    <row r="586" spans="1:6" ht="21.9" customHeight="1" x14ac:dyDescent="0.25">
      <c r="A586" s="41" t="s">
        <v>666</v>
      </c>
      <c r="B586" s="42">
        <v>-35.159999999999997</v>
      </c>
      <c r="C586" s="42">
        <v>140.22</v>
      </c>
      <c r="D586" s="43">
        <v>39</v>
      </c>
      <c r="E586" s="40" t="s">
        <v>667</v>
      </c>
      <c r="F586" s="15"/>
    </row>
    <row r="587" spans="1:6" ht="21.9" customHeight="1" x14ac:dyDescent="0.25">
      <c r="A587" s="41" t="s">
        <v>666</v>
      </c>
      <c r="B587" s="42">
        <v>-35.159999999999997</v>
      </c>
      <c r="C587" s="42">
        <v>140.22</v>
      </c>
      <c r="D587" s="43">
        <v>39</v>
      </c>
      <c r="E587" s="40" t="s">
        <v>667</v>
      </c>
      <c r="F587" s="15"/>
    </row>
    <row r="588" spans="1:6" ht="21.9" customHeight="1" x14ac:dyDescent="0.25">
      <c r="A588" s="41" t="s">
        <v>666</v>
      </c>
      <c r="B588" s="42">
        <v>-35.159999999999997</v>
      </c>
      <c r="C588" s="42">
        <v>140.22</v>
      </c>
      <c r="D588" s="43">
        <v>21</v>
      </c>
      <c r="E588" s="40" t="s">
        <v>667</v>
      </c>
      <c r="F588" s="15"/>
    </row>
    <row r="589" spans="1:6" ht="21.9" customHeight="1" x14ac:dyDescent="0.25">
      <c r="A589" s="41" t="s">
        <v>666</v>
      </c>
      <c r="B589" s="42">
        <v>-35.159999999999997</v>
      </c>
      <c r="C589" s="42">
        <v>140.22</v>
      </c>
      <c r="D589" s="43">
        <v>14</v>
      </c>
      <c r="E589" s="40" t="s">
        <v>667</v>
      </c>
      <c r="F589" s="15"/>
    </row>
    <row r="590" spans="1:6" ht="21.9" customHeight="1" x14ac:dyDescent="0.25">
      <c r="A590" s="41" t="s">
        <v>666</v>
      </c>
      <c r="B590" s="42">
        <v>-35.159999999999997</v>
      </c>
      <c r="C590" s="42">
        <v>140.22</v>
      </c>
      <c r="D590" s="43">
        <v>13</v>
      </c>
      <c r="E590" s="40" t="s">
        <v>667</v>
      </c>
      <c r="F590" s="15"/>
    </row>
    <row r="591" spans="1:6" ht="21.9" customHeight="1" x14ac:dyDescent="0.25">
      <c r="A591" s="41" t="s">
        <v>666</v>
      </c>
      <c r="B591" s="42">
        <v>-35.369999999999997</v>
      </c>
      <c r="C591" s="42">
        <v>139.56</v>
      </c>
      <c r="D591" s="43">
        <v>11</v>
      </c>
      <c r="E591" s="40" t="s">
        <v>667</v>
      </c>
      <c r="F591" s="15"/>
    </row>
    <row r="592" spans="1:6" ht="21.9" customHeight="1" x14ac:dyDescent="0.25">
      <c r="A592" s="41" t="s">
        <v>666</v>
      </c>
      <c r="B592" s="42">
        <v>-35.369999999999997</v>
      </c>
      <c r="C592" s="42">
        <v>139.56</v>
      </c>
      <c r="D592" s="43">
        <v>40</v>
      </c>
      <c r="E592" s="40" t="s">
        <v>667</v>
      </c>
      <c r="F592" s="15"/>
    </row>
    <row r="593" spans="1:6" ht="21.9" customHeight="1" x14ac:dyDescent="0.25">
      <c r="A593" s="41" t="s">
        <v>666</v>
      </c>
      <c r="B593" s="42">
        <v>-35.659999999999997</v>
      </c>
      <c r="C593" s="42">
        <v>141.30000000000001</v>
      </c>
      <c r="D593" s="43">
        <v>3</v>
      </c>
      <c r="E593" s="40" t="s">
        <v>667</v>
      </c>
      <c r="F593" s="15"/>
    </row>
    <row r="594" spans="1:6" ht="21.9" customHeight="1" x14ac:dyDescent="0.25">
      <c r="A594" s="41" t="s">
        <v>666</v>
      </c>
      <c r="B594" s="42">
        <v>-35.14</v>
      </c>
      <c r="C594" s="42">
        <v>142.03</v>
      </c>
      <c r="D594" s="43">
        <v>3</v>
      </c>
      <c r="E594" s="40" t="s">
        <v>667</v>
      </c>
      <c r="F594" s="15"/>
    </row>
    <row r="595" spans="1:6" ht="21.9" customHeight="1" x14ac:dyDescent="0.25">
      <c r="A595" s="41" t="s">
        <v>666</v>
      </c>
      <c r="B595" s="42">
        <v>-35.14</v>
      </c>
      <c r="C595" s="42">
        <v>142.03</v>
      </c>
      <c r="D595" s="43">
        <v>3</v>
      </c>
      <c r="E595" s="40" t="s">
        <v>667</v>
      </c>
      <c r="F595" s="15"/>
    </row>
    <row r="596" spans="1:6" ht="21.9" customHeight="1" x14ac:dyDescent="0.25">
      <c r="A596" s="41" t="s">
        <v>666</v>
      </c>
      <c r="B596" s="42">
        <v>-35.14</v>
      </c>
      <c r="C596" s="42">
        <v>142.03</v>
      </c>
      <c r="D596" s="43">
        <v>3</v>
      </c>
      <c r="E596" s="40" t="s">
        <v>667</v>
      </c>
      <c r="F596" s="15"/>
    </row>
    <row r="597" spans="1:6" ht="21.9" customHeight="1" x14ac:dyDescent="0.25">
      <c r="A597" s="41" t="s">
        <v>666</v>
      </c>
      <c r="B597" s="42">
        <v>-35.14</v>
      </c>
      <c r="C597" s="42">
        <v>142.03</v>
      </c>
      <c r="D597" s="43">
        <v>3</v>
      </c>
      <c r="E597" s="40" t="s">
        <v>667</v>
      </c>
      <c r="F597" s="15"/>
    </row>
    <row r="598" spans="1:6" ht="21.9" customHeight="1" x14ac:dyDescent="0.25">
      <c r="A598" s="41" t="s">
        <v>666</v>
      </c>
      <c r="B598" s="42">
        <v>-35.14</v>
      </c>
      <c r="C598" s="42">
        <v>142.03</v>
      </c>
      <c r="D598" s="43">
        <v>15</v>
      </c>
      <c r="E598" s="40" t="s">
        <v>667</v>
      </c>
      <c r="F598" s="15"/>
    </row>
    <row r="599" spans="1:6" ht="21.9" customHeight="1" x14ac:dyDescent="0.25">
      <c r="A599" s="41" t="s">
        <v>666</v>
      </c>
      <c r="B599" s="42">
        <v>-35.14</v>
      </c>
      <c r="C599" s="42">
        <v>142.03</v>
      </c>
      <c r="D599" s="43">
        <v>9</v>
      </c>
      <c r="E599" s="40" t="s">
        <v>667</v>
      </c>
      <c r="F599" s="15"/>
    </row>
    <row r="600" spans="1:6" ht="21.9" customHeight="1" x14ac:dyDescent="0.25">
      <c r="A600" s="41" t="s">
        <v>666</v>
      </c>
      <c r="B600" s="42">
        <v>-33.36</v>
      </c>
      <c r="C600" s="42">
        <v>142.57</v>
      </c>
      <c r="D600" s="43">
        <v>0</v>
      </c>
      <c r="E600" s="40" t="s">
        <v>667</v>
      </c>
      <c r="F600" s="15"/>
    </row>
    <row r="601" spans="1:6" ht="21.9" customHeight="1" x14ac:dyDescent="0.25">
      <c r="A601" s="41" t="s">
        <v>666</v>
      </c>
      <c r="B601" s="42">
        <v>-33.36</v>
      </c>
      <c r="C601" s="42">
        <v>142.57</v>
      </c>
      <c r="D601" s="43">
        <v>0</v>
      </c>
      <c r="E601" s="40" t="s">
        <v>667</v>
      </c>
      <c r="F601" s="15"/>
    </row>
    <row r="602" spans="1:6" ht="21.9" customHeight="1" x14ac:dyDescent="0.25">
      <c r="A602" s="41" t="s">
        <v>666</v>
      </c>
      <c r="B602" s="42">
        <v>-33.36</v>
      </c>
      <c r="C602" s="42">
        <v>142.57</v>
      </c>
      <c r="D602" s="43">
        <v>1</v>
      </c>
      <c r="E602" s="40" t="s">
        <v>667</v>
      </c>
      <c r="F602" s="15"/>
    </row>
    <row r="603" spans="1:6" ht="21.9" customHeight="1" x14ac:dyDescent="0.25">
      <c r="A603" s="41" t="s">
        <v>666</v>
      </c>
      <c r="B603" s="42">
        <v>-33.36</v>
      </c>
      <c r="C603" s="42">
        <v>142.57</v>
      </c>
      <c r="D603" s="43">
        <v>1</v>
      </c>
      <c r="E603" s="40" t="s">
        <v>667</v>
      </c>
      <c r="F603" s="15"/>
    </row>
    <row r="604" spans="1:6" ht="21.9" customHeight="1" x14ac:dyDescent="0.25">
      <c r="A604" s="41" t="s">
        <v>666</v>
      </c>
      <c r="B604" s="42">
        <v>-33.36</v>
      </c>
      <c r="C604" s="42">
        <v>142.57</v>
      </c>
      <c r="D604" s="43">
        <v>0</v>
      </c>
      <c r="E604" s="40" t="s">
        <v>667</v>
      </c>
      <c r="F604" s="15"/>
    </row>
    <row r="605" spans="1:6" ht="21.9" customHeight="1" x14ac:dyDescent="0.25">
      <c r="A605" s="41" t="s">
        <v>666</v>
      </c>
      <c r="B605" s="42">
        <v>-34.17</v>
      </c>
      <c r="C605" s="42">
        <v>142.13</v>
      </c>
      <c r="D605" s="43">
        <v>4</v>
      </c>
      <c r="E605" s="40" t="s">
        <v>667</v>
      </c>
      <c r="F605" s="15"/>
    </row>
    <row r="606" spans="1:6" ht="21.9" customHeight="1" x14ac:dyDescent="0.25">
      <c r="A606" s="41" t="s">
        <v>666</v>
      </c>
      <c r="B606" s="42">
        <v>-34.17</v>
      </c>
      <c r="C606" s="42">
        <v>142.13</v>
      </c>
      <c r="D606" s="43">
        <v>8</v>
      </c>
      <c r="E606" s="40" t="s">
        <v>667</v>
      </c>
      <c r="F606" s="15"/>
    </row>
    <row r="607" spans="1:6" ht="21.9" customHeight="1" x14ac:dyDescent="0.25">
      <c r="A607" s="41" t="s">
        <v>666</v>
      </c>
      <c r="B607" s="42">
        <v>-34.17</v>
      </c>
      <c r="C607" s="42">
        <v>142.13</v>
      </c>
      <c r="D607" s="43">
        <v>2</v>
      </c>
      <c r="E607" s="40" t="s">
        <v>667</v>
      </c>
      <c r="F607" s="15"/>
    </row>
    <row r="608" spans="1:6" ht="21.9" customHeight="1" x14ac:dyDescent="0.25">
      <c r="A608" s="41" t="s">
        <v>666</v>
      </c>
      <c r="B608" s="42">
        <v>-34.17</v>
      </c>
      <c r="C608" s="42">
        <v>142.13</v>
      </c>
      <c r="D608" s="43">
        <v>4.5</v>
      </c>
      <c r="E608" s="40" t="s">
        <v>667</v>
      </c>
      <c r="F608" s="15"/>
    </row>
    <row r="609" spans="1:6" ht="21.9" customHeight="1" x14ac:dyDescent="0.25">
      <c r="A609" s="41" t="s">
        <v>666</v>
      </c>
      <c r="B609" s="42">
        <v>-35.369999999999997</v>
      </c>
      <c r="C609" s="42">
        <v>139.56</v>
      </c>
      <c r="D609" s="43">
        <v>13</v>
      </c>
      <c r="E609" s="40" t="s">
        <v>667</v>
      </c>
      <c r="F609" s="15"/>
    </row>
    <row r="610" spans="1:6" ht="21.9" customHeight="1" x14ac:dyDescent="0.25">
      <c r="A610" s="41" t="s">
        <v>666</v>
      </c>
      <c r="B610" s="42">
        <v>-36.31</v>
      </c>
      <c r="C610" s="42">
        <v>140.77000000000001</v>
      </c>
      <c r="D610" s="43">
        <v>5</v>
      </c>
      <c r="E610" s="40" t="s">
        <v>667</v>
      </c>
      <c r="F610" s="15"/>
    </row>
    <row r="611" spans="1:6" ht="21.9" customHeight="1" x14ac:dyDescent="0.25">
      <c r="A611" s="41" t="s">
        <v>666</v>
      </c>
      <c r="B611" s="42">
        <v>-36.71</v>
      </c>
      <c r="C611" s="42">
        <v>140.55000000000001</v>
      </c>
      <c r="D611" s="43">
        <v>1</v>
      </c>
      <c r="E611" s="40" t="s">
        <v>667</v>
      </c>
      <c r="F611" s="15"/>
    </row>
    <row r="612" spans="1:6" ht="21.9" customHeight="1" x14ac:dyDescent="0.25">
      <c r="A612" s="41" t="s">
        <v>666</v>
      </c>
      <c r="B612" s="42">
        <v>-36.56</v>
      </c>
      <c r="C612" s="42">
        <v>140.74</v>
      </c>
      <c r="D612" s="43">
        <v>5</v>
      </c>
      <c r="E612" s="40" t="s">
        <v>667</v>
      </c>
      <c r="F612" s="15"/>
    </row>
    <row r="613" spans="1:6" ht="21.9" customHeight="1" x14ac:dyDescent="0.25">
      <c r="A613" s="41" t="s">
        <v>666</v>
      </c>
      <c r="B613" s="42">
        <v>-36.56</v>
      </c>
      <c r="C613" s="42">
        <v>140.74</v>
      </c>
      <c r="D613" s="43">
        <v>12</v>
      </c>
      <c r="E613" s="40" t="s">
        <v>667</v>
      </c>
      <c r="F613" s="15"/>
    </row>
    <row r="614" spans="1:6" ht="21.9" customHeight="1" x14ac:dyDescent="0.25">
      <c r="A614" s="41" t="s">
        <v>666</v>
      </c>
      <c r="B614" s="42">
        <v>-36.56</v>
      </c>
      <c r="C614" s="42">
        <v>140.74</v>
      </c>
      <c r="D614" s="43">
        <v>60</v>
      </c>
      <c r="E614" s="40" t="s">
        <v>667</v>
      </c>
      <c r="F614" s="15"/>
    </row>
    <row r="615" spans="1:6" ht="21.9" customHeight="1" x14ac:dyDescent="0.25">
      <c r="A615" s="41" t="s">
        <v>666</v>
      </c>
      <c r="B615" s="42">
        <v>-36.72</v>
      </c>
      <c r="C615" s="42">
        <v>141.47</v>
      </c>
      <c r="D615" s="43">
        <v>1</v>
      </c>
      <c r="E615" s="40" t="s">
        <v>667</v>
      </c>
      <c r="F615" s="15"/>
    </row>
    <row r="616" spans="1:6" ht="21.9" customHeight="1" x14ac:dyDescent="0.25">
      <c r="A616" s="41" t="s">
        <v>666</v>
      </c>
      <c r="B616" s="42">
        <v>-36.72</v>
      </c>
      <c r="C616" s="42">
        <v>141.47</v>
      </c>
      <c r="D616" s="43">
        <v>5</v>
      </c>
      <c r="E616" s="40" t="s">
        <v>667</v>
      </c>
      <c r="F616" s="15"/>
    </row>
    <row r="617" spans="1:6" ht="21.9" customHeight="1" x14ac:dyDescent="0.25">
      <c r="A617" s="41" t="s">
        <v>666</v>
      </c>
      <c r="B617" s="42">
        <v>-36.72</v>
      </c>
      <c r="C617" s="42">
        <v>141.47</v>
      </c>
      <c r="D617" s="43">
        <v>6</v>
      </c>
      <c r="E617" s="40" t="s">
        <v>667</v>
      </c>
      <c r="F617" s="15"/>
    </row>
    <row r="618" spans="1:6" ht="21.9" customHeight="1" x14ac:dyDescent="0.25">
      <c r="A618" s="41" t="s">
        <v>666</v>
      </c>
      <c r="B618" s="42">
        <v>-36.72</v>
      </c>
      <c r="C618" s="42">
        <v>141.47</v>
      </c>
      <c r="D618" s="43">
        <v>2</v>
      </c>
      <c r="E618" s="40" t="s">
        <v>667</v>
      </c>
      <c r="F618" s="15"/>
    </row>
    <row r="619" spans="1:6" ht="21.9" customHeight="1" x14ac:dyDescent="0.25">
      <c r="A619" s="41" t="s">
        <v>666</v>
      </c>
      <c r="B619" s="42">
        <v>-35.630000000000003</v>
      </c>
      <c r="C619" s="42">
        <v>141.19999999999999</v>
      </c>
      <c r="D619" s="43">
        <v>1.5</v>
      </c>
      <c r="E619" s="40" t="s">
        <v>667</v>
      </c>
      <c r="F619" s="15"/>
    </row>
    <row r="620" spans="1:6" ht="21.9" customHeight="1" x14ac:dyDescent="0.25">
      <c r="A620" s="41" t="s">
        <v>666</v>
      </c>
      <c r="B620" s="42">
        <v>-35.630000000000003</v>
      </c>
      <c r="C620" s="42">
        <v>141.19999999999999</v>
      </c>
      <c r="D620" s="43">
        <v>1.5</v>
      </c>
      <c r="E620" s="40" t="s">
        <v>667</v>
      </c>
      <c r="F620" s="15"/>
    </row>
    <row r="621" spans="1:6" ht="21.9" customHeight="1" x14ac:dyDescent="0.25">
      <c r="A621" s="41" t="s">
        <v>666</v>
      </c>
      <c r="B621" s="42">
        <v>-35.630000000000003</v>
      </c>
      <c r="C621" s="42">
        <v>141.19999999999999</v>
      </c>
      <c r="D621" s="43">
        <v>0.3</v>
      </c>
      <c r="E621" s="40" t="s">
        <v>667</v>
      </c>
      <c r="F621" s="15"/>
    </row>
    <row r="622" spans="1:6" ht="21.9" customHeight="1" x14ac:dyDescent="0.25">
      <c r="A622" s="41" t="s">
        <v>666</v>
      </c>
      <c r="B622" s="42">
        <v>-35.630000000000003</v>
      </c>
      <c r="C622" s="42">
        <v>141.19999999999999</v>
      </c>
      <c r="D622" s="43">
        <v>0.3</v>
      </c>
      <c r="E622" s="40" t="s">
        <v>667</v>
      </c>
      <c r="F622" s="15"/>
    </row>
    <row r="623" spans="1:6" ht="21.9" customHeight="1" x14ac:dyDescent="0.25">
      <c r="A623" s="41" t="s">
        <v>666</v>
      </c>
      <c r="B623" s="42">
        <v>-35.630000000000003</v>
      </c>
      <c r="C623" s="42">
        <v>141.19999999999999</v>
      </c>
      <c r="D623" s="43">
        <v>0.3</v>
      </c>
      <c r="E623" s="40" t="s">
        <v>667</v>
      </c>
      <c r="F623" s="15"/>
    </row>
    <row r="624" spans="1:6" ht="21.9" customHeight="1" x14ac:dyDescent="0.25">
      <c r="A624" s="41" t="s">
        <v>666</v>
      </c>
      <c r="B624" s="42">
        <v>-35.630000000000003</v>
      </c>
      <c r="C624" s="42">
        <v>141.19999999999999</v>
      </c>
      <c r="D624" s="43">
        <v>0.3</v>
      </c>
      <c r="E624" s="40" t="s">
        <v>667</v>
      </c>
      <c r="F624" s="15"/>
    </row>
    <row r="625" spans="1:6" ht="21.9" customHeight="1" x14ac:dyDescent="0.25">
      <c r="A625" s="41" t="s">
        <v>666</v>
      </c>
      <c r="B625" s="42">
        <v>-35.630000000000003</v>
      </c>
      <c r="C625" s="42">
        <v>141.19999999999999</v>
      </c>
      <c r="D625" s="43">
        <v>0.3</v>
      </c>
      <c r="E625" s="40" t="s">
        <v>667</v>
      </c>
      <c r="F625" s="15"/>
    </row>
    <row r="626" spans="1:6" ht="21.9" customHeight="1" x14ac:dyDescent="0.25">
      <c r="A626" s="41" t="s">
        <v>666</v>
      </c>
      <c r="B626" s="42">
        <v>-35.630000000000003</v>
      </c>
      <c r="C626" s="42">
        <v>141.19999999999999</v>
      </c>
      <c r="D626" s="43">
        <v>0.3</v>
      </c>
      <c r="E626" s="40" t="s">
        <v>667</v>
      </c>
      <c r="F626" s="15"/>
    </row>
    <row r="627" spans="1:6" ht="21.9" customHeight="1" x14ac:dyDescent="0.25">
      <c r="A627" s="41" t="s">
        <v>666</v>
      </c>
      <c r="B627" s="42">
        <v>-35.630000000000003</v>
      </c>
      <c r="C627" s="42">
        <v>141.19999999999999</v>
      </c>
      <c r="D627" s="43">
        <v>0.3</v>
      </c>
      <c r="E627" s="40" t="s">
        <v>667</v>
      </c>
      <c r="F627" s="15"/>
    </row>
    <row r="628" spans="1:6" ht="21.9" customHeight="1" x14ac:dyDescent="0.25">
      <c r="A628" s="41" t="s">
        <v>666</v>
      </c>
      <c r="B628" s="42">
        <v>-34.25</v>
      </c>
      <c r="C628" s="42">
        <v>140.16</v>
      </c>
      <c r="D628" s="43">
        <v>0.15</v>
      </c>
      <c r="E628" s="40" t="s">
        <v>667</v>
      </c>
      <c r="F628" s="15"/>
    </row>
    <row r="629" spans="1:6" ht="21.9" customHeight="1" x14ac:dyDescent="0.25">
      <c r="A629" s="41" t="s">
        <v>666</v>
      </c>
      <c r="B629" s="42">
        <v>-34.25</v>
      </c>
      <c r="C629" s="42">
        <v>140.16</v>
      </c>
      <c r="D629" s="43">
        <v>0.25</v>
      </c>
      <c r="E629" s="40" t="s">
        <v>667</v>
      </c>
      <c r="F629" s="15"/>
    </row>
    <row r="630" spans="1:6" ht="21.9" customHeight="1" x14ac:dyDescent="0.25">
      <c r="A630" s="41" t="s">
        <v>666</v>
      </c>
      <c r="B630" s="42">
        <v>-36.71</v>
      </c>
      <c r="C630" s="42">
        <v>140.55000000000001</v>
      </c>
      <c r="D630" s="43">
        <v>0.5</v>
      </c>
      <c r="E630" s="40" t="s">
        <v>667</v>
      </c>
      <c r="F630" s="15"/>
    </row>
    <row r="631" spans="1:6" ht="21.9" customHeight="1" x14ac:dyDescent="0.25">
      <c r="A631" s="41" t="s">
        <v>666</v>
      </c>
      <c r="B631" s="42">
        <v>-36.71</v>
      </c>
      <c r="C631" s="42">
        <v>140.55000000000001</v>
      </c>
      <c r="D631" s="43">
        <v>0.5</v>
      </c>
      <c r="E631" s="40" t="s">
        <v>667</v>
      </c>
      <c r="F631" s="15"/>
    </row>
    <row r="632" spans="1:6" ht="21.9" customHeight="1" x14ac:dyDescent="0.25">
      <c r="A632" s="41" t="s">
        <v>666</v>
      </c>
      <c r="B632" s="42">
        <v>-36.71</v>
      </c>
      <c r="C632" s="42">
        <v>140.55000000000001</v>
      </c>
      <c r="D632" s="43">
        <v>5</v>
      </c>
      <c r="E632" s="40" t="s">
        <v>667</v>
      </c>
      <c r="F632" s="15"/>
    </row>
    <row r="633" spans="1:6" ht="21.9" customHeight="1" x14ac:dyDescent="0.25">
      <c r="A633" s="41" t="s">
        <v>666</v>
      </c>
      <c r="B633" s="42">
        <v>-36.71</v>
      </c>
      <c r="C633" s="42">
        <v>140.55000000000001</v>
      </c>
      <c r="D633" s="43">
        <v>60</v>
      </c>
      <c r="E633" s="40" t="s">
        <v>667</v>
      </c>
      <c r="F633" s="15"/>
    </row>
    <row r="634" spans="1:6" ht="21.9" customHeight="1" x14ac:dyDescent="0.25">
      <c r="A634" s="41" t="s">
        <v>666</v>
      </c>
      <c r="B634" s="42">
        <v>-33.35</v>
      </c>
      <c r="C634" s="42">
        <v>116.15</v>
      </c>
      <c r="D634" s="43">
        <v>90</v>
      </c>
      <c r="E634" s="40" t="s">
        <v>667</v>
      </c>
      <c r="F634" s="15"/>
    </row>
    <row r="635" spans="1:6" ht="21.9" customHeight="1" x14ac:dyDescent="0.25">
      <c r="A635" s="41" t="s">
        <v>666</v>
      </c>
      <c r="B635" s="42">
        <v>-33.35</v>
      </c>
      <c r="C635" s="42">
        <v>116.15</v>
      </c>
      <c r="D635" s="43">
        <v>36</v>
      </c>
      <c r="E635" s="40" t="s">
        <v>667</v>
      </c>
      <c r="F635" s="15"/>
    </row>
    <row r="636" spans="1:6" ht="21.9" customHeight="1" x14ac:dyDescent="0.25">
      <c r="A636" s="41" t="s">
        <v>666</v>
      </c>
      <c r="B636" s="42">
        <v>-33.35</v>
      </c>
      <c r="C636" s="42">
        <v>116.15</v>
      </c>
      <c r="D636" s="43">
        <v>54</v>
      </c>
      <c r="E636" s="40" t="s">
        <v>667</v>
      </c>
      <c r="F636" s="15"/>
    </row>
    <row r="637" spans="1:6" ht="21.9" customHeight="1" x14ac:dyDescent="0.25">
      <c r="A637" s="41" t="s">
        <v>666</v>
      </c>
      <c r="B637" s="42">
        <v>-33.33</v>
      </c>
      <c r="C637" s="42">
        <v>116.56</v>
      </c>
      <c r="D637" s="43">
        <v>40</v>
      </c>
      <c r="E637" s="40" t="s">
        <v>667</v>
      </c>
      <c r="F637" s="15"/>
    </row>
    <row r="638" spans="1:6" ht="21.9" customHeight="1" x14ac:dyDescent="0.25">
      <c r="A638" s="41" t="s">
        <v>666</v>
      </c>
      <c r="B638" s="42">
        <v>-31.75</v>
      </c>
      <c r="C638" s="42">
        <v>116.45</v>
      </c>
      <c r="D638" s="43">
        <v>27</v>
      </c>
      <c r="E638" s="40" t="s">
        <v>667</v>
      </c>
      <c r="F638" s="15"/>
    </row>
    <row r="639" spans="1:6" ht="21.9" customHeight="1" x14ac:dyDescent="0.25">
      <c r="A639" s="41" t="s">
        <v>666</v>
      </c>
      <c r="B639" s="42">
        <v>-32.44</v>
      </c>
      <c r="C639" s="42">
        <v>117.56</v>
      </c>
      <c r="D639" s="43">
        <v>15</v>
      </c>
      <c r="E639" s="40" t="s">
        <v>667</v>
      </c>
      <c r="F639" s="15"/>
    </row>
    <row r="640" spans="1:6" ht="21.9" customHeight="1" x14ac:dyDescent="0.25">
      <c r="A640" s="41" t="s">
        <v>666</v>
      </c>
      <c r="B640" s="42">
        <v>-32.74</v>
      </c>
      <c r="C640" s="42">
        <v>121.64</v>
      </c>
      <c r="D640" s="43">
        <v>14</v>
      </c>
      <c r="E640" s="40" t="s">
        <v>667</v>
      </c>
      <c r="F640" s="15"/>
    </row>
    <row r="641" spans="1:6" ht="21.9" customHeight="1" x14ac:dyDescent="0.25">
      <c r="A641" s="41" t="s">
        <v>666</v>
      </c>
      <c r="B641" s="42">
        <v>-30.7</v>
      </c>
      <c r="C641" s="42">
        <v>116.77</v>
      </c>
      <c r="D641" s="43">
        <v>99</v>
      </c>
      <c r="E641" s="40" t="s">
        <v>667</v>
      </c>
      <c r="F641" s="15"/>
    </row>
    <row r="642" spans="1:6" ht="21.9" customHeight="1" x14ac:dyDescent="0.25">
      <c r="A642" s="41" t="s">
        <v>666</v>
      </c>
      <c r="B642" s="42">
        <v>-31.65</v>
      </c>
      <c r="C642" s="42">
        <v>117.23</v>
      </c>
      <c r="D642" s="43">
        <v>154</v>
      </c>
      <c r="E642" s="40" t="s">
        <v>667</v>
      </c>
      <c r="F642" s="15"/>
    </row>
    <row r="643" spans="1:6" ht="21.9" customHeight="1" x14ac:dyDescent="0.25">
      <c r="A643" s="41" t="s">
        <v>666</v>
      </c>
      <c r="B643" s="42">
        <v>-30.7</v>
      </c>
      <c r="C643" s="42">
        <v>116.77</v>
      </c>
      <c r="D643" s="43">
        <v>70</v>
      </c>
      <c r="E643" s="40" t="s">
        <v>667</v>
      </c>
      <c r="F643" s="15"/>
    </row>
    <row r="644" spans="1:6" ht="21.9" customHeight="1" x14ac:dyDescent="0.25">
      <c r="A644" s="41" t="s">
        <v>666</v>
      </c>
      <c r="B644" s="42">
        <v>-30.7</v>
      </c>
      <c r="C644" s="42">
        <v>116.77</v>
      </c>
      <c r="D644" s="43">
        <v>47</v>
      </c>
      <c r="E644" s="40" t="s">
        <v>667</v>
      </c>
      <c r="F644" s="15"/>
    </row>
    <row r="645" spans="1:6" ht="21.9" customHeight="1" x14ac:dyDescent="0.25">
      <c r="A645" s="41" t="s">
        <v>666</v>
      </c>
      <c r="B645" s="42">
        <v>-31.65</v>
      </c>
      <c r="C645" s="42">
        <v>117.23</v>
      </c>
      <c r="D645" s="43">
        <v>139</v>
      </c>
      <c r="E645" s="40" t="s">
        <v>667</v>
      </c>
      <c r="F645" s="15"/>
    </row>
    <row r="646" spans="1:6" ht="21.9" customHeight="1" x14ac:dyDescent="0.25">
      <c r="A646" s="41" t="s">
        <v>666</v>
      </c>
      <c r="B646" s="42">
        <v>-30.7</v>
      </c>
      <c r="C646" s="42">
        <v>116.77</v>
      </c>
      <c r="D646" s="43">
        <v>60</v>
      </c>
      <c r="E646" s="40" t="s">
        <v>667</v>
      </c>
      <c r="F646" s="15"/>
    </row>
    <row r="647" spans="1:6" ht="21.9" customHeight="1" x14ac:dyDescent="0.25">
      <c r="A647" s="41" t="s">
        <v>666</v>
      </c>
      <c r="B647" s="42">
        <v>-30.7</v>
      </c>
      <c r="C647" s="42">
        <v>116.77</v>
      </c>
      <c r="D647" s="43">
        <v>64</v>
      </c>
      <c r="E647" s="40" t="s">
        <v>667</v>
      </c>
      <c r="F647" s="15"/>
    </row>
    <row r="648" spans="1:6" ht="21.9" customHeight="1" x14ac:dyDescent="0.25">
      <c r="A648" s="41" t="s">
        <v>666</v>
      </c>
      <c r="B648" s="42">
        <v>-31.65</v>
      </c>
      <c r="C648" s="42">
        <v>117.23</v>
      </c>
      <c r="D648" s="43">
        <v>100</v>
      </c>
      <c r="E648" s="40" t="s">
        <v>667</v>
      </c>
      <c r="F648" s="15"/>
    </row>
    <row r="649" spans="1:6" ht="21.9" customHeight="1" x14ac:dyDescent="0.25">
      <c r="A649" s="41" t="s">
        <v>666</v>
      </c>
      <c r="B649" s="42">
        <v>-30.7</v>
      </c>
      <c r="C649" s="42">
        <v>116.77</v>
      </c>
      <c r="D649" s="43">
        <v>62</v>
      </c>
      <c r="E649" s="40" t="s">
        <v>667</v>
      </c>
      <c r="F649" s="15"/>
    </row>
    <row r="650" spans="1:6" ht="21.9" customHeight="1" x14ac:dyDescent="0.25">
      <c r="A650" s="41" t="s">
        <v>666</v>
      </c>
      <c r="B650" s="42">
        <v>-30.7</v>
      </c>
      <c r="C650" s="42">
        <v>116.77</v>
      </c>
      <c r="D650" s="43">
        <v>44</v>
      </c>
      <c r="E650" s="40" t="s">
        <v>667</v>
      </c>
      <c r="F650" s="15"/>
    </row>
    <row r="651" spans="1:6" ht="21.9" customHeight="1" x14ac:dyDescent="0.25">
      <c r="A651" s="41" t="s">
        <v>666</v>
      </c>
      <c r="B651" s="42">
        <v>-31.65</v>
      </c>
      <c r="C651" s="42">
        <v>117.23</v>
      </c>
      <c r="D651" s="43">
        <v>72</v>
      </c>
      <c r="E651" s="40" t="s">
        <v>667</v>
      </c>
      <c r="F651" s="15"/>
    </row>
    <row r="652" spans="1:6" ht="21.9" customHeight="1" x14ac:dyDescent="0.25">
      <c r="A652" s="41" t="s">
        <v>666</v>
      </c>
      <c r="B652" s="42">
        <v>-30.7</v>
      </c>
      <c r="C652" s="42">
        <v>116.77</v>
      </c>
      <c r="D652" s="43">
        <v>45</v>
      </c>
      <c r="E652" s="40" t="s">
        <v>667</v>
      </c>
      <c r="F652" s="15"/>
    </row>
    <row r="653" spans="1:6" ht="21.9" customHeight="1" x14ac:dyDescent="0.25">
      <c r="A653" s="41" t="s">
        <v>666</v>
      </c>
      <c r="B653" s="42">
        <v>-35.14</v>
      </c>
      <c r="C653" s="42">
        <v>142.03</v>
      </c>
      <c r="D653" s="43">
        <v>0.09</v>
      </c>
      <c r="E653" s="40" t="s">
        <v>667</v>
      </c>
      <c r="F653" s="15"/>
    </row>
    <row r="654" spans="1:6" ht="21.9" customHeight="1" x14ac:dyDescent="0.25">
      <c r="A654" s="41" t="s">
        <v>666</v>
      </c>
      <c r="B654" s="42">
        <v>-35.14</v>
      </c>
      <c r="C654" s="42">
        <v>142.03</v>
      </c>
      <c r="D654" s="43">
        <v>0.11</v>
      </c>
      <c r="E654" s="40" t="s">
        <v>667</v>
      </c>
      <c r="F654" s="15"/>
    </row>
    <row r="655" spans="1:6" ht="21.9" customHeight="1" x14ac:dyDescent="0.25">
      <c r="A655" s="41" t="s">
        <v>666</v>
      </c>
      <c r="B655" s="42">
        <v>-35.14</v>
      </c>
      <c r="C655" s="42">
        <v>142.03</v>
      </c>
      <c r="D655" s="43">
        <v>0.1</v>
      </c>
      <c r="E655" s="40" t="s">
        <v>667</v>
      </c>
      <c r="F655" s="15"/>
    </row>
    <row r="656" spans="1:6" ht="21.9" customHeight="1" x14ac:dyDescent="0.25">
      <c r="A656" s="41" t="s">
        <v>666</v>
      </c>
      <c r="B656" s="42">
        <v>-35.14</v>
      </c>
      <c r="C656" s="42">
        <v>142.03</v>
      </c>
      <c r="D656" s="43">
        <v>0.05</v>
      </c>
      <c r="E656" s="40" t="s">
        <v>667</v>
      </c>
      <c r="F656" s="15"/>
    </row>
    <row r="657" spans="1:6" ht="21.9" customHeight="1" x14ac:dyDescent="0.25">
      <c r="A657" s="41" t="s">
        <v>666</v>
      </c>
      <c r="B657" s="42">
        <v>-35.14</v>
      </c>
      <c r="C657" s="42">
        <v>142.03</v>
      </c>
      <c r="D657" s="43">
        <v>0.06</v>
      </c>
      <c r="E657" s="40" t="s">
        <v>667</v>
      </c>
      <c r="F657" s="15"/>
    </row>
    <row r="658" spans="1:6" ht="21.9" customHeight="1" x14ac:dyDescent="0.25">
      <c r="A658" s="41" t="s">
        <v>666</v>
      </c>
      <c r="B658" s="42">
        <v>-35.14</v>
      </c>
      <c r="C658" s="42">
        <v>142.03</v>
      </c>
      <c r="D658" s="43">
        <v>0.06</v>
      </c>
      <c r="E658" s="40" t="s">
        <v>667</v>
      </c>
      <c r="F658" s="15"/>
    </row>
    <row r="659" spans="1:6" ht="21.9" customHeight="1" x14ac:dyDescent="0.25">
      <c r="A659" s="41" t="s">
        <v>666</v>
      </c>
      <c r="B659" s="42">
        <v>-35.14</v>
      </c>
      <c r="C659" s="42">
        <v>142.03</v>
      </c>
      <c r="D659" s="43">
        <v>0.06</v>
      </c>
      <c r="E659" s="40" t="s">
        <v>667</v>
      </c>
      <c r="F659" s="15"/>
    </row>
    <row r="660" spans="1:6" ht="21.9" customHeight="1" x14ac:dyDescent="0.25">
      <c r="A660" s="41" t="s">
        <v>666</v>
      </c>
      <c r="B660" s="42">
        <v>-35.14</v>
      </c>
      <c r="C660" s="42">
        <v>142.03</v>
      </c>
      <c r="D660" s="43">
        <v>0.06</v>
      </c>
      <c r="E660" s="40" t="s">
        <v>667</v>
      </c>
      <c r="F660" s="15"/>
    </row>
    <row r="661" spans="1:6" ht="21.9" customHeight="1" x14ac:dyDescent="0.25">
      <c r="A661" s="41" t="s">
        <v>666</v>
      </c>
      <c r="B661" s="42">
        <v>-35.14</v>
      </c>
      <c r="C661" s="42">
        <v>142.03</v>
      </c>
      <c r="D661" s="43">
        <v>0.06</v>
      </c>
      <c r="E661" s="40" t="s">
        <v>667</v>
      </c>
      <c r="F661" s="15"/>
    </row>
    <row r="662" spans="1:6" ht="21.9" customHeight="1" x14ac:dyDescent="0.25">
      <c r="A662" s="41" t="s">
        <v>666</v>
      </c>
      <c r="B662" s="42">
        <v>-35.14</v>
      </c>
      <c r="C662" s="42">
        <v>142.03</v>
      </c>
      <c r="D662" s="43">
        <v>0.05</v>
      </c>
      <c r="E662" s="40" t="s">
        <v>667</v>
      </c>
      <c r="F662" s="15"/>
    </row>
    <row r="663" spans="1:6" ht="21.9" customHeight="1" x14ac:dyDescent="0.25">
      <c r="A663" s="41" t="s">
        <v>666</v>
      </c>
      <c r="B663" s="42">
        <v>-35.14</v>
      </c>
      <c r="C663" s="42">
        <v>142.03</v>
      </c>
      <c r="D663" s="43">
        <v>0.06</v>
      </c>
      <c r="E663" s="40" t="s">
        <v>667</v>
      </c>
      <c r="F663" s="15"/>
    </row>
    <row r="664" spans="1:6" ht="21.9" customHeight="1" x14ac:dyDescent="0.25">
      <c r="A664" s="41" t="s">
        <v>666</v>
      </c>
      <c r="B664" s="42">
        <v>-35.14</v>
      </c>
      <c r="C664" s="42">
        <v>142.03</v>
      </c>
      <c r="D664" s="43">
        <v>0.05</v>
      </c>
      <c r="E664" s="40" t="s">
        <v>667</v>
      </c>
      <c r="F664" s="15"/>
    </row>
    <row r="665" spans="1:6" ht="21.9" customHeight="1" x14ac:dyDescent="0.25">
      <c r="A665" s="41" t="s">
        <v>666</v>
      </c>
      <c r="B665" s="42">
        <v>-36.35</v>
      </c>
      <c r="C665" s="42">
        <v>142.25</v>
      </c>
      <c r="D665" s="43">
        <v>0.05</v>
      </c>
      <c r="E665" s="40" t="s">
        <v>667</v>
      </c>
      <c r="F665" s="15"/>
    </row>
    <row r="666" spans="1:6" ht="21.9" customHeight="1" x14ac:dyDescent="0.25">
      <c r="A666" s="41" t="s">
        <v>666</v>
      </c>
      <c r="B666" s="42">
        <v>-36.35</v>
      </c>
      <c r="C666" s="42">
        <v>142.25</v>
      </c>
      <c r="D666" s="43">
        <v>0.13</v>
      </c>
      <c r="E666" s="40" t="s">
        <v>667</v>
      </c>
      <c r="F666" s="15"/>
    </row>
    <row r="667" spans="1:6" ht="21.9" customHeight="1" x14ac:dyDescent="0.25">
      <c r="A667" s="41" t="s">
        <v>666</v>
      </c>
      <c r="B667" s="42">
        <v>-36.35</v>
      </c>
      <c r="C667" s="42">
        <v>142.25</v>
      </c>
      <c r="D667" s="43">
        <v>0.14000000000000001</v>
      </c>
      <c r="E667" s="40" t="s">
        <v>667</v>
      </c>
      <c r="F667" s="15"/>
    </row>
    <row r="668" spans="1:6" ht="21.9" customHeight="1" x14ac:dyDescent="0.25">
      <c r="A668" s="41" t="s">
        <v>666</v>
      </c>
      <c r="B668" s="42">
        <v>-36.35</v>
      </c>
      <c r="C668" s="42">
        <v>142.25</v>
      </c>
      <c r="D668" s="43">
        <v>0.08</v>
      </c>
      <c r="E668" s="40" t="s">
        <v>667</v>
      </c>
      <c r="F668" s="15"/>
    </row>
    <row r="669" spans="1:6" ht="21.9" customHeight="1" x14ac:dyDescent="0.25">
      <c r="A669" s="41" t="s">
        <v>666</v>
      </c>
      <c r="B669" s="42">
        <v>-36.35</v>
      </c>
      <c r="C669" s="42">
        <v>142.25</v>
      </c>
      <c r="D669" s="43">
        <v>0.05</v>
      </c>
      <c r="E669" s="40" t="s">
        <v>667</v>
      </c>
      <c r="F669" s="15"/>
    </row>
    <row r="670" spans="1:6" ht="21.9" customHeight="1" x14ac:dyDescent="0.25">
      <c r="A670" s="41" t="s">
        <v>666</v>
      </c>
      <c r="B670" s="42">
        <v>-36.35</v>
      </c>
      <c r="C670" s="42">
        <v>142.25</v>
      </c>
      <c r="D670" s="43">
        <v>0.13</v>
      </c>
      <c r="E670" s="40" t="s">
        <v>667</v>
      </c>
      <c r="F670" s="15"/>
    </row>
    <row r="671" spans="1:6" ht="21.9" customHeight="1" x14ac:dyDescent="0.25">
      <c r="A671" s="41" t="s">
        <v>666</v>
      </c>
      <c r="B671" s="42">
        <v>-36.35</v>
      </c>
      <c r="C671" s="42">
        <v>142.25</v>
      </c>
      <c r="D671" s="43">
        <v>0.08</v>
      </c>
      <c r="E671" s="40" t="s">
        <v>667</v>
      </c>
      <c r="F671" s="15"/>
    </row>
    <row r="672" spans="1:6" ht="21.9" customHeight="1" x14ac:dyDescent="0.25">
      <c r="A672" s="41" t="s">
        <v>666</v>
      </c>
      <c r="B672" s="42">
        <v>-35.14</v>
      </c>
      <c r="C672" s="42">
        <v>142.03</v>
      </c>
      <c r="D672" s="43">
        <v>2.2000000000000002</v>
      </c>
      <c r="E672" s="40" t="s">
        <v>667</v>
      </c>
      <c r="F672" s="15"/>
    </row>
    <row r="673" spans="1:6" ht="21.9" customHeight="1" x14ac:dyDescent="0.25">
      <c r="A673" s="41" t="s">
        <v>666</v>
      </c>
      <c r="B673" s="42">
        <v>-35.14</v>
      </c>
      <c r="C673" s="42">
        <v>142.03</v>
      </c>
      <c r="D673" s="43">
        <v>4.3</v>
      </c>
      <c r="E673" s="40" t="s">
        <v>667</v>
      </c>
      <c r="F673" s="15"/>
    </row>
    <row r="674" spans="1:6" ht="21.9" customHeight="1" x14ac:dyDescent="0.25">
      <c r="A674" s="41" t="s">
        <v>666</v>
      </c>
      <c r="B674" s="42">
        <v>-35.14</v>
      </c>
      <c r="C674" s="42">
        <v>142.03</v>
      </c>
      <c r="D674" s="43">
        <v>16</v>
      </c>
      <c r="E674" s="40" t="s">
        <v>667</v>
      </c>
      <c r="F674" s="15"/>
    </row>
    <row r="675" spans="1:6" ht="21.9" customHeight="1" x14ac:dyDescent="0.25">
      <c r="A675" s="41" t="s">
        <v>666</v>
      </c>
      <c r="B675" s="42">
        <v>-35.14</v>
      </c>
      <c r="C675" s="42">
        <v>142.03</v>
      </c>
      <c r="D675" s="43">
        <v>16</v>
      </c>
      <c r="E675" s="40" t="s">
        <v>667</v>
      </c>
      <c r="F675" s="15"/>
    </row>
    <row r="676" spans="1:6" ht="21.9" customHeight="1" x14ac:dyDescent="0.25">
      <c r="A676" s="41" t="s">
        <v>666</v>
      </c>
      <c r="B676" s="42">
        <v>-35.14</v>
      </c>
      <c r="C676" s="42">
        <v>142.03</v>
      </c>
      <c r="D676" s="43">
        <v>9</v>
      </c>
      <c r="E676" s="40" t="s">
        <v>667</v>
      </c>
      <c r="F676" s="15"/>
    </row>
    <row r="677" spans="1:6" ht="21.9" customHeight="1" x14ac:dyDescent="0.25">
      <c r="A677" s="41" t="s">
        <v>666</v>
      </c>
      <c r="B677" s="42">
        <v>-35.14</v>
      </c>
      <c r="C677" s="42">
        <v>142.03</v>
      </c>
      <c r="D677" s="43">
        <v>26</v>
      </c>
      <c r="E677" s="40" t="s">
        <v>667</v>
      </c>
      <c r="F677" s="15"/>
    </row>
    <row r="678" spans="1:6" ht="21.9" customHeight="1" x14ac:dyDescent="0.25">
      <c r="A678" s="41" t="s">
        <v>666</v>
      </c>
      <c r="B678" s="42">
        <v>-35.14</v>
      </c>
      <c r="C678" s="42">
        <v>142.03</v>
      </c>
      <c r="D678" s="43">
        <v>19</v>
      </c>
      <c r="E678" s="40" t="s">
        <v>667</v>
      </c>
      <c r="F678" s="15"/>
    </row>
    <row r="679" spans="1:6" ht="21.9" customHeight="1" x14ac:dyDescent="0.25">
      <c r="A679" s="41" t="s">
        <v>666</v>
      </c>
      <c r="B679" s="42">
        <v>-35.14</v>
      </c>
      <c r="C679" s="42">
        <v>142.03</v>
      </c>
      <c r="D679" s="43">
        <v>13</v>
      </c>
      <c r="E679" s="40" t="s">
        <v>667</v>
      </c>
      <c r="F679" s="15"/>
    </row>
    <row r="680" spans="1:6" ht="21.9" customHeight="1" x14ac:dyDescent="0.25">
      <c r="A680" s="41" t="s">
        <v>666</v>
      </c>
      <c r="B680" s="42">
        <v>-35.14</v>
      </c>
      <c r="C680" s="42">
        <v>142.03</v>
      </c>
      <c r="D680" s="43">
        <v>19</v>
      </c>
      <c r="E680" s="40" t="s">
        <v>667</v>
      </c>
      <c r="F680" s="15"/>
    </row>
    <row r="681" spans="1:6" ht="21.9" customHeight="1" x14ac:dyDescent="0.25">
      <c r="A681" s="41" t="s">
        <v>666</v>
      </c>
      <c r="B681" s="42">
        <v>-35.14</v>
      </c>
      <c r="C681" s="42">
        <v>142.03</v>
      </c>
      <c r="D681" s="43">
        <v>33</v>
      </c>
      <c r="E681" s="40" t="s">
        <v>667</v>
      </c>
      <c r="F681" s="15"/>
    </row>
    <row r="682" spans="1:6" ht="21.9" customHeight="1" x14ac:dyDescent="0.25">
      <c r="A682" s="41" t="s">
        <v>666</v>
      </c>
      <c r="B682" s="42">
        <v>-36.35</v>
      </c>
      <c r="C682" s="42">
        <v>142.25</v>
      </c>
      <c r="D682" s="43">
        <v>18</v>
      </c>
      <c r="E682" s="40" t="s">
        <v>667</v>
      </c>
      <c r="F682" s="15"/>
    </row>
    <row r="683" spans="1:6" ht="21.9" customHeight="1" x14ac:dyDescent="0.25">
      <c r="A683" s="41" t="s">
        <v>666</v>
      </c>
      <c r="B683" s="42">
        <v>-36.35</v>
      </c>
      <c r="C683" s="42">
        <v>142.25</v>
      </c>
      <c r="D683" s="43">
        <v>27</v>
      </c>
      <c r="E683" s="40" t="s">
        <v>667</v>
      </c>
      <c r="F683" s="15"/>
    </row>
    <row r="684" spans="1:6" ht="21.9" customHeight="1" x14ac:dyDescent="0.25">
      <c r="A684" s="41" t="s">
        <v>666</v>
      </c>
      <c r="B684" s="42">
        <v>-36.35</v>
      </c>
      <c r="C684" s="42">
        <v>142.25</v>
      </c>
      <c r="D684" s="43">
        <v>6</v>
      </c>
      <c r="E684" s="40" t="s">
        <v>667</v>
      </c>
      <c r="F684" s="15"/>
    </row>
    <row r="685" spans="1:6" ht="21.9" customHeight="1" x14ac:dyDescent="0.25">
      <c r="A685" s="41" t="s">
        <v>666</v>
      </c>
      <c r="B685" s="42">
        <v>-36.35</v>
      </c>
      <c r="C685" s="42">
        <v>142.25</v>
      </c>
      <c r="D685" s="43">
        <v>9</v>
      </c>
      <c r="E685" s="40" t="s">
        <v>667</v>
      </c>
      <c r="F685" s="15"/>
    </row>
    <row r="686" spans="1:6" ht="21.9" customHeight="1" x14ac:dyDescent="0.25">
      <c r="A686" s="41" t="s">
        <v>666</v>
      </c>
      <c r="B686" s="42">
        <v>-36.35</v>
      </c>
      <c r="C686" s="42">
        <v>142.25</v>
      </c>
      <c r="D686" s="43">
        <v>17</v>
      </c>
      <c r="E686" s="40" t="s">
        <v>667</v>
      </c>
      <c r="F686" s="15"/>
    </row>
    <row r="687" spans="1:6" ht="21.9" customHeight="1" x14ac:dyDescent="0.25">
      <c r="A687" s="41" t="s">
        <v>666</v>
      </c>
      <c r="B687" s="42">
        <v>-36.35</v>
      </c>
      <c r="C687" s="42">
        <v>142.25</v>
      </c>
      <c r="D687" s="43">
        <v>37</v>
      </c>
      <c r="E687" s="40" t="s">
        <v>667</v>
      </c>
      <c r="F687" s="15"/>
    </row>
    <row r="688" spans="1:6" ht="21.9" customHeight="1" x14ac:dyDescent="0.25">
      <c r="A688" s="41" t="s">
        <v>666</v>
      </c>
      <c r="B688" s="42">
        <v>-36.35</v>
      </c>
      <c r="C688" s="42">
        <v>142.25</v>
      </c>
      <c r="D688" s="43">
        <v>7</v>
      </c>
      <c r="E688" s="40" t="s">
        <v>667</v>
      </c>
      <c r="F688" s="15"/>
    </row>
    <row r="689" spans="1:6" ht="21.9" customHeight="1" x14ac:dyDescent="0.25">
      <c r="A689" s="41" t="s">
        <v>666</v>
      </c>
      <c r="B689" s="42">
        <v>-36.35</v>
      </c>
      <c r="C689" s="42">
        <v>142.25</v>
      </c>
      <c r="D689" s="43">
        <v>4</v>
      </c>
      <c r="E689" s="40" t="s">
        <v>667</v>
      </c>
      <c r="F689" s="15"/>
    </row>
    <row r="690" spans="1:6" ht="21.9" customHeight="1" x14ac:dyDescent="0.25">
      <c r="A690" s="41" t="s">
        <v>666</v>
      </c>
      <c r="B690" s="42">
        <v>-37.229999999999997</v>
      </c>
      <c r="C690" s="42">
        <v>140.69999999999999</v>
      </c>
      <c r="D690" s="43">
        <v>200</v>
      </c>
      <c r="E690" s="40" t="s">
        <v>667</v>
      </c>
      <c r="F690" s="15"/>
    </row>
    <row r="691" spans="1:6" ht="21.9" customHeight="1" x14ac:dyDescent="0.25">
      <c r="A691" s="41" t="s">
        <v>666</v>
      </c>
      <c r="B691" s="42">
        <v>-37.229999999999997</v>
      </c>
      <c r="C691" s="42">
        <v>140.69999999999999</v>
      </c>
      <c r="D691" s="43">
        <v>280</v>
      </c>
      <c r="E691" s="40" t="s">
        <v>667</v>
      </c>
      <c r="F691" s="15"/>
    </row>
    <row r="692" spans="1:6" ht="21.9" customHeight="1" x14ac:dyDescent="0.25">
      <c r="A692" s="41" t="s">
        <v>666</v>
      </c>
      <c r="B692" s="42">
        <v>-37.229999999999997</v>
      </c>
      <c r="C692" s="42">
        <v>140.69999999999999</v>
      </c>
      <c r="D692" s="43">
        <v>23</v>
      </c>
      <c r="E692" s="40" t="s">
        <v>667</v>
      </c>
      <c r="F692" s="15"/>
    </row>
    <row r="693" spans="1:6" ht="21.9" customHeight="1" x14ac:dyDescent="0.25">
      <c r="A693" s="41" t="s">
        <v>666</v>
      </c>
      <c r="B693" s="42">
        <v>-37.229999999999997</v>
      </c>
      <c r="C693" s="42">
        <v>140.69999999999999</v>
      </c>
      <c r="D693" s="43">
        <v>12</v>
      </c>
      <c r="E693" s="40" t="s">
        <v>667</v>
      </c>
      <c r="F693" s="15"/>
    </row>
    <row r="694" spans="1:6" ht="21.9" customHeight="1" x14ac:dyDescent="0.25">
      <c r="A694" s="41" t="s">
        <v>666</v>
      </c>
      <c r="B694" s="42">
        <v>-37.229999999999997</v>
      </c>
      <c r="C694" s="42">
        <v>140.69999999999999</v>
      </c>
      <c r="D694" s="43">
        <v>129</v>
      </c>
      <c r="E694" s="40" t="s">
        <v>667</v>
      </c>
      <c r="F694" s="15"/>
    </row>
    <row r="695" spans="1:6" ht="21.9" customHeight="1" x14ac:dyDescent="0.25">
      <c r="A695" s="41" t="s">
        <v>666</v>
      </c>
      <c r="B695" s="42">
        <v>-36.049999999999997</v>
      </c>
      <c r="C695" s="42">
        <v>146.44999999999999</v>
      </c>
      <c r="D695" s="43">
        <v>123</v>
      </c>
      <c r="E695" s="40" t="s">
        <v>667</v>
      </c>
      <c r="F695" s="15"/>
    </row>
    <row r="696" spans="1:6" ht="21.9" customHeight="1" x14ac:dyDescent="0.25">
      <c r="A696" s="41" t="s">
        <v>666</v>
      </c>
      <c r="B696" s="42">
        <v>-36.049999999999997</v>
      </c>
      <c r="C696" s="42">
        <v>146.44999999999999</v>
      </c>
      <c r="D696" s="43">
        <v>126</v>
      </c>
      <c r="E696" s="40" t="s">
        <v>667</v>
      </c>
      <c r="F696" s="15"/>
    </row>
    <row r="697" spans="1:6" ht="21.9" customHeight="1" x14ac:dyDescent="0.25">
      <c r="A697" s="41" t="s">
        <v>666</v>
      </c>
      <c r="B697" s="42">
        <v>-36.049999999999997</v>
      </c>
      <c r="C697" s="42">
        <v>146.44999999999999</v>
      </c>
      <c r="D697" s="43">
        <v>143</v>
      </c>
      <c r="E697" s="40" t="s">
        <v>667</v>
      </c>
      <c r="F697" s="15"/>
    </row>
    <row r="698" spans="1:6" ht="21.9" customHeight="1" x14ac:dyDescent="0.25">
      <c r="A698" s="41" t="s">
        <v>666</v>
      </c>
      <c r="B698" s="42">
        <v>-36.049999999999997</v>
      </c>
      <c r="C698" s="42">
        <v>146.44999999999999</v>
      </c>
      <c r="D698" s="43">
        <v>2</v>
      </c>
      <c r="E698" s="40" t="s">
        <v>667</v>
      </c>
      <c r="F698" s="15"/>
    </row>
    <row r="699" spans="1:6" ht="21.9" customHeight="1" x14ac:dyDescent="0.25">
      <c r="A699" s="41" t="s">
        <v>666</v>
      </c>
      <c r="B699" s="42">
        <v>-36.049999999999997</v>
      </c>
      <c r="C699" s="42">
        <v>146.44999999999999</v>
      </c>
      <c r="D699" s="43">
        <v>3</v>
      </c>
      <c r="E699" s="40" t="s">
        <v>667</v>
      </c>
      <c r="F699" s="15"/>
    </row>
    <row r="700" spans="1:6" ht="21.9" customHeight="1" x14ac:dyDescent="0.25">
      <c r="A700" s="41" t="s">
        <v>666</v>
      </c>
      <c r="B700" s="42">
        <v>-36.049999999999997</v>
      </c>
      <c r="C700" s="42">
        <v>146.44999999999999</v>
      </c>
      <c r="D700" s="43">
        <v>12</v>
      </c>
      <c r="E700" s="40" t="s">
        <v>667</v>
      </c>
      <c r="F700" s="15"/>
    </row>
    <row r="701" spans="1:6" ht="21.9" customHeight="1" x14ac:dyDescent="0.25">
      <c r="A701" s="41" t="s">
        <v>666</v>
      </c>
      <c r="B701" s="42">
        <v>-36.049999999999997</v>
      </c>
      <c r="C701" s="42">
        <v>146.44999999999999</v>
      </c>
      <c r="D701" s="43">
        <v>117</v>
      </c>
      <c r="E701" s="40" t="s">
        <v>667</v>
      </c>
      <c r="F701" s="15"/>
    </row>
    <row r="702" spans="1:6" ht="21.9" customHeight="1" x14ac:dyDescent="0.25">
      <c r="A702" s="41" t="s">
        <v>666</v>
      </c>
      <c r="B702" s="42">
        <v>-36.049999999999997</v>
      </c>
      <c r="C702" s="42">
        <v>146.44999999999999</v>
      </c>
      <c r="D702" s="43">
        <v>107</v>
      </c>
      <c r="E702" s="40" t="s">
        <v>667</v>
      </c>
      <c r="F702" s="15"/>
    </row>
    <row r="703" spans="1:6" ht="21.9" customHeight="1" x14ac:dyDescent="0.25">
      <c r="A703" s="41" t="s">
        <v>666</v>
      </c>
      <c r="B703" s="42">
        <v>-36.049999999999997</v>
      </c>
      <c r="C703" s="42">
        <v>146.44999999999999</v>
      </c>
      <c r="D703" s="43">
        <v>138</v>
      </c>
      <c r="E703" s="40" t="s">
        <v>667</v>
      </c>
      <c r="F703" s="15"/>
    </row>
    <row r="704" spans="1:6" ht="21.9" customHeight="1" x14ac:dyDescent="0.25">
      <c r="A704" s="41" t="s">
        <v>666</v>
      </c>
      <c r="B704" s="42">
        <v>-36.049999999999997</v>
      </c>
      <c r="C704" s="42">
        <v>146.44999999999999</v>
      </c>
      <c r="D704" s="43">
        <v>20</v>
      </c>
      <c r="E704" s="40" t="s">
        <v>667</v>
      </c>
      <c r="F704" s="15"/>
    </row>
    <row r="705" spans="1:6" ht="21.9" customHeight="1" x14ac:dyDescent="0.25">
      <c r="A705" s="41" t="s">
        <v>666</v>
      </c>
      <c r="B705" s="42">
        <v>-36.049999999999997</v>
      </c>
      <c r="C705" s="42">
        <v>146.44999999999999</v>
      </c>
      <c r="D705" s="43">
        <v>38</v>
      </c>
      <c r="E705" s="40" t="s">
        <v>667</v>
      </c>
      <c r="F705" s="15"/>
    </row>
    <row r="706" spans="1:6" ht="21.9" customHeight="1" x14ac:dyDescent="0.25">
      <c r="A706" s="41" t="s">
        <v>666</v>
      </c>
      <c r="B706" s="42">
        <v>-36.049999999999997</v>
      </c>
      <c r="C706" s="42">
        <v>146.44999999999999</v>
      </c>
      <c r="D706" s="43">
        <v>28</v>
      </c>
      <c r="E706" s="40" t="s">
        <v>667</v>
      </c>
      <c r="F706" s="15"/>
    </row>
    <row r="707" spans="1:6" ht="21.9" customHeight="1" x14ac:dyDescent="0.25">
      <c r="A707" s="41" t="s">
        <v>666</v>
      </c>
      <c r="B707" s="42">
        <v>-36.049999999999997</v>
      </c>
      <c r="C707" s="42">
        <v>146.44999999999999</v>
      </c>
      <c r="D707" s="43">
        <v>46</v>
      </c>
      <c r="E707" s="40" t="s">
        <v>667</v>
      </c>
      <c r="F707" s="15"/>
    </row>
    <row r="708" spans="1:6" ht="21.9" customHeight="1" x14ac:dyDescent="0.25">
      <c r="A708" s="41" t="s">
        <v>666</v>
      </c>
      <c r="B708" s="42">
        <v>-36.049999999999997</v>
      </c>
      <c r="C708" s="42">
        <v>146.44999999999999</v>
      </c>
      <c r="D708" s="43">
        <v>49</v>
      </c>
      <c r="E708" s="40" t="s">
        <v>667</v>
      </c>
      <c r="F708" s="15"/>
    </row>
    <row r="709" spans="1:6" ht="21.9" customHeight="1" x14ac:dyDescent="0.25">
      <c r="A709" s="41" t="s">
        <v>666</v>
      </c>
      <c r="B709" s="42">
        <v>-36.049999999999997</v>
      </c>
      <c r="C709" s="42">
        <v>146.44999999999999</v>
      </c>
      <c r="D709" s="43">
        <v>59</v>
      </c>
      <c r="E709" s="40" t="s">
        <v>667</v>
      </c>
      <c r="F709" s="15"/>
    </row>
    <row r="710" spans="1:6" ht="21.9" customHeight="1" x14ac:dyDescent="0.25">
      <c r="A710" s="41" t="s">
        <v>666</v>
      </c>
      <c r="B710" s="42">
        <v>-32.15</v>
      </c>
      <c r="C710" s="42">
        <v>117.1</v>
      </c>
      <c r="D710" s="43">
        <v>3.5</v>
      </c>
      <c r="E710" s="40" t="s">
        <v>667</v>
      </c>
      <c r="F710" s="15"/>
    </row>
    <row r="711" spans="1:6" ht="21.9" customHeight="1" x14ac:dyDescent="0.25">
      <c r="A711" s="41" t="s">
        <v>666</v>
      </c>
      <c r="B711" s="42">
        <v>-32.15</v>
      </c>
      <c r="C711" s="42">
        <v>117.1</v>
      </c>
      <c r="D711" s="43">
        <v>17</v>
      </c>
      <c r="E711" s="40" t="s">
        <v>667</v>
      </c>
      <c r="F711" s="15"/>
    </row>
    <row r="712" spans="1:6" ht="21.9" customHeight="1" x14ac:dyDescent="0.25">
      <c r="A712" s="41" t="s">
        <v>666</v>
      </c>
      <c r="B712" s="42">
        <v>-32.15</v>
      </c>
      <c r="C712" s="42">
        <v>117.1</v>
      </c>
      <c r="D712" s="43">
        <v>0.7</v>
      </c>
      <c r="E712" s="40" t="s">
        <v>667</v>
      </c>
      <c r="F712" s="15"/>
    </row>
    <row r="713" spans="1:6" ht="21.9" customHeight="1" x14ac:dyDescent="0.25">
      <c r="A713" s="41" t="s">
        <v>666</v>
      </c>
      <c r="B713" s="42">
        <v>-32.15</v>
      </c>
      <c r="C713" s="42">
        <v>117.1</v>
      </c>
      <c r="D713" s="43">
        <v>10</v>
      </c>
      <c r="E713" s="40" t="s">
        <v>667</v>
      </c>
      <c r="F713" s="15"/>
    </row>
    <row r="714" spans="1:6" ht="21.9" customHeight="1" x14ac:dyDescent="0.25">
      <c r="A714" s="41" t="s">
        <v>666</v>
      </c>
      <c r="B714" s="42">
        <v>-31.5</v>
      </c>
      <c r="C714" s="42">
        <v>115.78</v>
      </c>
      <c r="D714" s="43">
        <v>4</v>
      </c>
      <c r="E714" s="40" t="s">
        <v>667</v>
      </c>
      <c r="F714" s="15"/>
    </row>
    <row r="715" spans="1:6" ht="21.9" customHeight="1" x14ac:dyDescent="0.25">
      <c r="A715" s="41" t="s">
        <v>666</v>
      </c>
      <c r="B715" s="42">
        <v>-31.5</v>
      </c>
      <c r="C715" s="42">
        <v>115.78</v>
      </c>
      <c r="D715" s="43">
        <v>4</v>
      </c>
      <c r="E715" s="40" t="s">
        <v>667</v>
      </c>
      <c r="F715" s="15"/>
    </row>
    <row r="716" spans="1:6" ht="21.9" customHeight="1" x14ac:dyDescent="0.25">
      <c r="A716" s="41" t="s">
        <v>666</v>
      </c>
      <c r="B716" s="42">
        <v>-31.5</v>
      </c>
      <c r="C716" s="42">
        <v>115.78</v>
      </c>
      <c r="D716" s="43">
        <v>4</v>
      </c>
      <c r="E716" s="40" t="s">
        <v>667</v>
      </c>
      <c r="F716" s="15"/>
    </row>
    <row r="717" spans="1:6" ht="21.9" customHeight="1" x14ac:dyDescent="0.25">
      <c r="A717" s="41" t="s">
        <v>666</v>
      </c>
      <c r="B717" s="42">
        <v>-31.5</v>
      </c>
      <c r="C717" s="42">
        <v>115.78</v>
      </c>
      <c r="D717" s="43">
        <v>4</v>
      </c>
      <c r="E717" s="40" t="s">
        <v>667</v>
      </c>
      <c r="F717" s="15"/>
    </row>
    <row r="718" spans="1:6" ht="21.9" customHeight="1" x14ac:dyDescent="0.25">
      <c r="A718" s="41" t="s">
        <v>666</v>
      </c>
      <c r="B718" s="42">
        <v>-31.48</v>
      </c>
      <c r="C718" s="42">
        <v>115.8</v>
      </c>
      <c r="D718" s="43">
        <v>52</v>
      </c>
      <c r="E718" s="40" t="s">
        <v>667</v>
      </c>
      <c r="F718" s="15"/>
    </row>
    <row r="719" spans="1:6" ht="21.9" customHeight="1" x14ac:dyDescent="0.25">
      <c r="A719" s="41" t="s">
        <v>666</v>
      </c>
      <c r="B719" s="42">
        <v>-31.48</v>
      </c>
      <c r="C719" s="42">
        <v>115.8</v>
      </c>
      <c r="D719" s="43">
        <v>113</v>
      </c>
      <c r="E719" s="40" t="s">
        <v>667</v>
      </c>
      <c r="F719" s="15"/>
    </row>
    <row r="720" spans="1:6" ht="21.9" customHeight="1" x14ac:dyDescent="0.25">
      <c r="A720" s="41" t="s">
        <v>666</v>
      </c>
      <c r="B720" s="42">
        <v>-31.48</v>
      </c>
      <c r="C720" s="42">
        <v>115.8</v>
      </c>
      <c r="D720" s="43">
        <v>37</v>
      </c>
      <c r="E720" s="40" t="s">
        <v>667</v>
      </c>
      <c r="F720" s="15"/>
    </row>
    <row r="721" spans="1:6" ht="21.9" customHeight="1" x14ac:dyDescent="0.25">
      <c r="A721" s="41" t="s">
        <v>666</v>
      </c>
      <c r="B721" s="42">
        <v>-31.48</v>
      </c>
      <c r="C721" s="42">
        <v>115.8</v>
      </c>
      <c r="D721" s="43">
        <v>129</v>
      </c>
      <c r="E721" s="40" t="s">
        <v>667</v>
      </c>
      <c r="F721" s="15"/>
    </row>
    <row r="722" spans="1:6" ht="21.9" customHeight="1" x14ac:dyDescent="0.25">
      <c r="A722" s="41" t="s">
        <v>666</v>
      </c>
      <c r="B722" s="42">
        <v>-31.48</v>
      </c>
      <c r="C722" s="42">
        <v>115.8</v>
      </c>
      <c r="D722" s="43">
        <v>57</v>
      </c>
      <c r="E722" s="40" t="s">
        <v>667</v>
      </c>
      <c r="F722" s="15"/>
    </row>
    <row r="723" spans="1:6" ht="21.9" customHeight="1" x14ac:dyDescent="0.25">
      <c r="A723" s="41" t="s">
        <v>666</v>
      </c>
      <c r="B723" s="42">
        <v>-31.48</v>
      </c>
      <c r="C723" s="42">
        <v>115.8</v>
      </c>
      <c r="D723" s="43">
        <v>114</v>
      </c>
      <c r="E723" s="40" t="s">
        <v>667</v>
      </c>
      <c r="F723" s="15"/>
    </row>
    <row r="724" spans="1:6" ht="21.9" customHeight="1" x14ac:dyDescent="0.25">
      <c r="A724" s="41" t="s">
        <v>666</v>
      </c>
      <c r="B724" s="42">
        <v>-31.48</v>
      </c>
      <c r="C724" s="42">
        <v>115.8</v>
      </c>
      <c r="D724" s="43">
        <v>49</v>
      </c>
      <c r="E724" s="40" t="s">
        <v>667</v>
      </c>
      <c r="F724" s="15"/>
    </row>
    <row r="725" spans="1:6" ht="21.9" customHeight="1" x14ac:dyDescent="0.25">
      <c r="A725" s="41" t="s">
        <v>666</v>
      </c>
      <c r="B725" s="42">
        <v>-31.48</v>
      </c>
      <c r="C725" s="42">
        <v>115.8</v>
      </c>
      <c r="D725" s="43">
        <v>119</v>
      </c>
      <c r="E725" s="40" t="s">
        <v>667</v>
      </c>
      <c r="F725" s="15"/>
    </row>
    <row r="726" spans="1:6" ht="21.9" customHeight="1" x14ac:dyDescent="0.25">
      <c r="A726" s="41" t="s">
        <v>666</v>
      </c>
      <c r="B726" s="42">
        <v>-31.5</v>
      </c>
      <c r="C726" s="42">
        <v>115.78</v>
      </c>
      <c r="D726" s="43">
        <v>214</v>
      </c>
      <c r="E726" s="40" t="s">
        <v>667</v>
      </c>
      <c r="F726" s="15"/>
    </row>
    <row r="727" spans="1:6" ht="21.9" customHeight="1" x14ac:dyDescent="0.25">
      <c r="A727" s="41" t="s">
        <v>666</v>
      </c>
      <c r="B727" s="42">
        <v>-31.5</v>
      </c>
      <c r="C727" s="42">
        <v>115.78</v>
      </c>
      <c r="D727" s="43">
        <v>187</v>
      </c>
      <c r="E727" s="40" t="s">
        <v>667</v>
      </c>
      <c r="F727" s="15"/>
    </row>
    <row r="728" spans="1:6" ht="21.9" customHeight="1" x14ac:dyDescent="0.25">
      <c r="A728" s="41" t="s">
        <v>666</v>
      </c>
      <c r="B728" s="42">
        <v>-31.5</v>
      </c>
      <c r="C728" s="42">
        <v>115.78</v>
      </c>
      <c r="D728" s="43">
        <v>211</v>
      </c>
      <c r="E728" s="40" t="s">
        <v>667</v>
      </c>
      <c r="F728" s="15"/>
    </row>
    <row r="729" spans="1:6" ht="21.9" customHeight="1" x14ac:dyDescent="0.25">
      <c r="A729" s="41" t="s">
        <v>666</v>
      </c>
      <c r="B729" s="42">
        <v>-31.5</v>
      </c>
      <c r="C729" s="42">
        <v>115.78</v>
      </c>
      <c r="D729" s="43">
        <v>243</v>
      </c>
      <c r="E729" s="40" t="s">
        <v>667</v>
      </c>
      <c r="F729" s="15"/>
    </row>
    <row r="730" spans="1:6" ht="21.9" customHeight="1" x14ac:dyDescent="0.25">
      <c r="A730" s="41" t="s">
        <v>666</v>
      </c>
      <c r="B730" s="42">
        <v>-31.5</v>
      </c>
      <c r="C730" s="42">
        <v>115.78</v>
      </c>
      <c r="D730" s="43">
        <v>204</v>
      </c>
      <c r="E730" s="40" t="s">
        <v>667</v>
      </c>
      <c r="F730" s="15"/>
    </row>
    <row r="731" spans="1:6" ht="21.9" customHeight="1" x14ac:dyDescent="0.25">
      <c r="A731" s="41" t="s">
        <v>666</v>
      </c>
      <c r="B731" s="42">
        <v>-31.5</v>
      </c>
      <c r="C731" s="42">
        <v>115.78</v>
      </c>
      <c r="D731" s="43">
        <v>275</v>
      </c>
      <c r="E731" s="40" t="s">
        <v>667</v>
      </c>
      <c r="F731" s="15"/>
    </row>
    <row r="732" spans="1:6" ht="21.9" customHeight="1" x14ac:dyDescent="0.25">
      <c r="A732" s="41" t="s">
        <v>666</v>
      </c>
      <c r="B732" s="42">
        <v>-31.5</v>
      </c>
      <c r="C732" s="42">
        <v>115.78</v>
      </c>
      <c r="D732" s="43">
        <v>182</v>
      </c>
      <c r="E732" s="40" t="s">
        <v>667</v>
      </c>
      <c r="F732" s="15"/>
    </row>
    <row r="733" spans="1:6" ht="21.9" customHeight="1" x14ac:dyDescent="0.25">
      <c r="A733" s="41" t="s">
        <v>666</v>
      </c>
      <c r="B733" s="42">
        <v>-31.5</v>
      </c>
      <c r="C733" s="42">
        <v>115.78</v>
      </c>
      <c r="D733" s="43">
        <v>250</v>
      </c>
      <c r="E733" s="40" t="s">
        <v>667</v>
      </c>
      <c r="F733" s="15"/>
    </row>
    <row r="734" spans="1:6" ht="21.9" customHeight="1" x14ac:dyDescent="0.25">
      <c r="A734" s="41" t="s">
        <v>666</v>
      </c>
      <c r="B734" s="42">
        <v>-31.5</v>
      </c>
      <c r="C734" s="42">
        <v>115.78</v>
      </c>
      <c r="D734" s="43">
        <v>245</v>
      </c>
      <c r="E734" s="40" t="s">
        <v>667</v>
      </c>
      <c r="F734" s="15"/>
    </row>
    <row r="735" spans="1:6" ht="21.9" customHeight="1" x14ac:dyDescent="0.25">
      <c r="A735" s="41" t="s">
        <v>666</v>
      </c>
      <c r="B735" s="42">
        <v>-31.5</v>
      </c>
      <c r="C735" s="42">
        <v>115.78</v>
      </c>
      <c r="D735" s="43">
        <v>273</v>
      </c>
      <c r="E735" s="40" t="s">
        <v>667</v>
      </c>
      <c r="F735" s="15"/>
    </row>
    <row r="736" spans="1:6" ht="21.9" customHeight="1" x14ac:dyDescent="0.25">
      <c r="A736" s="41" t="s">
        <v>666</v>
      </c>
      <c r="B736" s="42">
        <v>-31.5</v>
      </c>
      <c r="C736" s="42">
        <v>115.78</v>
      </c>
      <c r="D736" s="43">
        <v>211</v>
      </c>
      <c r="E736" s="40" t="s">
        <v>667</v>
      </c>
      <c r="F736" s="15"/>
    </row>
    <row r="737" spans="1:6" ht="21.9" customHeight="1" x14ac:dyDescent="0.25">
      <c r="A737" s="41" t="s">
        <v>666</v>
      </c>
      <c r="B737" s="42">
        <v>-31.5</v>
      </c>
      <c r="C737" s="42">
        <v>115.78</v>
      </c>
      <c r="D737" s="43">
        <v>246</v>
      </c>
      <c r="E737" s="40" t="s">
        <v>667</v>
      </c>
      <c r="F737" s="15"/>
    </row>
    <row r="738" spans="1:6" ht="21.9" customHeight="1" x14ac:dyDescent="0.25">
      <c r="A738" s="41" t="s">
        <v>666</v>
      </c>
      <c r="B738" s="42">
        <v>-31.5</v>
      </c>
      <c r="C738" s="42">
        <v>115.78</v>
      </c>
      <c r="D738" s="43">
        <v>76</v>
      </c>
      <c r="E738" s="40" t="s">
        <v>667</v>
      </c>
      <c r="F738" s="15"/>
    </row>
    <row r="739" spans="1:6" ht="21.9" customHeight="1" x14ac:dyDescent="0.25">
      <c r="A739" s="41" t="s">
        <v>666</v>
      </c>
      <c r="B739" s="42">
        <v>-31.5</v>
      </c>
      <c r="C739" s="42">
        <v>115.78</v>
      </c>
      <c r="D739" s="43">
        <v>70</v>
      </c>
      <c r="E739" s="40" t="s">
        <v>667</v>
      </c>
      <c r="F739" s="15"/>
    </row>
    <row r="740" spans="1:6" ht="21.9" customHeight="1" x14ac:dyDescent="0.25">
      <c r="A740" s="41" t="s">
        <v>666</v>
      </c>
      <c r="B740" s="42">
        <v>-31.5</v>
      </c>
      <c r="C740" s="42">
        <v>115.78</v>
      </c>
      <c r="D740" s="43">
        <v>43</v>
      </c>
      <c r="E740" s="40" t="s">
        <v>667</v>
      </c>
      <c r="F740" s="15"/>
    </row>
    <row r="741" spans="1:6" ht="21.9" customHeight="1" x14ac:dyDescent="0.25">
      <c r="A741" s="41" t="s">
        <v>666</v>
      </c>
      <c r="B741" s="42">
        <v>-31.79</v>
      </c>
      <c r="C741" s="42">
        <v>115.92</v>
      </c>
      <c r="D741" s="43">
        <v>248</v>
      </c>
      <c r="E741" s="40" t="s">
        <v>667</v>
      </c>
      <c r="F741" s="15"/>
    </row>
    <row r="742" spans="1:6" ht="21.9" customHeight="1" x14ac:dyDescent="0.25">
      <c r="A742" s="41" t="s">
        <v>666</v>
      </c>
      <c r="B742" s="42">
        <v>-31.79</v>
      </c>
      <c r="C742" s="42">
        <v>115.92</v>
      </c>
      <c r="D742" s="43">
        <v>264</v>
      </c>
      <c r="E742" s="40" t="s">
        <v>667</v>
      </c>
      <c r="F742" s="15"/>
    </row>
    <row r="743" spans="1:6" ht="21.9" customHeight="1" x14ac:dyDescent="0.25">
      <c r="A743" s="41" t="s">
        <v>666</v>
      </c>
      <c r="B743" s="42">
        <v>-31.79</v>
      </c>
      <c r="C743" s="42">
        <v>115.92</v>
      </c>
      <c r="D743" s="43">
        <v>256</v>
      </c>
      <c r="E743" s="40" t="s">
        <v>667</v>
      </c>
      <c r="F743" s="15"/>
    </row>
    <row r="744" spans="1:6" ht="21.9" customHeight="1" x14ac:dyDescent="0.25">
      <c r="A744" s="41" t="s">
        <v>666</v>
      </c>
      <c r="B744" s="42">
        <v>-31.79</v>
      </c>
      <c r="C744" s="42">
        <v>115.92</v>
      </c>
      <c r="D744" s="43">
        <v>96</v>
      </c>
      <c r="E744" s="40" t="s">
        <v>667</v>
      </c>
      <c r="F744" s="15"/>
    </row>
    <row r="745" spans="1:6" ht="21.9" customHeight="1" x14ac:dyDescent="0.25">
      <c r="A745" s="41" t="s">
        <v>666</v>
      </c>
      <c r="B745" s="42">
        <v>-31.79</v>
      </c>
      <c r="C745" s="42">
        <v>115.92</v>
      </c>
      <c r="D745" s="43">
        <v>64</v>
      </c>
      <c r="E745" s="40" t="s">
        <v>667</v>
      </c>
      <c r="F745" s="15"/>
    </row>
    <row r="746" spans="1:6" ht="21.9" customHeight="1" x14ac:dyDescent="0.25">
      <c r="A746" s="41" t="s">
        <v>666</v>
      </c>
      <c r="B746" s="42">
        <v>-31.79</v>
      </c>
      <c r="C746" s="42">
        <v>115.92</v>
      </c>
      <c r="D746" s="43">
        <v>128</v>
      </c>
      <c r="E746" s="40" t="s">
        <v>667</v>
      </c>
      <c r="F746" s="15"/>
    </row>
    <row r="747" spans="1:6" ht="21.9" customHeight="1" x14ac:dyDescent="0.25">
      <c r="A747" s="41" t="s">
        <v>666</v>
      </c>
      <c r="B747" s="42">
        <v>-31.79</v>
      </c>
      <c r="C747" s="42">
        <v>115.92</v>
      </c>
      <c r="D747" s="43">
        <v>128</v>
      </c>
      <c r="E747" s="40" t="s">
        <v>667</v>
      </c>
      <c r="F747" s="15"/>
    </row>
    <row r="748" spans="1:6" ht="21.9" customHeight="1" x14ac:dyDescent="0.25">
      <c r="A748" s="41" t="s">
        <v>666</v>
      </c>
      <c r="B748" s="42">
        <v>-31.6</v>
      </c>
      <c r="C748" s="42">
        <v>115.78</v>
      </c>
      <c r="D748" s="43">
        <v>280</v>
      </c>
      <c r="E748" s="40" t="s">
        <v>667</v>
      </c>
      <c r="F748" s="15"/>
    </row>
    <row r="749" spans="1:6" ht="21.9" customHeight="1" x14ac:dyDescent="0.25">
      <c r="A749" s="41" t="s">
        <v>666</v>
      </c>
      <c r="B749" s="42">
        <v>-31.6</v>
      </c>
      <c r="C749" s="42">
        <v>115.78</v>
      </c>
      <c r="D749" s="43">
        <v>416</v>
      </c>
      <c r="E749" s="40" t="s">
        <v>667</v>
      </c>
      <c r="F749" s="15"/>
    </row>
    <row r="750" spans="1:6" ht="21.9" customHeight="1" x14ac:dyDescent="0.25">
      <c r="A750" s="41" t="s">
        <v>666</v>
      </c>
      <c r="B750" s="42">
        <v>-31.6</v>
      </c>
      <c r="C750" s="42">
        <v>115.78</v>
      </c>
      <c r="D750" s="43">
        <v>432</v>
      </c>
      <c r="E750" s="40" t="s">
        <v>667</v>
      </c>
      <c r="F750" s="15"/>
    </row>
    <row r="751" spans="1:6" ht="21.9" customHeight="1" x14ac:dyDescent="0.25">
      <c r="A751" s="41" t="s">
        <v>666</v>
      </c>
      <c r="B751" s="42">
        <v>-31.6</v>
      </c>
      <c r="C751" s="42">
        <v>115.78</v>
      </c>
      <c r="D751" s="43">
        <v>408</v>
      </c>
      <c r="E751" s="40" t="s">
        <v>667</v>
      </c>
      <c r="F751" s="15"/>
    </row>
    <row r="752" spans="1:6" ht="21.9" customHeight="1" x14ac:dyDescent="0.25">
      <c r="A752" s="41" t="s">
        <v>666</v>
      </c>
      <c r="B752" s="42">
        <v>-31.6</v>
      </c>
      <c r="C752" s="42">
        <v>115.78</v>
      </c>
      <c r="D752" s="43">
        <v>536</v>
      </c>
      <c r="E752" s="40" t="s">
        <v>667</v>
      </c>
      <c r="F752" s="15"/>
    </row>
    <row r="753" spans="1:6" ht="21.9" customHeight="1" x14ac:dyDescent="0.25">
      <c r="A753" s="41" t="s">
        <v>666</v>
      </c>
      <c r="B753" s="42">
        <v>-31.6</v>
      </c>
      <c r="C753" s="42">
        <v>115.78</v>
      </c>
      <c r="D753" s="43">
        <v>400</v>
      </c>
      <c r="E753" s="40" t="s">
        <v>667</v>
      </c>
      <c r="F753" s="15"/>
    </row>
    <row r="754" spans="1:6" ht="21.9" customHeight="1" x14ac:dyDescent="0.25">
      <c r="A754" s="41" t="s">
        <v>666</v>
      </c>
      <c r="B754" s="42">
        <v>-31.7</v>
      </c>
      <c r="C754" s="42">
        <v>115.86</v>
      </c>
      <c r="D754" s="43">
        <v>480</v>
      </c>
      <c r="E754" s="40" t="s">
        <v>667</v>
      </c>
      <c r="F754" s="15"/>
    </row>
    <row r="755" spans="1:6" ht="21.9" customHeight="1" x14ac:dyDescent="0.25">
      <c r="A755" s="41" t="s">
        <v>666</v>
      </c>
      <c r="B755" s="42">
        <v>-31.48</v>
      </c>
      <c r="C755" s="42">
        <v>115.8</v>
      </c>
      <c r="D755" s="43">
        <v>113</v>
      </c>
      <c r="E755" s="40" t="s">
        <v>667</v>
      </c>
      <c r="F755" s="15"/>
    </row>
    <row r="756" spans="1:6" ht="21.9" customHeight="1" x14ac:dyDescent="0.25">
      <c r="A756" s="41" t="s">
        <v>666</v>
      </c>
      <c r="B756" s="42">
        <v>-31.48</v>
      </c>
      <c r="C756" s="42">
        <v>115.8</v>
      </c>
      <c r="D756" s="43">
        <v>129</v>
      </c>
      <c r="E756" s="40" t="s">
        <v>667</v>
      </c>
      <c r="F756" s="15"/>
    </row>
    <row r="757" spans="1:6" ht="21.9" customHeight="1" x14ac:dyDescent="0.25">
      <c r="A757" s="41" t="s">
        <v>666</v>
      </c>
      <c r="B757" s="42">
        <v>-31.48</v>
      </c>
      <c r="C757" s="42">
        <v>115.8</v>
      </c>
      <c r="D757" s="43">
        <v>118</v>
      </c>
      <c r="E757" s="40" t="s">
        <v>667</v>
      </c>
      <c r="F757" s="15"/>
    </row>
    <row r="758" spans="1:6" ht="21.9" customHeight="1" x14ac:dyDescent="0.25">
      <c r="A758" s="41" t="s">
        <v>666</v>
      </c>
      <c r="B758" s="42">
        <v>-31.48</v>
      </c>
      <c r="C758" s="42">
        <v>115.8</v>
      </c>
      <c r="D758" s="43">
        <v>129</v>
      </c>
      <c r="E758" s="40" t="s">
        <v>667</v>
      </c>
      <c r="F758" s="15"/>
    </row>
    <row r="759" spans="1:6" ht="21.9" customHeight="1" x14ac:dyDescent="0.25">
      <c r="A759" s="41" t="s">
        <v>666</v>
      </c>
      <c r="B759" s="42">
        <v>-31.48</v>
      </c>
      <c r="C759" s="42">
        <v>115.8</v>
      </c>
      <c r="D759" s="43">
        <v>118</v>
      </c>
      <c r="E759" s="40" t="s">
        <v>667</v>
      </c>
      <c r="F759" s="15"/>
    </row>
    <row r="760" spans="1:6" ht="21.9" customHeight="1" x14ac:dyDescent="0.25">
      <c r="A760" s="41" t="s">
        <v>666</v>
      </c>
      <c r="B760" s="42">
        <v>-31.48</v>
      </c>
      <c r="C760" s="42">
        <v>115.8</v>
      </c>
      <c r="D760" s="43">
        <v>115</v>
      </c>
      <c r="E760" s="40" t="s">
        <v>667</v>
      </c>
      <c r="F760" s="15"/>
    </row>
    <row r="761" spans="1:6" ht="21.9" customHeight="1" x14ac:dyDescent="0.25">
      <c r="A761" s="41" t="s">
        <v>666</v>
      </c>
      <c r="B761" s="42">
        <v>-31.48</v>
      </c>
      <c r="C761" s="42">
        <v>115.8</v>
      </c>
      <c r="D761" s="43">
        <v>112</v>
      </c>
      <c r="E761" s="40" t="s">
        <v>667</v>
      </c>
      <c r="F761" s="15"/>
    </row>
    <row r="762" spans="1:6" ht="21.9" customHeight="1" x14ac:dyDescent="0.25">
      <c r="A762" s="41" t="s">
        <v>666</v>
      </c>
      <c r="B762" s="42">
        <v>-31.48</v>
      </c>
      <c r="C762" s="42">
        <v>115.8</v>
      </c>
      <c r="D762" s="43">
        <v>115</v>
      </c>
      <c r="E762" s="40" t="s">
        <v>667</v>
      </c>
      <c r="F762" s="15"/>
    </row>
    <row r="763" spans="1:6" ht="21.9" customHeight="1" x14ac:dyDescent="0.25">
      <c r="A763" s="41" t="s">
        <v>666</v>
      </c>
      <c r="B763" s="42">
        <v>-31.48</v>
      </c>
      <c r="C763" s="42">
        <v>115.8</v>
      </c>
      <c r="D763" s="43">
        <v>112</v>
      </c>
      <c r="E763" s="40" t="s">
        <v>667</v>
      </c>
      <c r="F763" s="15"/>
    </row>
    <row r="764" spans="1:6" ht="21.9" customHeight="1" x14ac:dyDescent="0.25">
      <c r="A764" s="41" t="s">
        <v>666</v>
      </c>
      <c r="B764" s="42">
        <v>-31.48</v>
      </c>
      <c r="C764" s="42">
        <v>115.8</v>
      </c>
      <c r="D764" s="43">
        <v>115</v>
      </c>
      <c r="E764" s="40" t="s">
        <v>667</v>
      </c>
      <c r="F764" s="15"/>
    </row>
    <row r="765" spans="1:6" ht="21.9" customHeight="1" x14ac:dyDescent="0.25">
      <c r="A765" s="41" t="s">
        <v>666</v>
      </c>
      <c r="B765" s="42">
        <v>-31.48</v>
      </c>
      <c r="C765" s="42">
        <v>115.8</v>
      </c>
      <c r="D765" s="43">
        <v>115</v>
      </c>
      <c r="E765" s="40" t="s">
        <v>667</v>
      </c>
      <c r="F765" s="15"/>
    </row>
    <row r="766" spans="1:6" ht="21.9" customHeight="1" x14ac:dyDescent="0.25">
      <c r="A766" s="41" t="s">
        <v>666</v>
      </c>
      <c r="B766" s="42">
        <v>-31.48</v>
      </c>
      <c r="C766" s="42">
        <v>115.8</v>
      </c>
      <c r="D766" s="43">
        <v>116</v>
      </c>
      <c r="E766" s="40" t="s">
        <v>667</v>
      </c>
      <c r="F766" s="15"/>
    </row>
    <row r="767" spans="1:6" ht="21.9" customHeight="1" x14ac:dyDescent="0.25">
      <c r="A767" s="41" t="s">
        <v>666</v>
      </c>
      <c r="B767" s="42">
        <v>-33.35</v>
      </c>
      <c r="C767" s="42">
        <v>116.15</v>
      </c>
      <c r="D767" s="43">
        <v>4.4000000000000004</v>
      </c>
      <c r="E767" s="40" t="s">
        <v>667</v>
      </c>
      <c r="F767" s="15"/>
    </row>
    <row r="768" spans="1:6" ht="21.9" customHeight="1" x14ac:dyDescent="0.25">
      <c r="A768" s="41" t="s">
        <v>666</v>
      </c>
      <c r="B768" s="42">
        <v>-33.35</v>
      </c>
      <c r="C768" s="42">
        <v>116.15</v>
      </c>
      <c r="D768" s="43">
        <v>25</v>
      </c>
      <c r="E768" s="40" t="s">
        <v>667</v>
      </c>
      <c r="F768" s="15"/>
    </row>
    <row r="769" spans="1:6" ht="21.9" customHeight="1" x14ac:dyDescent="0.25">
      <c r="A769" s="41" t="s">
        <v>666</v>
      </c>
      <c r="B769" s="42">
        <v>-33.35</v>
      </c>
      <c r="C769" s="42">
        <v>116.15</v>
      </c>
      <c r="D769" s="43">
        <v>10</v>
      </c>
      <c r="E769" s="40" t="s">
        <v>667</v>
      </c>
      <c r="F769" s="15"/>
    </row>
    <row r="770" spans="1:6" ht="21.9" customHeight="1" x14ac:dyDescent="0.25">
      <c r="A770" s="41" t="s">
        <v>666</v>
      </c>
      <c r="B770" s="42">
        <v>-33.35</v>
      </c>
      <c r="C770" s="42">
        <v>116.15</v>
      </c>
      <c r="D770" s="43">
        <v>50</v>
      </c>
      <c r="E770" s="40" t="s">
        <v>667</v>
      </c>
      <c r="F770" s="15"/>
    </row>
    <row r="771" spans="1:6" ht="21.9" customHeight="1" x14ac:dyDescent="0.25">
      <c r="A771" s="41" t="s">
        <v>666</v>
      </c>
      <c r="B771" s="42">
        <v>-33.25</v>
      </c>
      <c r="C771" s="42">
        <v>115.82</v>
      </c>
      <c r="D771" s="43">
        <v>70</v>
      </c>
      <c r="E771" s="40" t="s">
        <v>667</v>
      </c>
      <c r="F771" s="15"/>
    </row>
    <row r="772" spans="1:6" ht="21.9" customHeight="1" x14ac:dyDescent="0.25">
      <c r="A772" s="41" t="s">
        <v>666</v>
      </c>
      <c r="B772" s="42">
        <v>-33.25</v>
      </c>
      <c r="C772" s="42">
        <v>115.82</v>
      </c>
      <c r="D772" s="43">
        <v>500</v>
      </c>
      <c r="E772" s="40" t="s">
        <v>667</v>
      </c>
      <c r="F772" s="15"/>
    </row>
    <row r="773" spans="1:6" ht="21.9" customHeight="1" x14ac:dyDescent="0.25">
      <c r="A773" s="41" t="s">
        <v>666</v>
      </c>
      <c r="B773" s="42">
        <v>-33.35</v>
      </c>
      <c r="C773" s="42">
        <v>116.15</v>
      </c>
      <c r="D773" s="43">
        <v>80</v>
      </c>
      <c r="E773" s="40" t="s">
        <v>667</v>
      </c>
      <c r="F773" s="15"/>
    </row>
    <row r="774" spans="1:6" ht="21.9" customHeight="1" x14ac:dyDescent="0.25">
      <c r="A774" s="41" t="s">
        <v>666</v>
      </c>
      <c r="B774" s="42">
        <v>-33.35</v>
      </c>
      <c r="C774" s="42">
        <v>116.15</v>
      </c>
      <c r="D774" s="43">
        <v>32</v>
      </c>
      <c r="E774" s="40" t="s">
        <v>667</v>
      </c>
      <c r="F774" s="15"/>
    </row>
    <row r="775" spans="1:6" ht="21.9" customHeight="1" x14ac:dyDescent="0.25">
      <c r="A775" s="41" t="s">
        <v>666</v>
      </c>
      <c r="B775" s="42">
        <v>-33.35</v>
      </c>
      <c r="C775" s="42">
        <v>116.15</v>
      </c>
      <c r="D775" s="43">
        <v>48</v>
      </c>
      <c r="E775" s="40" t="s">
        <v>667</v>
      </c>
      <c r="F775" s="15"/>
    </row>
    <row r="776" spans="1:6" ht="21.9" customHeight="1" x14ac:dyDescent="0.25">
      <c r="A776" s="41" t="s">
        <v>666</v>
      </c>
      <c r="B776" s="42">
        <v>-33.33</v>
      </c>
      <c r="C776" s="42">
        <v>116.56</v>
      </c>
      <c r="D776" s="43">
        <v>40</v>
      </c>
      <c r="E776" s="40" t="s">
        <v>667</v>
      </c>
      <c r="F776" s="15"/>
    </row>
    <row r="777" spans="1:6" ht="21.9" customHeight="1" x14ac:dyDescent="0.25">
      <c r="A777" s="41" t="s">
        <v>666</v>
      </c>
      <c r="B777" s="42">
        <v>-31.75</v>
      </c>
      <c r="C777" s="42">
        <v>116.45</v>
      </c>
      <c r="D777" s="43">
        <v>24</v>
      </c>
      <c r="E777" s="40" t="s">
        <v>667</v>
      </c>
      <c r="F777" s="15"/>
    </row>
    <row r="778" spans="1:6" ht="21.9" customHeight="1" x14ac:dyDescent="0.25">
      <c r="A778" s="41" t="s">
        <v>666</v>
      </c>
      <c r="B778" s="42">
        <v>-33.35</v>
      </c>
      <c r="C778" s="42">
        <v>116.15</v>
      </c>
      <c r="D778" s="43">
        <v>3.5</v>
      </c>
      <c r="E778" s="40" t="s">
        <v>667</v>
      </c>
      <c r="F778" s="15"/>
    </row>
    <row r="779" spans="1:6" ht="21.9" customHeight="1" x14ac:dyDescent="0.25">
      <c r="A779" s="41" t="s">
        <v>666</v>
      </c>
      <c r="B779" s="42">
        <v>-33.35</v>
      </c>
      <c r="C779" s="42">
        <v>116.15</v>
      </c>
      <c r="D779" s="43">
        <v>1.4</v>
      </c>
      <c r="E779" s="40" t="s">
        <v>667</v>
      </c>
      <c r="F779" s="15"/>
    </row>
    <row r="780" spans="1:6" ht="21.9" customHeight="1" x14ac:dyDescent="0.25">
      <c r="A780" s="41" t="s">
        <v>666</v>
      </c>
      <c r="B780" s="42">
        <v>-35.1</v>
      </c>
      <c r="C780" s="42">
        <v>147.37</v>
      </c>
      <c r="D780" s="43">
        <v>78</v>
      </c>
      <c r="E780" s="40" t="s">
        <v>667</v>
      </c>
      <c r="F780" s="15"/>
    </row>
    <row r="781" spans="1:6" ht="21.9" customHeight="1" x14ac:dyDescent="0.25">
      <c r="A781" s="41" t="s">
        <v>666</v>
      </c>
      <c r="B781" s="42">
        <v>-35.1</v>
      </c>
      <c r="C781" s="42">
        <v>147.37</v>
      </c>
      <c r="D781" s="43">
        <v>97</v>
      </c>
      <c r="E781" s="40" t="s">
        <v>667</v>
      </c>
      <c r="F781" s="15"/>
    </row>
    <row r="782" spans="1:6" ht="21.9" customHeight="1" x14ac:dyDescent="0.25">
      <c r="A782" s="41" t="s">
        <v>666</v>
      </c>
      <c r="B782" s="42">
        <v>-35.1</v>
      </c>
      <c r="C782" s="42">
        <v>147.37</v>
      </c>
      <c r="D782" s="43">
        <v>98</v>
      </c>
      <c r="E782" s="40" t="s">
        <v>667</v>
      </c>
      <c r="F782" s="15"/>
    </row>
    <row r="783" spans="1:6" ht="21.9" customHeight="1" x14ac:dyDescent="0.25">
      <c r="A783" s="41" t="s">
        <v>666</v>
      </c>
      <c r="B783" s="42">
        <v>-35.1</v>
      </c>
      <c r="C783" s="42">
        <v>147.37</v>
      </c>
      <c r="D783" s="43">
        <v>112</v>
      </c>
      <c r="E783" s="40" t="s">
        <v>667</v>
      </c>
      <c r="F783" s="15"/>
    </row>
    <row r="784" spans="1:6" ht="21.9" customHeight="1" x14ac:dyDescent="0.25">
      <c r="A784" s="41" t="s">
        <v>666</v>
      </c>
      <c r="B784" s="42">
        <v>-24.84</v>
      </c>
      <c r="C784" s="42">
        <v>149.80000000000001</v>
      </c>
      <c r="D784" s="43">
        <v>0</v>
      </c>
      <c r="E784" s="40" t="s">
        <v>667</v>
      </c>
      <c r="F784" s="15"/>
    </row>
    <row r="785" spans="1:6" ht="21.9" customHeight="1" x14ac:dyDescent="0.25">
      <c r="A785" s="41" t="s">
        <v>666</v>
      </c>
      <c r="B785" s="42">
        <v>-24.84</v>
      </c>
      <c r="C785" s="42">
        <v>149.80000000000001</v>
      </c>
      <c r="D785" s="43">
        <v>0</v>
      </c>
      <c r="E785" s="40" t="s">
        <v>667</v>
      </c>
      <c r="F785" s="15"/>
    </row>
    <row r="786" spans="1:6" ht="21.9" customHeight="1" x14ac:dyDescent="0.25">
      <c r="A786" s="41" t="s">
        <v>666</v>
      </c>
      <c r="B786" s="42">
        <v>-24.84</v>
      </c>
      <c r="C786" s="42">
        <v>149.80000000000001</v>
      </c>
      <c r="D786" s="43">
        <v>0</v>
      </c>
      <c r="E786" s="40" t="s">
        <v>667</v>
      </c>
      <c r="F786" s="15"/>
    </row>
    <row r="787" spans="1:6" ht="21.9" customHeight="1" x14ac:dyDescent="0.25">
      <c r="A787" s="41" t="s">
        <v>666</v>
      </c>
      <c r="B787" s="42">
        <v>-24.84</v>
      </c>
      <c r="C787" s="42">
        <v>149.80000000000001</v>
      </c>
      <c r="D787" s="43">
        <v>0</v>
      </c>
      <c r="E787" s="40" t="s">
        <v>667</v>
      </c>
      <c r="F787" s="15"/>
    </row>
    <row r="788" spans="1:6" ht="21.9" customHeight="1" x14ac:dyDescent="0.25">
      <c r="A788" s="41" t="s">
        <v>666</v>
      </c>
      <c r="B788" s="42">
        <v>-24.84</v>
      </c>
      <c r="C788" s="42">
        <v>149.80000000000001</v>
      </c>
      <c r="D788" s="43">
        <v>0</v>
      </c>
      <c r="E788" s="40" t="s">
        <v>667</v>
      </c>
      <c r="F788" s="15"/>
    </row>
    <row r="789" spans="1:6" ht="21.9" customHeight="1" x14ac:dyDescent="0.25">
      <c r="A789" s="41" t="s">
        <v>666</v>
      </c>
      <c r="B789" s="42">
        <v>-24.84</v>
      </c>
      <c r="C789" s="42">
        <v>149.80000000000001</v>
      </c>
      <c r="D789" s="43">
        <v>1</v>
      </c>
      <c r="E789" s="40" t="s">
        <v>667</v>
      </c>
      <c r="F789" s="15"/>
    </row>
    <row r="790" spans="1:6" ht="21.9" customHeight="1" x14ac:dyDescent="0.25">
      <c r="A790" s="41" t="s">
        <v>666</v>
      </c>
      <c r="B790" s="42">
        <v>-24.84</v>
      </c>
      <c r="C790" s="42">
        <v>149.80000000000001</v>
      </c>
      <c r="D790" s="43">
        <v>0</v>
      </c>
      <c r="E790" s="40" t="s">
        <v>667</v>
      </c>
      <c r="F790" s="15"/>
    </row>
    <row r="791" spans="1:6" ht="21.9" customHeight="1" x14ac:dyDescent="0.25">
      <c r="A791" s="41" t="s">
        <v>666</v>
      </c>
      <c r="B791" s="42">
        <v>-24.84</v>
      </c>
      <c r="C791" s="42">
        <v>149.80000000000001</v>
      </c>
      <c r="D791" s="43">
        <v>4</v>
      </c>
      <c r="E791" s="40" t="s">
        <v>667</v>
      </c>
      <c r="F791" s="15"/>
    </row>
    <row r="792" spans="1:6" ht="21.9" customHeight="1" x14ac:dyDescent="0.25">
      <c r="A792" s="41" t="s">
        <v>666</v>
      </c>
      <c r="B792" s="42">
        <v>-24.84</v>
      </c>
      <c r="C792" s="42">
        <v>149.80000000000001</v>
      </c>
      <c r="D792" s="43">
        <v>0</v>
      </c>
      <c r="E792" s="40" t="s">
        <v>667</v>
      </c>
      <c r="F792" s="15"/>
    </row>
    <row r="793" spans="1:6" ht="21.9" customHeight="1" x14ac:dyDescent="0.25">
      <c r="A793" s="41" t="s">
        <v>666</v>
      </c>
      <c r="B793" s="42">
        <v>-24.84</v>
      </c>
      <c r="C793" s="42">
        <v>149.80000000000001</v>
      </c>
      <c r="D793" s="43">
        <v>15</v>
      </c>
      <c r="E793" s="40" t="s">
        <v>667</v>
      </c>
      <c r="F793" s="15"/>
    </row>
    <row r="794" spans="1:6" ht="21.9" customHeight="1" x14ac:dyDescent="0.25">
      <c r="A794" s="41" t="s">
        <v>666</v>
      </c>
      <c r="B794" s="42">
        <v>-24.84</v>
      </c>
      <c r="C794" s="42">
        <v>149.80000000000001</v>
      </c>
      <c r="D794" s="43">
        <v>0</v>
      </c>
      <c r="E794" s="40" t="s">
        <v>667</v>
      </c>
      <c r="F794" s="15"/>
    </row>
    <row r="795" spans="1:6" ht="21.9" customHeight="1" x14ac:dyDescent="0.25">
      <c r="A795" s="41" t="s">
        <v>666</v>
      </c>
      <c r="B795" s="42">
        <v>-24.84</v>
      </c>
      <c r="C795" s="42">
        <v>149.80000000000001</v>
      </c>
      <c r="D795" s="43">
        <v>17</v>
      </c>
      <c r="E795" s="40" t="s">
        <v>667</v>
      </c>
      <c r="F795" s="15"/>
    </row>
    <row r="796" spans="1:6" ht="21.9" customHeight="1" x14ac:dyDescent="0.25">
      <c r="A796" s="41" t="s">
        <v>666</v>
      </c>
      <c r="B796" s="42">
        <v>-31.69</v>
      </c>
      <c r="C796" s="42">
        <v>115.9</v>
      </c>
      <c r="D796" s="43">
        <v>174.3</v>
      </c>
      <c r="E796" s="40" t="s">
        <v>667</v>
      </c>
      <c r="F796" s="15"/>
    </row>
    <row r="797" spans="1:6" ht="21.9" customHeight="1" x14ac:dyDescent="0.25">
      <c r="A797" s="41" t="s">
        <v>666</v>
      </c>
      <c r="B797" s="42">
        <v>-31.69</v>
      </c>
      <c r="C797" s="42">
        <v>115.9</v>
      </c>
      <c r="D797" s="43">
        <v>207.5</v>
      </c>
      <c r="E797" s="40" t="s">
        <v>667</v>
      </c>
      <c r="F797" s="15"/>
    </row>
    <row r="798" spans="1:6" ht="21.9" customHeight="1" x14ac:dyDescent="0.25">
      <c r="A798" s="41" t="s">
        <v>666</v>
      </c>
      <c r="B798" s="42">
        <v>-31.69</v>
      </c>
      <c r="C798" s="42">
        <v>115.9</v>
      </c>
      <c r="D798" s="43">
        <v>157.69999999999999</v>
      </c>
      <c r="E798" s="40" t="s">
        <v>667</v>
      </c>
      <c r="F798" s="15"/>
    </row>
    <row r="799" spans="1:6" ht="21.9" customHeight="1" x14ac:dyDescent="0.25">
      <c r="A799" s="41" t="s">
        <v>666</v>
      </c>
      <c r="B799" s="42">
        <v>-31.69</v>
      </c>
      <c r="C799" s="42">
        <v>115.9</v>
      </c>
      <c r="D799" s="43">
        <v>157.69999999999999</v>
      </c>
      <c r="E799" s="40" t="s">
        <v>667</v>
      </c>
      <c r="F799" s="15"/>
    </row>
    <row r="800" spans="1:6" ht="21.9" customHeight="1" x14ac:dyDescent="0.25">
      <c r="A800" s="41" t="s">
        <v>666</v>
      </c>
      <c r="B800" s="42">
        <v>-31.69</v>
      </c>
      <c r="C800" s="42">
        <v>115.9</v>
      </c>
      <c r="D800" s="43">
        <v>356.9</v>
      </c>
      <c r="E800" s="40" t="s">
        <v>667</v>
      </c>
      <c r="F800" s="15"/>
    </row>
    <row r="801" spans="1:6" ht="21.9" customHeight="1" x14ac:dyDescent="0.25">
      <c r="A801" s="41" t="s">
        <v>666</v>
      </c>
      <c r="B801" s="42">
        <v>-31.69</v>
      </c>
      <c r="C801" s="42">
        <v>115.9</v>
      </c>
      <c r="D801" s="43">
        <v>257.3</v>
      </c>
      <c r="E801" s="40" t="s">
        <v>667</v>
      </c>
      <c r="F801" s="15"/>
    </row>
    <row r="802" spans="1:6" ht="21.9" customHeight="1" x14ac:dyDescent="0.25">
      <c r="A802" s="41" t="s">
        <v>666</v>
      </c>
      <c r="B802" s="42">
        <v>-31.69</v>
      </c>
      <c r="C802" s="42">
        <v>115.9</v>
      </c>
      <c r="D802" s="43">
        <v>107.9</v>
      </c>
      <c r="E802" s="40" t="s">
        <v>667</v>
      </c>
      <c r="F802" s="15"/>
    </row>
    <row r="803" spans="1:6" ht="21.9" customHeight="1" x14ac:dyDescent="0.25">
      <c r="A803" s="41" t="s">
        <v>666</v>
      </c>
      <c r="B803" s="42">
        <v>-31.69</v>
      </c>
      <c r="C803" s="42">
        <v>115.9</v>
      </c>
      <c r="D803" s="43">
        <v>74.7</v>
      </c>
      <c r="E803" s="40" t="s">
        <v>667</v>
      </c>
      <c r="F803" s="15"/>
    </row>
    <row r="804" spans="1:6" ht="21.9" customHeight="1" x14ac:dyDescent="0.25">
      <c r="A804" s="41" t="s">
        <v>666</v>
      </c>
      <c r="B804" s="42">
        <v>-37.369999999999997</v>
      </c>
      <c r="C804" s="42">
        <v>141.22</v>
      </c>
      <c r="D804" s="43">
        <v>0.75</v>
      </c>
      <c r="E804" s="40" t="s">
        <v>667</v>
      </c>
      <c r="F804" s="15"/>
    </row>
    <row r="805" spans="1:6" ht="21.9" customHeight="1" x14ac:dyDescent="0.25">
      <c r="A805" s="41" t="s">
        <v>666</v>
      </c>
      <c r="B805" s="42">
        <v>-30.75</v>
      </c>
      <c r="C805" s="42">
        <v>121.47</v>
      </c>
      <c r="D805" s="43">
        <v>0.1</v>
      </c>
      <c r="E805" s="40" t="s">
        <v>667</v>
      </c>
      <c r="F805" s="15"/>
    </row>
    <row r="806" spans="1:6" ht="21.9" customHeight="1" x14ac:dyDescent="0.25">
      <c r="A806" s="41" t="s">
        <v>666</v>
      </c>
      <c r="B806" s="42">
        <v>-36.229999999999997</v>
      </c>
      <c r="C806" s="42">
        <v>139.97999999999999</v>
      </c>
      <c r="D806" s="43">
        <v>1</v>
      </c>
      <c r="E806" s="40" t="s">
        <v>667</v>
      </c>
      <c r="F806" s="15"/>
    </row>
    <row r="807" spans="1:6" ht="21.9" customHeight="1" x14ac:dyDescent="0.25">
      <c r="A807" s="41" t="s">
        <v>666</v>
      </c>
      <c r="B807" s="42">
        <v>-36.229999999999997</v>
      </c>
      <c r="C807" s="42">
        <v>139.97999999999999</v>
      </c>
      <c r="D807" s="43">
        <v>60</v>
      </c>
      <c r="E807" s="40" t="s">
        <v>667</v>
      </c>
      <c r="F807" s="15"/>
    </row>
    <row r="808" spans="1:6" ht="21.9" customHeight="1" x14ac:dyDescent="0.25">
      <c r="A808" s="41" t="s">
        <v>666</v>
      </c>
      <c r="B808" s="42">
        <v>-36.229999999999997</v>
      </c>
      <c r="C808" s="42">
        <v>139.97999999999999</v>
      </c>
      <c r="D808" s="43">
        <v>8</v>
      </c>
      <c r="E808" s="40" t="s">
        <v>667</v>
      </c>
      <c r="F808" s="15"/>
    </row>
    <row r="809" spans="1:6" ht="21.9" customHeight="1" x14ac:dyDescent="0.25">
      <c r="A809" s="41" t="s">
        <v>666</v>
      </c>
      <c r="B809" s="42">
        <v>-36.229999999999997</v>
      </c>
      <c r="C809" s="42">
        <v>139.97999999999999</v>
      </c>
      <c r="D809" s="43">
        <v>40</v>
      </c>
      <c r="E809" s="40" t="s">
        <v>667</v>
      </c>
      <c r="F809" s="15"/>
    </row>
    <row r="810" spans="1:6" ht="21.9" customHeight="1" x14ac:dyDescent="0.25">
      <c r="A810" s="41" t="s">
        <v>666</v>
      </c>
      <c r="B810" s="42">
        <v>-35.369999999999997</v>
      </c>
      <c r="C810" s="42">
        <v>139.56</v>
      </c>
      <c r="D810" s="43">
        <v>0</v>
      </c>
      <c r="E810" s="40" t="s">
        <v>667</v>
      </c>
      <c r="F810" s="15"/>
    </row>
    <row r="811" spans="1:6" ht="21.9" customHeight="1" x14ac:dyDescent="0.25">
      <c r="A811" s="41" t="s">
        <v>666</v>
      </c>
      <c r="B811" s="42">
        <v>-35.369999999999997</v>
      </c>
      <c r="C811" s="42">
        <v>139.56</v>
      </c>
      <c r="D811" s="43">
        <v>40</v>
      </c>
      <c r="E811" s="40" t="s">
        <v>667</v>
      </c>
      <c r="F811" s="15"/>
    </row>
    <row r="812" spans="1:6" ht="21.9" customHeight="1" x14ac:dyDescent="0.25">
      <c r="A812" s="41" t="s">
        <v>666</v>
      </c>
      <c r="B812" s="42">
        <v>-35.369999999999997</v>
      </c>
      <c r="C812" s="42">
        <v>139.56</v>
      </c>
      <c r="D812" s="43">
        <v>30</v>
      </c>
      <c r="E812" s="40" t="s">
        <v>667</v>
      </c>
      <c r="F812" s="15"/>
    </row>
    <row r="813" spans="1:6" ht="21.9" customHeight="1" x14ac:dyDescent="0.25">
      <c r="A813" s="41" t="s">
        <v>666</v>
      </c>
      <c r="B813" s="42">
        <v>-35.369999999999997</v>
      </c>
      <c r="C813" s="42">
        <v>139.56</v>
      </c>
      <c r="D813" s="43">
        <v>0</v>
      </c>
      <c r="E813" s="40" t="s">
        <v>667</v>
      </c>
      <c r="F813" s="15"/>
    </row>
    <row r="814" spans="1:6" ht="21.9" customHeight="1" x14ac:dyDescent="0.25">
      <c r="A814" s="41" t="s">
        <v>666</v>
      </c>
      <c r="B814" s="42">
        <v>-35.369999999999997</v>
      </c>
      <c r="C814" s="42">
        <v>139.56</v>
      </c>
      <c r="D814" s="43">
        <v>1</v>
      </c>
      <c r="E814" s="40" t="s">
        <v>667</v>
      </c>
      <c r="F814" s="15"/>
    </row>
    <row r="815" spans="1:6" ht="21.9" customHeight="1" x14ac:dyDescent="0.25">
      <c r="A815" s="41" t="s">
        <v>666</v>
      </c>
      <c r="B815" s="42">
        <v>-35.369999999999997</v>
      </c>
      <c r="C815" s="42">
        <v>139.56</v>
      </c>
      <c r="D815" s="43">
        <v>1</v>
      </c>
      <c r="E815" s="40" t="s">
        <v>667</v>
      </c>
      <c r="F815" s="15"/>
    </row>
    <row r="816" spans="1:6" ht="21.9" customHeight="1" x14ac:dyDescent="0.25">
      <c r="A816" s="41" t="s">
        <v>666</v>
      </c>
      <c r="B816" s="42">
        <v>-35.369999999999997</v>
      </c>
      <c r="C816" s="42">
        <v>139.56</v>
      </c>
      <c r="D816" s="43">
        <v>3</v>
      </c>
      <c r="E816" s="40" t="s">
        <v>667</v>
      </c>
      <c r="F816" s="15"/>
    </row>
    <row r="817" spans="1:6" ht="21.9" customHeight="1" x14ac:dyDescent="0.25">
      <c r="A817" s="41" t="s">
        <v>666</v>
      </c>
      <c r="B817" s="42">
        <v>-35.369999999999997</v>
      </c>
      <c r="C817" s="42">
        <v>139.56</v>
      </c>
      <c r="D817" s="43">
        <v>0</v>
      </c>
      <c r="E817" s="40" t="s">
        <v>667</v>
      </c>
      <c r="F817" s="15"/>
    </row>
    <row r="818" spans="1:6" ht="21.9" customHeight="1" x14ac:dyDescent="0.25">
      <c r="A818" s="41" t="s">
        <v>666</v>
      </c>
      <c r="B818" s="42">
        <v>-35.369999999999997</v>
      </c>
      <c r="C818" s="42">
        <v>139.56</v>
      </c>
      <c r="D818" s="43">
        <v>6</v>
      </c>
      <c r="E818" s="40" t="s">
        <v>667</v>
      </c>
      <c r="F818" s="15"/>
    </row>
    <row r="819" spans="1:6" ht="21.9" customHeight="1" x14ac:dyDescent="0.25">
      <c r="A819" s="41" t="s">
        <v>666</v>
      </c>
      <c r="B819" s="42">
        <v>-35.369999999999997</v>
      </c>
      <c r="C819" s="42">
        <v>139.56</v>
      </c>
      <c r="D819" s="43">
        <v>0</v>
      </c>
      <c r="E819" s="40" t="s">
        <v>667</v>
      </c>
      <c r="F819" s="15"/>
    </row>
    <row r="820" spans="1:6" ht="21.9" customHeight="1" x14ac:dyDescent="0.25">
      <c r="A820" s="41" t="s">
        <v>666</v>
      </c>
      <c r="B820" s="42">
        <v>-35.369999999999997</v>
      </c>
      <c r="C820" s="42">
        <v>139.56</v>
      </c>
      <c r="D820" s="43">
        <v>13</v>
      </c>
      <c r="E820" s="40" t="s">
        <v>667</v>
      </c>
      <c r="F820" s="15"/>
    </row>
    <row r="821" spans="1:6" ht="21.9" customHeight="1" x14ac:dyDescent="0.25">
      <c r="A821" s="41" t="s">
        <v>666</v>
      </c>
      <c r="B821" s="42">
        <v>-35.369999999999997</v>
      </c>
      <c r="C821" s="42">
        <v>139.56</v>
      </c>
      <c r="D821" s="43">
        <v>0.5</v>
      </c>
      <c r="E821" s="40" t="s">
        <v>667</v>
      </c>
      <c r="F821" s="15"/>
    </row>
    <row r="822" spans="1:6" ht="21.9" customHeight="1" x14ac:dyDescent="0.25">
      <c r="A822" s="41" t="s">
        <v>666</v>
      </c>
      <c r="B822" s="42">
        <v>-35.369999999999997</v>
      </c>
      <c r="C822" s="42">
        <v>139.56</v>
      </c>
      <c r="D822" s="43">
        <v>11</v>
      </c>
      <c r="E822" s="40" t="s">
        <v>667</v>
      </c>
      <c r="F822" s="15"/>
    </row>
    <row r="823" spans="1:6" ht="21.9" customHeight="1" x14ac:dyDescent="0.25">
      <c r="A823" s="41" t="s">
        <v>666</v>
      </c>
      <c r="B823" s="42">
        <v>-35.369999999999997</v>
      </c>
      <c r="C823" s="42">
        <v>139.56</v>
      </c>
      <c r="D823" s="43">
        <v>5</v>
      </c>
      <c r="E823" s="40" t="s">
        <v>667</v>
      </c>
      <c r="F823" s="15"/>
    </row>
    <row r="824" spans="1:6" ht="21.9" customHeight="1" x14ac:dyDescent="0.25">
      <c r="A824" s="41" t="s">
        <v>666</v>
      </c>
      <c r="B824" s="42">
        <v>-36.619999999999997</v>
      </c>
      <c r="C824" s="42">
        <v>140.76</v>
      </c>
      <c r="D824" s="43">
        <v>5</v>
      </c>
      <c r="E824" s="40" t="s">
        <v>667</v>
      </c>
      <c r="F824" s="15"/>
    </row>
    <row r="825" spans="1:6" ht="21.9" customHeight="1" x14ac:dyDescent="0.25">
      <c r="A825" s="41" t="s">
        <v>666</v>
      </c>
      <c r="B825" s="42">
        <v>-36.76</v>
      </c>
      <c r="C825" s="42">
        <v>140.19999999999999</v>
      </c>
      <c r="D825" s="43">
        <v>2</v>
      </c>
      <c r="E825" s="40" t="s">
        <v>667</v>
      </c>
      <c r="F825" s="15"/>
    </row>
    <row r="826" spans="1:6" ht="21.9" customHeight="1" x14ac:dyDescent="0.25">
      <c r="A826" s="41" t="s">
        <v>666</v>
      </c>
      <c r="B826" s="42">
        <v>-37.06</v>
      </c>
      <c r="C826" s="42">
        <v>140.66</v>
      </c>
      <c r="D826" s="43">
        <v>4.5</v>
      </c>
      <c r="E826" s="40" t="s">
        <v>667</v>
      </c>
      <c r="F826" s="15"/>
    </row>
    <row r="827" spans="1:6" ht="21.9" customHeight="1" x14ac:dyDescent="0.25">
      <c r="A827" s="41" t="s">
        <v>666</v>
      </c>
      <c r="B827" s="42">
        <v>-37.06</v>
      </c>
      <c r="C827" s="42">
        <v>140.66</v>
      </c>
      <c r="D827" s="43">
        <v>12</v>
      </c>
      <c r="E827" s="40" t="s">
        <v>667</v>
      </c>
      <c r="F827" s="15"/>
    </row>
    <row r="828" spans="1:6" ht="21.9" customHeight="1" x14ac:dyDescent="0.25">
      <c r="A828" s="41" t="s">
        <v>666</v>
      </c>
      <c r="B828" s="42">
        <v>-37.06</v>
      </c>
      <c r="C828" s="42">
        <v>140.66</v>
      </c>
      <c r="D828" s="43">
        <v>2</v>
      </c>
      <c r="E828" s="40" t="s">
        <v>667</v>
      </c>
      <c r="F828" s="15"/>
    </row>
    <row r="829" spans="1:6" ht="21.9" customHeight="1" x14ac:dyDescent="0.25">
      <c r="A829" s="41" t="s">
        <v>666</v>
      </c>
      <c r="B829" s="42">
        <v>-37.06</v>
      </c>
      <c r="C829" s="42">
        <v>140.66</v>
      </c>
      <c r="D829" s="43">
        <v>80</v>
      </c>
      <c r="E829" s="40" t="s">
        <v>667</v>
      </c>
      <c r="F829" s="15"/>
    </row>
    <row r="830" spans="1:6" ht="21.9" customHeight="1" x14ac:dyDescent="0.25">
      <c r="A830" s="41" t="s">
        <v>666</v>
      </c>
      <c r="B830" s="42">
        <v>-36.642000000000003</v>
      </c>
      <c r="C830" s="42">
        <v>140.58500000000001</v>
      </c>
      <c r="D830" s="43">
        <v>3</v>
      </c>
      <c r="E830" s="40" t="s">
        <v>667</v>
      </c>
      <c r="F830" s="15"/>
    </row>
    <row r="831" spans="1:6" ht="21.9" customHeight="1" x14ac:dyDescent="0.25">
      <c r="A831" s="41" t="s">
        <v>666</v>
      </c>
      <c r="B831" s="42">
        <v>0</v>
      </c>
      <c r="C831" s="42">
        <v>0</v>
      </c>
      <c r="D831" s="43">
        <v>21</v>
      </c>
      <c r="E831" s="40" t="s">
        <v>667</v>
      </c>
      <c r="F831" s="15"/>
    </row>
    <row r="832" spans="1:6" ht="21.9" customHeight="1" x14ac:dyDescent="0.25">
      <c r="A832" s="41" t="s">
        <v>666</v>
      </c>
      <c r="B832" s="42">
        <v>0</v>
      </c>
      <c r="C832" s="42">
        <v>0</v>
      </c>
      <c r="D832" s="43">
        <v>17</v>
      </c>
      <c r="E832" s="40" t="s">
        <v>667</v>
      </c>
      <c r="F832" s="15"/>
    </row>
    <row r="833" spans="1:6" ht="21.9" customHeight="1" x14ac:dyDescent="0.25">
      <c r="A833" s="41" t="s">
        <v>666</v>
      </c>
      <c r="B833" s="42">
        <v>-36.649500000000003</v>
      </c>
      <c r="C833" s="42">
        <v>140.542</v>
      </c>
      <c r="D833" s="43">
        <v>13</v>
      </c>
      <c r="E833" s="40" t="s">
        <v>667</v>
      </c>
      <c r="F833" s="15"/>
    </row>
    <row r="834" spans="1:6" ht="21.9" customHeight="1" x14ac:dyDescent="0.25">
      <c r="A834" s="41" t="s">
        <v>666</v>
      </c>
      <c r="B834" s="42">
        <v>0</v>
      </c>
      <c r="C834" s="42">
        <v>0</v>
      </c>
      <c r="D834" s="43">
        <v>13</v>
      </c>
      <c r="E834" s="40" t="s">
        <v>667</v>
      </c>
      <c r="F834" s="15"/>
    </row>
    <row r="835" spans="1:6" ht="21.9" customHeight="1" x14ac:dyDescent="0.25">
      <c r="A835" s="41" t="s">
        <v>666</v>
      </c>
      <c r="B835" s="42">
        <v>0</v>
      </c>
      <c r="C835" s="42">
        <v>0</v>
      </c>
      <c r="D835" s="43">
        <v>36</v>
      </c>
      <c r="E835" s="40" t="s">
        <v>667</v>
      </c>
      <c r="F835" s="15"/>
    </row>
    <row r="836" spans="1:6" ht="21.9" customHeight="1" x14ac:dyDescent="0.25">
      <c r="A836" s="41" t="s">
        <v>666</v>
      </c>
      <c r="B836" s="42">
        <v>-36.668199999999999</v>
      </c>
      <c r="C836" s="42">
        <v>140.565</v>
      </c>
      <c r="D836" s="43">
        <v>35</v>
      </c>
      <c r="E836" s="40" t="s">
        <v>667</v>
      </c>
      <c r="F836" s="15"/>
    </row>
    <row r="837" spans="1:6" ht="21.9" customHeight="1" x14ac:dyDescent="0.25">
      <c r="A837" s="41" t="s">
        <v>666</v>
      </c>
      <c r="B837" s="42">
        <v>0</v>
      </c>
      <c r="C837" s="42">
        <v>0</v>
      </c>
      <c r="D837" s="43">
        <v>49</v>
      </c>
      <c r="E837" s="40" t="s">
        <v>667</v>
      </c>
      <c r="F837" s="15"/>
    </row>
    <row r="838" spans="1:6" ht="21.9" customHeight="1" x14ac:dyDescent="0.25">
      <c r="A838" s="41" t="s">
        <v>666</v>
      </c>
      <c r="B838" s="42">
        <v>-36.503799999999998</v>
      </c>
      <c r="C838" s="42">
        <v>140.57499999999999</v>
      </c>
      <c r="D838" s="43">
        <v>6</v>
      </c>
      <c r="E838" s="40" t="s">
        <v>667</v>
      </c>
      <c r="F838" s="15"/>
    </row>
    <row r="839" spans="1:6" ht="21.9" customHeight="1" x14ac:dyDescent="0.25">
      <c r="A839" s="41" t="s">
        <v>666</v>
      </c>
      <c r="B839" s="42">
        <v>-36.466500000000003</v>
      </c>
      <c r="C839" s="42">
        <v>140.495</v>
      </c>
      <c r="D839" s="43">
        <v>23</v>
      </c>
      <c r="E839" s="40" t="s">
        <v>667</v>
      </c>
      <c r="F839" s="15"/>
    </row>
    <row r="840" spans="1:6" ht="21.9" customHeight="1" x14ac:dyDescent="0.25">
      <c r="A840" s="41" t="s">
        <v>666</v>
      </c>
      <c r="B840" s="42">
        <v>-36.5214</v>
      </c>
      <c r="C840" s="42">
        <v>140.46299999999999</v>
      </c>
      <c r="D840" s="43">
        <v>29</v>
      </c>
      <c r="E840" s="40" t="s">
        <v>667</v>
      </c>
      <c r="F840" s="15"/>
    </row>
    <row r="841" spans="1:6" ht="21.9" customHeight="1" x14ac:dyDescent="0.25">
      <c r="A841" s="41" t="s">
        <v>666</v>
      </c>
      <c r="B841" s="42">
        <v>-36.252000000000002</v>
      </c>
      <c r="C841" s="42">
        <v>140.83199999999999</v>
      </c>
      <c r="D841" s="43">
        <v>0.7</v>
      </c>
      <c r="E841" s="40" t="s">
        <v>667</v>
      </c>
      <c r="F841" s="15"/>
    </row>
    <row r="842" spans="1:6" ht="21.9" customHeight="1" x14ac:dyDescent="0.25">
      <c r="A842" s="41" t="s">
        <v>666</v>
      </c>
      <c r="B842" s="42">
        <v>-36.258699999999997</v>
      </c>
      <c r="C842" s="42">
        <v>140.79900000000001</v>
      </c>
      <c r="D842" s="43">
        <v>46</v>
      </c>
      <c r="E842" s="40" t="s">
        <v>667</v>
      </c>
      <c r="F842" s="15"/>
    </row>
    <row r="843" spans="1:6" ht="21.9" customHeight="1" x14ac:dyDescent="0.25">
      <c r="A843" s="41" t="s">
        <v>666</v>
      </c>
      <c r="B843" s="42">
        <v>-36.258699999999997</v>
      </c>
      <c r="C843" s="42">
        <v>140.79900000000001</v>
      </c>
      <c r="D843" s="43">
        <v>20</v>
      </c>
      <c r="E843" s="40" t="s">
        <v>667</v>
      </c>
      <c r="F843" s="15"/>
    </row>
    <row r="844" spans="1:6" ht="21.9" customHeight="1" x14ac:dyDescent="0.25">
      <c r="A844" s="41" t="s">
        <v>666</v>
      </c>
      <c r="B844" s="42">
        <v>-36.258699999999997</v>
      </c>
      <c r="C844" s="42">
        <v>140.79900000000001</v>
      </c>
      <c r="D844" s="43">
        <v>25</v>
      </c>
      <c r="E844" s="40" t="s">
        <v>667</v>
      </c>
      <c r="F844" s="15"/>
    </row>
    <row r="845" spans="1:6" ht="21.9" customHeight="1" x14ac:dyDescent="0.25">
      <c r="A845" s="41" t="s">
        <v>666</v>
      </c>
      <c r="B845" s="42">
        <v>-36.258699999999997</v>
      </c>
      <c r="C845" s="42">
        <v>140.80000000000001</v>
      </c>
      <c r="D845" s="43">
        <v>64</v>
      </c>
      <c r="E845" s="40" t="s">
        <v>667</v>
      </c>
      <c r="F845" s="15"/>
    </row>
    <row r="846" spans="1:6" ht="21.9" customHeight="1" x14ac:dyDescent="0.25">
      <c r="A846" s="41" t="s">
        <v>666</v>
      </c>
      <c r="B846" s="42">
        <v>0</v>
      </c>
      <c r="C846" s="42">
        <v>0</v>
      </c>
      <c r="D846" s="43">
        <v>29</v>
      </c>
      <c r="E846" s="40" t="s">
        <v>667</v>
      </c>
      <c r="F846" s="15"/>
    </row>
    <row r="847" spans="1:6" ht="21.9" customHeight="1" x14ac:dyDescent="0.25">
      <c r="A847" s="41" t="s">
        <v>666</v>
      </c>
      <c r="B847" s="42">
        <v>-36.436999999999998</v>
      </c>
      <c r="C847" s="42">
        <v>140.92400000000001</v>
      </c>
      <c r="D847" s="43">
        <v>0.4</v>
      </c>
      <c r="E847" s="40" t="s">
        <v>667</v>
      </c>
      <c r="F847" s="15"/>
    </row>
    <row r="848" spans="1:6" ht="21.9" customHeight="1" x14ac:dyDescent="0.25">
      <c r="A848" s="41" t="s">
        <v>666</v>
      </c>
      <c r="B848" s="42">
        <v>-36.436999999999998</v>
      </c>
      <c r="C848" s="42">
        <v>140.92400000000001</v>
      </c>
      <c r="D848" s="43">
        <v>15</v>
      </c>
      <c r="E848" s="40" t="s">
        <v>667</v>
      </c>
      <c r="F848" s="15"/>
    </row>
    <row r="849" spans="1:6" ht="21.9" customHeight="1" x14ac:dyDescent="0.25">
      <c r="A849" s="41" t="s">
        <v>666</v>
      </c>
      <c r="B849" s="42">
        <v>-36.436999999999998</v>
      </c>
      <c r="C849" s="42">
        <v>140.92400000000001</v>
      </c>
      <c r="D849" s="43">
        <v>26</v>
      </c>
      <c r="E849" s="40" t="s">
        <v>667</v>
      </c>
      <c r="F849" s="15"/>
    </row>
    <row r="850" spans="1:6" ht="21.9" customHeight="1" x14ac:dyDescent="0.25">
      <c r="A850" s="41" t="s">
        <v>666</v>
      </c>
      <c r="B850" s="42">
        <v>-36.436999999999998</v>
      </c>
      <c r="C850" s="42">
        <v>140.92400000000001</v>
      </c>
      <c r="D850" s="43">
        <v>23</v>
      </c>
      <c r="E850" s="40" t="s">
        <v>667</v>
      </c>
      <c r="F850" s="15"/>
    </row>
    <row r="851" spans="1:6" ht="21.9" customHeight="1" x14ac:dyDescent="0.25">
      <c r="A851" s="41" t="s">
        <v>666</v>
      </c>
      <c r="B851" s="42">
        <v>-36.6248</v>
      </c>
      <c r="C851" s="42">
        <v>140.828</v>
      </c>
      <c r="D851" s="43">
        <v>0.5</v>
      </c>
      <c r="E851" s="40" t="s">
        <v>667</v>
      </c>
      <c r="F851" s="15"/>
    </row>
    <row r="852" spans="1:6" ht="21.9" customHeight="1" x14ac:dyDescent="0.25">
      <c r="A852" s="41" t="s">
        <v>666</v>
      </c>
      <c r="B852" s="42">
        <v>-36.631399999999999</v>
      </c>
      <c r="C852" s="42">
        <v>140.82400000000001</v>
      </c>
      <c r="D852" s="43">
        <v>15</v>
      </c>
      <c r="E852" s="40" t="s">
        <v>667</v>
      </c>
      <c r="F852" s="15"/>
    </row>
    <row r="853" spans="1:6" ht="21.9" customHeight="1" x14ac:dyDescent="0.25">
      <c r="A853" s="41" t="s">
        <v>666</v>
      </c>
      <c r="B853" s="42">
        <v>-36.631399999999999</v>
      </c>
      <c r="C853" s="42">
        <v>140.82400000000001</v>
      </c>
      <c r="D853" s="43">
        <v>23</v>
      </c>
      <c r="E853" s="40" t="s">
        <v>667</v>
      </c>
      <c r="F853" s="15"/>
    </row>
    <row r="854" spans="1:6" ht="21.9" customHeight="1" x14ac:dyDescent="0.25">
      <c r="A854" s="41" t="s">
        <v>666</v>
      </c>
      <c r="B854" s="42">
        <v>-36.631399999999999</v>
      </c>
      <c r="C854" s="42">
        <v>140.82400000000001</v>
      </c>
      <c r="D854" s="43">
        <v>0</v>
      </c>
      <c r="E854" s="40" t="s">
        <v>667</v>
      </c>
      <c r="F854" s="15"/>
    </row>
    <row r="855" spans="1:6" ht="21.9" customHeight="1" x14ac:dyDescent="0.25">
      <c r="A855" s="41" t="s">
        <v>666</v>
      </c>
      <c r="B855" s="42">
        <v>-36.8157</v>
      </c>
      <c r="C855" s="42">
        <v>140.81</v>
      </c>
      <c r="D855" s="43">
        <v>0.9</v>
      </c>
      <c r="E855" s="40" t="s">
        <v>667</v>
      </c>
      <c r="F855" s="15"/>
    </row>
    <row r="856" spans="1:6" ht="21.9" customHeight="1" x14ac:dyDescent="0.25">
      <c r="A856" s="41" t="s">
        <v>666</v>
      </c>
      <c r="B856" s="42">
        <v>-36.812600000000003</v>
      </c>
      <c r="C856" s="42">
        <v>140.809</v>
      </c>
      <c r="D856" s="43">
        <v>39</v>
      </c>
      <c r="E856" s="40" t="s">
        <v>667</v>
      </c>
      <c r="F856" s="15"/>
    </row>
    <row r="857" spans="1:6" ht="21.9" customHeight="1" x14ac:dyDescent="0.25">
      <c r="A857" s="41" t="s">
        <v>666</v>
      </c>
      <c r="B857" s="42">
        <v>-36.812600000000003</v>
      </c>
      <c r="C857" s="42">
        <v>140.809</v>
      </c>
      <c r="D857" s="43">
        <v>25</v>
      </c>
      <c r="E857" s="40" t="s">
        <v>667</v>
      </c>
      <c r="F857" s="15"/>
    </row>
    <row r="858" spans="1:6" ht="21.9" customHeight="1" x14ac:dyDescent="0.25">
      <c r="A858" s="41" t="s">
        <v>666</v>
      </c>
      <c r="B858" s="42">
        <v>-36.812600000000003</v>
      </c>
      <c r="C858" s="42">
        <v>140.809</v>
      </c>
      <c r="D858" s="43">
        <v>31</v>
      </c>
      <c r="E858" s="40" t="s">
        <v>667</v>
      </c>
      <c r="F858" s="15"/>
    </row>
    <row r="859" spans="1:6" ht="21.9" customHeight="1" x14ac:dyDescent="0.25">
      <c r="A859" s="41" t="s">
        <v>666</v>
      </c>
      <c r="B859" s="42">
        <v>-37.0625</v>
      </c>
      <c r="C859" s="42">
        <v>140.88200000000001</v>
      </c>
      <c r="D859" s="43">
        <v>18</v>
      </c>
      <c r="E859" s="40" t="s">
        <v>667</v>
      </c>
      <c r="F859" s="15"/>
    </row>
    <row r="860" spans="1:6" ht="21.9" customHeight="1" x14ac:dyDescent="0.25">
      <c r="A860" s="41" t="s">
        <v>666</v>
      </c>
      <c r="B860" s="42">
        <v>-37.061100000000003</v>
      </c>
      <c r="C860" s="42">
        <v>140.89699999999999</v>
      </c>
      <c r="D860" s="43">
        <v>27</v>
      </c>
      <c r="E860" s="40" t="s">
        <v>667</v>
      </c>
      <c r="F860" s="15"/>
    </row>
    <row r="861" spans="1:6" ht="21.9" customHeight="1" x14ac:dyDescent="0.25">
      <c r="A861" s="41" t="s">
        <v>666</v>
      </c>
      <c r="B861" s="42">
        <v>0</v>
      </c>
      <c r="C861" s="42">
        <v>0</v>
      </c>
      <c r="D861" s="43">
        <v>25.5</v>
      </c>
      <c r="E861" s="40" t="s">
        <v>667</v>
      </c>
      <c r="F861" s="15"/>
    </row>
    <row r="862" spans="1:6" ht="21.9" customHeight="1" x14ac:dyDescent="0.25">
      <c r="A862" s="41" t="s">
        <v>666</v>
      </c>
      <c r="B862" s="42">
        <v>0</v>
      </c>
      <c r="C862" s="42">
        <v>0</v>
      </c>
      <c r="D862" s="43">
        <v>16.5</v>
      </c>
      <c r="E862" s="40" t="s">
        <v>667</v>
      </c>
      <c r="F862" s="15"/>
    </row>
    <row r="863" spans="1:6" ht="21.9" customHeight="1" x14ac:dyDescent="0.25">
      <c r="A863" s="41" t="s">
        <v>666</v>
      </c>
      <c r="B863" s="42">
        <v>-37.150399999999998</v>
      </c>
      <c r="C863" s="42">
        <v>140.86699999999999</v>
      </c>
      <c r="D863" s="43">
        <v>26</v>
      </c>
      <c r="E863" s="40" t="s">
        <v>667</v>
      </c>
      <c r="F863" s="15"/>
    </row>
    <row r="864" spans="1:6" ht="21.9" customHeight="1" x14ac:dyDescent="0.25">
      <c r="A864" s="41" t="s">
        <v>666</v>
      </c>
      <c r="B864" s="42">
        <v>-37.150399999999998</v>
      </c>
      <c r="C864" s="42">
        <v>140.88900000000001</v>
      </c>
      <c r="D864" s="43">
        <v>26</v>
      </c>
      <c r="E864" s="40" t="s">
        <v>667</v>
      </c>
      <c r="F864" s="15"/>
    </row>
    <row r="865" spans="1:6" ht="21.9" customHeight="1" x14ac:dyDescent="0.25">
      <c r="A865" s="41" t="s">
        <v>666</v>
      </c>
      <c r="B865" s="42">
        <v>-37.150399999999998</v>
      </c>
      <c r="C865" s="42">
        <v>140.88900000000001</v>
      </c>
      <c r="D865" s="43">
        <v>51.5</v>
      </c>
      <c r="E865" s="40" t="s">
        <v>667</v>
      </c>
      <c r="F865" s="15"/>
    </row>
    <row r="866" spans="1:6" ht="21.9" customHeight="1" x14ac:dyDescent="0.25">
      <c r="A866" s="41" t="s">
        <v>666</v>
      </c>
      <c r="B866" s="42">
        <v>-37.150399999999998</v>
      </c>
      <c r="C866" s="42">
        <v>140.88900000000001</v>
      </c>
      <c r="D866" s="43">
        <v>43</v>
      </c>
      <c r="E866" s="40" t="s">
        <v>667</v>
      </c>
      <c r="F866" s="15"/>
    </row>
    <row r="867" spans="1:6" ht="21.9" customHeight="1" x14ac:dyDescent="0.25">
      <c r="A867" s="41" t="s">
        <v>666</v>
      </c>
      <c r="B867" s="42">
        <v>-37.220599999999997</v>
      </c>
      <c r="C867" s="42">
        <v>140.971</v>
      </c>
      <c r="D867" s="43">
        <v>11</v>
      </c>
      <c r="E867" s="40" t="s">
        <v>667</v>
      </c>
      <c r="F867" s="15"/>
    </row>
    <row r="868" spans="1:6" ht="21.9" customHeight="1" x14ac:dyDescent="0.25">
      <c r="A868" s="41" t="s">
        <v>666</v>
      </c>
      <c r="B868" s="42">
        <v>-37.2361</v>
      </c>
      <c r="C868" s="42">
        <v>140.959</v>
      </c>
      <c r="D868" s="43">
        <v>140</v>
      </c>
      <c r="E868" s="40" t="s">
        <v>667</v>
      </c>
      <c r="F868" s="15"/>
    </row>
    <row r="869" spans="1:6" ht="21.9" customHeight="1" x14ac:dyDescent="0.25">
      <c r="A869" s="41" t="s">
        <v>666</v>
      </c>
      <c r="B869" s="42">
        <v>-37.2361</v>
      </c>
      <c r="C869" s="42">
        <v>140.959</v>
      </c>
      <c r="D869" s="43">
        <v>28</v>
      </c>
      <c r="E869" s="40" t="s">
        <v>667</v>
      </c>
      <c r="F869" s="15"/>
    </row>
    <row r="870" spans="1:6" ht="21.9" customHeight="1" x14ac:dyDescent="0.25">
      <c r="A870" s="41" t="s">
        <v>666</v>
      </c>
      <c r="B870" s="42">
        <v>-37.2361</v>
      </c>
      <c r="C870" s="42">
        <v>140.959</v>
      </c>
      <c r="D870" s="43">
        <v>22</v>
      </c>
      <c r="E870" s="40" t="s">
        <v>667</v>
      </c>
      <c r="F870" s="15"/>
    </row>
    <row r="871" spans="1:6" ht="21.9" customHeight="1" x14ac:dyDescent="0.25">
      <c r="A871" s="41" t="s">
        <v>666</v>
      </c>
      <c r="B871" s="42">
        <v>-37.540500000000002</v>
      </c>
      <c r="C871" s="42">
        <v>140.94999999999999</v>
      </c>
      <c r="D871" s="43">
        <v>39</v>
      </c>
      <c r="E871" s="40" t="s">
        <v>667</v>
      </c>
      <c r="F871" s="15"/>
    </row>
    <row r="872" spans="1:6" ht="21.9" customHeight="1" x14ac:dyDescent="0.25">
      <c r="A872" s="41" t="s">
        <v>666</v>
      </c>
      <c r="B872" s="42">
        <v>-37.5124</v>
      </c>
      <c r="C872" s="42">
        <v>140.93700000000001</v>
      </c>
      <c r="D872" s="43">
        <v>207</v>
      </c>
      <c r="E872" s="40" t="s">
        <v>667</v>
      </c>
      <c r="F872" s="15"/>
    </row>
    <row r="873" spans="1:6" ht="21.9" customHeight="1" x14ac:dyDescent="0.25">
      <c r="A873" s="41" t="s">
        <v>666</v>
      </c>
      <c r="B873" s="42">
        <v>-37.5124</v>
      </c>
      <c r="C873" s="42">
        <v>140.93700000000001</v>
      </c>
      <c r="D873" s="43">
        <v>17</v>
      </c>
      <c r="E873" s="40" t="s">
        <v>667</v>
      </c>
      <c r="F873" s="15"/>
    </row>
    <row r="874" spans="1:6" ht="21.9" customHeight="1" x14ac:dyDescent="0.25">
      <c r="A874" s="41" t="s">
        <v>666</v>
      </c>
      <c r="B874" s="42">
        <v>-37.5124</v>
      </c>
      <c r="C874" s="42">
        <v>140.93700000000001</v>
      </c>
      <c r="D874" s="43">
        <v>15</v>
      </c>
      <c r="E874" s="40" t="s">
        <v>667</v>
      </c>
      <c r="F874" s="15"/>
    </row>
    <row r="875" spans="1:6" ht="21.9" customHeight="1" x14ac:dyDescent="0.25">
      <c r="A875" s="41" t="s">
        <v>666</v>
      </c>
      <c r="B875" s="42">
        <v>-37.6693</v>
      </c>
      <c r="C875" s="42">
        <v>140.881</v>
      </c>
      <c r="D875" s="43">
        <v>8</v>
      </c>
      <c r="E875" s="40" t="s">
        <v>667</v>
      </c>
      <c r="F875" s="15"/>
    </row>
    <row r="876" spans="1:6" ht="21.9" customHeight="1" x14ac:dyDescent="0.25">
      <c r="A876" s="41" t="s">
        <v>666</v>
      </c>
      <c r="B876" s="42">
        <v>-37.642699999999998</v>
      </c>
      <c r="C876" s="42">
        <v>140.876</v>
      </c>
      <c r="D876" s="43">
        <v>55</v>
      </c>
      <c r="E876" s="40" t="s">
        <v>667</v>
      </c>
      <c r="F876" s="15"/>
    </row>
    <row r="877" spans="1:6" ht="21.9" customHeight="1" x14ac:dyDescent="0.25">
      <c r="A877" s="41" t="s">
        <v>666</v>
      </c>
      <c r="B877" s="42">
        <v>-37.642699999999998</v>
      </c>
      <c r="C877" s="42">
        <v>140.876</v>
      </c>
      <c r="D877" s="43">
        <v>27</v>
      </c>
      <c r="E877" s="40" t="s">
        <v>667</v>
      </c>
      <c r="F877" s="15"/>
    </row>
    <row r="878" spans="1:6" ht="21.9" customHeight="1" x14ac:dyDescent="0.25">
      <c r="A878" s="41" t="s">
        <v>666</v>
      </c>
      <c r="B878" s="42">
        <v>-37.642699999999998</v>
      </c>
      <c r="C878" s="42">
        <v>140.876</v>
      </c>
      <c r="D878" s="43">
        <v>11</v>
      </c>
      <c r="E878" s="40" t="s">
        <v>667</v>
      </c>
      <c r="F878" s="15"/>
    </row>
    <row r="879" spans="1:6" ht="21.9" customHeight="1" x14ac:dyDescent="0.25">
      <c r="A879" s="41" t="s">
        <v>666</v>
      </c>
      <c r="B879" s="42">
        <v>-36.892800000000001</v>
      </c>
      <c r="C879" s="42">
        <v>140.90299999999999</v>
      </c>
      <c r="D879" s="43">
        <v>4.7</v>
      </c>
      <c r="E879" s="40" t="s">
        <v>667</v>
      </c>
      <c r="F879" s="15"/>
    </row>
    <row r="880" spans="1:6" ht="21.9" customHeight="1" x14ac:dyDescent="0.25">
      <c r="A880" s="41" t="s">
        <v>666</v>
      </c>
      <c r="B880" s="42">
        <v>-36.704099999999997</v>
      </c>
      <c r="C880" s="42">
        <v>140.88399999999999</v>
      </c>
      <c r="D880" s="43">
        <v>9.6999999999999993</v>
      </c>
      <c r="E880" s="40" t="s">
        <v>667</v>
      </c>
      <c r="F880" s="15"/>
    </row>
    <row r="881" spans="1:6" ht="21.9" customHeight="1" x14ac:dyDescent="0.25">
      <c r="A881" s="41" t="s">
        <v>666</v>
      </c>
      <c r="B881" s="42">
        <v>-36.542700000000004</v>
      </c>
      <c r="C881" s="42">
        <v>140.84399999999999</v>
      </c>
      <c r="D881" s="43">
        <v>7.2</v>
      </c>
      <c r="E881" s="40" t="s">
        <v>667</v>
      </c>
      <c r="F881" s="15"/>
    </row>
    <row r="882" spans="1:6" ht="21.9" customHeight="1" x14ac:dyDescent="0.25">
      <c r="A882" s="41" t="s">
        <v>666</v>
      </c>
      <c r="B882" s="42">
        <v>-36.541400000000003</v>
      </c>
      <c r="C882" s="42">
        <v>140.89400000000001</v>
      </c>
      <c r="D882" s="43">
        <v>0.7</v>
      </c>
      <c r="E882" s="40" t="s">
        <v>667</v>
      </c>
      <c r="F882" s="15"/>
    </row>
    <row r="883" spans="1:6" ht="21.9" customHeight="1" x14ac:dyDescent="0.25">
      <c r="A883" s="41" t="s">
        <v>666</v>
      </c>
      <c r="B883" s="42">
        <v>-36.541400000000003</v>
      </c>
      <c r="C883" s="42">
        <v>140.89400000000001</v>
      </c>
      <c r="D883" s="43">
        <v>18</v>
      </c>
      <c r="E883" s="40" t="s">
        <v>667</v>
      </c>
      <c r="F883" s="15"/>
    </row>
    <row r="884" spans="1:6" ht="21.9" customHeight="1" x14ac:dyDescent="0.25">
      <c r="A884" s="41" t="s">
        <v>666</v>
      </c>
      <c r="B884" s="42">
        <v>-35.986800000000002</v>
      </c>
      <c r="C884" s="42">
        <v>140.27000000000001</v>
      </c>
      <c r="D884" s="43">
        <v>2.2999999999999998</v>
      </c>
      <c r="E884" s="40" t="s">
        <v>667</v>
      </c>
      <c r="F884" s="15"/>
    </row>
    <row r="885" spans="1:6" ht="21.9" customHeight="1" x14ac:dyDescent="0.25">
      <c r="A885" s="41" t="s">
        <v>666</v>
      </c>
      <c r="B885" s="42">
        <v>-35.986800000000002</v>
      </c>
      <c r="C885" s="42">
        <v>140.27000000000001</v>
      </c>
      <c r="D885" s="43">
        <v>32</v>
      </c>
      <c r="E885" s="40" t="s">
        <v>667</v>
      </c>
      <c r="F885" s="15"/>
    </row>
    <row r="886" spans="1:6" ht="21.9" customHeight="1" x14ac:dyDescent="0.25">
      <c r="A886" s="41" t="s">
        <v>666</v>
      </c>
      <c r="B886" s="42">
        <v>-35.986800000000002</v>
      </c>
      <c r="C886" s="42">
        <v>140.27000000000001</v>
      </c>
      <c r="D886" s="43">
        <v>24</v>
      </c>
      <c r="E886" s="40" t="s">
        <v>667</v>
      </c>
      <c r="F886" s="15"/>
    </row>
    <row r="887" spans="1:6" ht="21.9" customHeight="1" x14ac:dyDescent="0.25">
      <c r="A887" s="41" t="s">
        <v>666</v>
      </c>
      <c r="B887" s="42">
        <v>-36.117800000000003</v>
      </c>
      <c r="C887" s="42">
        <v>140.279</v>
      </c>
      <c r="D887" s="43">
        <v>70</v>
      </c>
      <c r="E887" s="40" t="s">
        <v>667</v>
      </c>
      <c r="F887" s="15"/>
    </row>
    <row r="888" spans="1:6" ht="21.9" customHeight="1" x14ac:dyDescent="0.25">
      <c r="A888" s="41" t="s">
        <v>666</v>
      </c>
      <c r="B888" s="42">
        <v>-36.117800000000003</v>
      </c>
      <c r="C888" s="42">
        <v>140.279</v>
      </c>
      <c r="D888" s="43">
        <v>72</v>
      </c>
      <c r="E888" s="40" t="s">
        <v>667</v>
      </c>
      <c r="F888" s="15"/>
    </row>
    <row r="889" spans="1:6" ht="21.9" customHeight="1" x14ac:dyDescent="0.25">
      <c r="A889" s="41" t="s">
        <v>666</v>
      </c>
      <c r="B889" s="42">
        <v>-36.198300000000003</v>
      </c>
      <c r="C889" s="42">
        <v>140.30500000000001</v>
      </c>
      <c r="D889" s="43">
        <v>58</v>
      </c>
      <c r="E889" s="40" t="s">
        <v>667</v>
      </c>
      <c r="F889" s="15"/>
    </row>
    <row r="890" spans="1:6" ht="21.9" customHeight="1" x14ac:dyDescent="0.25">
      <c r="A890" s="41" t="s">
        <v>666</v>
      </c>
      <c r="B890" s="42">
        <v>-36.198300000000003</v>
      </c>
      <c r="C890" s="42">
        <v>140.30500000000001</v>
      </c>
      <c r="D890" s="43">
        <v>22</v>
      </c>
      <c r="E890" s="40" t="s">
        <v>667</v>
      </c>
      <c r="F890" s="15"/>
    </row>
    <row r="891" spans="1:6" ht="21.9" customHeight="1" x14ac:dyDescent="0.25">
      <c r="A891" s="41" t="s">
        <v>666</v>
      </c>
      <c r="B891" s="42">
        <v>-36.198300000000003</v>
      </c>
      <c r="C891" s="42">
        <v>140.30500000000001</v>
      </c>
      <c r="D891" s="43">
        <v>19</v>
      </c>
      <c r="E891" s="40" t="s">
        <v>667</v>
      </c>
      <c r="F891" s="15"/>
    </row>
    <row r="892" spans="1:6" ht="21.9" customHeight="1" x14ac:dyDescent="0.25">
      <c r="A892" s="41" t="s">
        <v>666</v>
      </c>
      <c r="B892" s="42">
        <v>-36.240600000000001</v>
      </c>
      <c r="C892" s="42">
        <v>140.44</v>
      </c>
      <c r="D892" s="43">
        <v>64</v>
      </c>
      <c r="E892" s="40" t="s">
        <v>667</v>
      </c>
      <c r="F892" s="15"/>
    </row>
    <row r="893" spans="1:6" ht="21.9" customHeight="1" x14ac:dyDescent="0.25">
      <c r="A893" s="41" t="s">
        <v>666</v>
      </c>
      <c r="B893" s="42">
        <v>-36.273499999999999</v>
      </c>
      <c r="C893" s="42">
        <v>140.453</v>
      </c>
      <c r="D893" s="43">
        <v>0</v>
      </c>
      <c r="E893" s="40" t="s">
        <v>667</v>
      </c>
      <c r="F893" s="15"/>
    </row>
    <row r="894" spans="1:6" ht="21.9" customHeight="1" x14ac:dyDescent="0.25">
      <c r="A894" s="41" t="s">
        <v>666</v>
      </c>
      <c r="B894" s="42">
        <v>-36.273499999999999</v>
      </c>
      <c r="C894" s="42">
        <v>140.453</v>
      </c>
      <c r="D894" s="43">
        <v>0</v>
      </c>
      <c r="E894" s="40" t="s">
        <v>667</v>
      </c>
      <c r="F894" s="15"/>
    </row>
    <row r="895" spans="1:6" ht="21.9" customHeight="1" x14ac:dyDescent="0.25">
      <c r="A895" s="41" t="s">
        <v>666</v>
      </c>
      <c r="B895" s="42">
        <v>-37.369100000000003</v>
      </c>
      <c r="C895" s="42">
        <v>140.46</v>
      </c>
      <c r="D895" s="43">
        <v>1</v>
      </c>
      <c r="E895" s="40" t="s">
        <v>667</v>
      </c>
      <c r="F895" s="15"/>
    </row>
    <row r="896" spans="1:6" ht="21.9" customHeight="1" x14ac:dyDescent="0.25">
      <c r="A896" s="41" t="s">
        <v>666</v>
      </c>
      <c r="B896" s="42">
        <v>-37.582900000000002</v>
      </c>
      <c r="C896" s="42">
        <v>140.85599999999999</v>
      </c>
      <c r="D896" s="43">
        <v>8</v>
      </c>
      <c r="E896" s="40" t="s">
        <v>667</v>
      </c>
      <c r="F896" s="15"/>
    </row>
    <row r="897" spans="1:6" ht="21.9" customHeight="1" x14ac:dyDescent="0.25">
      <c r="A897" s="41" t="s">
        <v>666</v>
      </c>
      <c r="B897" s="42">
        <v>-37.586199999999998</v>
      </c>
      <c r="C897" s="42">
        <v>140.92599999999999</v>
      </c>
      <c r="D897" s="43">
        <v>250</v>
      </c>
      <c r="E897" s="40" t="s">
        <v>667</v>
      </c>
      <c r="F897" s="15"/>
    </row>
    <row r="898" spans="1:6" ht="21.9" customHeight="1" x14ac:dyDescent="0.25">
      <c r="A898" s="41" t="s">
        <v>666</v>
      </c>
      <c r="B898" s="42">
        <v>-37.5124</v>
      </c>
      <c r="C898" s="42">
        <v>140.93700000000001</v>
      </c>
      <c r="D898" s="43">
        <v>375</v>
      </c>
      <c r="E898" s="40" t="s">
        <v>667</v>
      </c>
      <c r="F898" s="15"/>
    </row>
    <row r="899" spans="1:6" ht="21.9" customHeight="1" x14ac:dyDescent="0.25">
      <c r="A899" s="41" t="s">
        <v>666</v>
      </c>
      <c r="B899" s="42">
        <v>-37.399700000000003</v>
      </c>
      <c r="C899" s="42">
        <v>140.56200000000001</v>
      </c>
      <c r="D899" s="43">
        <v>65</v>
      </c>
      <c r="E899" s="40" t="s">
        <v>667</v>
      </c>
      <c r="F899" s="15"/>
    </row>
    <row r="900" spans="1:6" ht="21.9" customHeight="1" x14ac:dyDescent="0.25">
      <c r="A900" s="41" t="s">
        <v>666</v>
      </c>
      <c r="B900" s="42">
        <v>-37.365699999999997</v>
      </c>
      <c r="C900" s="42">
        <v>140.46100000000001</v>
      </c>
      <c r="D900" s="43">
        <v>40</v>
      </c>
      <c r="E900" s="40" t="s">
        <v>667</v>
      </c>
      <c r="F900" s="15"/>
    </row>
    <row r="901" spans="1:6" ht="21.9" customHeight="1" x14ac:dyDescent="0.25">
      <c r="A901" s="41" t="s">
        <v>666</v>
      </c>
      <c r="B901" s="42">
        <v>-37.362699999999997</v>
      </c>
      <c r="C901" s="42">
        <v>140.46</v>
      </c>
      <c r="D901" s="43">
        <v>250</v>
      </c>
      <c r="E901" s="40" t="s">
        <v>667</v>
      </c>
      <c r="F901" s="15"/>
    </row>
    <row r="902" spans="1:6" ht="21.9" customHeight="1" x14ac:dyDescent="0.25">
      <c r="A902" s="41" t="s">
        <v>666</v>
      </c>
      <c r="B902" s="42">
        <v>-35.880000000000003</v>
      </c>
      <c r="C902" s="42">
        <v>140.05000000000001</v>
      </c>
      <c r="D902" s="43">
        <v>18</v>
      </c>
      <c r="E902" s="40" t="s">
        <v>667</v>
      </c>
      <c r="F902" s="15"/>
    </row>
    <row r="903" spans="1:6" ht="21.9" customHeight="1" x14ac:dyDescent="0.25">
      <c r="A903" s="41" t="s">
        <v>666</v>
      </c>
      <c r="B903" s="42">
        <v>-35.880000000000003</v>
      </c>
      <c r="C903" s="42">
        <v>140.05000000000001</v>
      </c>
      <c r="D903" s="43">
        <v>14</v>
      </c>
      <c r="E903" s="40" t="s">
        <v>667</v>
      </c>
      <c r="F903" s="15"/>
    </row>
    <row r="904" spans="1:6" ht="21.9" customHeight="1" x14ac:dyDescent="0.25">
      <c r="A904" s="41" t="s">
        <v>666</v>
      </c>
      <c r="B904" s="42">
        <v>-35.880000000000003</v>
      </c>
      <c r="C904" s="42">
        <v>140.05000000000001</v>
      </c>
      <c r="D904" s="43">
        <v>30</v>
      </c>
      <c r="E904" s="40" t="s">
        <v>667</v>
      </c>
      <c r="F904" s="15"/>
    </row>
    <row r="905" spans="1:6" ht="21.9" customHeight="1" x14ac:dyDescent="0.25">
      <c r="A905" s="41" t="s">
        <v>666</v>
      </c>
      <c r="B905" s="42">
        <v>-35.880000000000003</v>
      </c>
      <c r="C905" s="42">
        <v>140.05000000000001</v>
      </c>
      <c r="D905" s="43">
        <v>30</v>
      </c>
      <c r="E905" s="40" t="s">
        <v>667</v>
      </c>
      <c r="F905" s="15"/>
    </row>
    <row r="906" spans="1:6" ht="21.9" customHeight="1" x14ac:dyDescent="0.25">
      <c r="A906" s="41" t="s">
        <v>666</v>
      </c>
      <c r="B906" s="42">
        <v>-35.880000000000003</v>
      </c>
      <c r="C906" s="42">
        <v>140.05000000000001</v>
      </c>
      <c r="D906" s="43">
        <v>90</v>
      </c>
      <c r="E906" s="40" t="s">
        <v>667</v>
      </c>
      <c r="F906" s="15"/>
    </row>
    <row r="907" spans="1:6" ht="21.9" customHeight="1" x14ac:dyDescent="0.25">
      <c r="A907" s="41" t="s">
        <v>666</v>
      </c>
      <c r="B907" s="42">
        <v>-35.880000000000003</v>
      </c>
      <c r="C907" s="42">
        <v>140.05000000000001</v>
      </c>
      <c r="D907" s="43">
        <v>60</v>
      </c>
      <c r="E907" s="40" t="s">
        <v>667</v>
      </c>
      <c r="F907" s="15"/>
    </row>
    <row r="908" spans="1:6" ht="21.9" customHeight="1" x14ac:dyDescent="0.25">
      <c r="A908" s="41" t="s">
        <v>666</v>
      </c>
      <c r="B908" s="42">
        <v>-35.880000000000003</v>
      </c>
      <c r="C908" s="42">
        <v>140.05000000000001</v>
      </c>
      <c r="D908" s="43">
        <v>10</v>
      </c>
      <c r="E908" s="40" t="s">
        <v>667</v>
      </c>
      <c r="F908" s="15"/>
    </row>
    <row r="909" spans="1:6" ht="21.9" customHeight="1" x14ac:dyDescent="0.25">
      <c r="A909" s="41" t="s">
        <v>666</v>
      </c>
      <c r="B909" s="42">
        <v>-35.880000000000003</v>
      </c>
      <c r="C909" s="42">
        <v>140.05000000000001</v>
      </c>
      <c r="D909" s="43">
        <v>70</v>
      </c>
      <c r="E909" s="40" t="s">
        <v>667</v>
      </c>
      <c r="F909" s="15"/>
    </row>
    <row r="910" spans="1:6" ht="21.9" customHeight="1" x14ac:dyDescent="0.25">
      <c r="A910" s="41" t="s">
        <v>666</v>
      </c>
      <c r="B910" s="42">
        <v>-35.880000000000003</v>
      </c>
      <c r="C910" s="42">
        <v>140.05000000000001</v>
      </c>
      <c r="D910" s="43">
        <v>18</v>
      </c>
      <c r="E910" s="40" t="s">
        <v>667</v>
      </c>
      <c r="F910" s="15"/>
    </row>
    <row r="911" spans="1:6" ht="21.9" customHeight="1" x14ac:dyDescent="0.25">
      <c r="A911" s="41" t="s">
        <v>666</v>
      </c>
      <c r="B911" s="42">
        <v>-32.85521</v>
      </c>
      <c r="C911" s="42">
        <v>134.28428</v>
      </c>
      <c r="D911" s="43">
        <v>11</v>
      </c>
      <c r="E911" s="40" t="s">
        <v>667</v>
      </c>
      <c r="F911" s="15"/>
    </row>
    <row r="912" spans="1:6" ht="21.9" customHeight="1" x14ac:dyDescent="0.25">
      <c r="A912" s="41" t="s">
        <v>666</v>
      </c>
      <c r="B912" s="42">
        <v>-22.21</v>
      </c>
      <c r="C912" s="42">
        <v>133.43</v>
      </c>
      <c r="D912" s="43">
        <v>2.04</v>
      </c>
      <c r="E912" s="40" t="s">
        <v>667</v>
      </c>
      <c r="F912" s="15"/>
    </row>
    <row r="913" spans="1:6" ht="21.9" customHeight="1" x14ac:dyDescent="0.25">
      <c r="A913" s="41" t="s">
        <v>666</v>
      </c>
      <c r="B913" s="42">
        <v>-22.15</v>
      </c>
      <c r="C913" s="42">
        <v>133.41</v>
      </c>
      <c r="D913" s="43">
        <v>0.86</v>
      </c>
      <c r="E913" s="40" t="s">
        <v>667</v>
      </c>
      <c r="F913" s="15"/>
    </row>
    <row r="914" spans="1:6" ht="21.9" customHeight="1" x14ac:dyDescent="0.25">
      <c r="A914" s="41" t="s">
        <v>666</v>
      </c>
      <c r="B914" s="42">
        <v>-22.15</v>
      </c>
      <c r="C914" s="42">
        <v>133.41</v>
      </c>
      <c r="D914" s="43">
        <v>1.18</v>
      </c>
      <c r="E914" s="40" t="s">
        <v>667</v>
      </c>
      <c r="F914" s="15"/>
    </row>
    <row r="915" spans="1:6" ht="21.9" customHeight="1" x14ac:dyDescent="0.25">
      <c r="A915" s="41" t="s">
        <v>666</v>
      </c>
      <c r="B915" s="42">
        <v>-22.24</v>
      </c>
      <c r="C915" s="42">
        <v>133.41999999999999</v>
      </c>
      <c r="D915" s="43">
        <v>0.97</v>
      </c>
      <c r="E915" s="40" t="s">
        <v>667</v>
      </c>
      <c r="F915" s="15"/>
    </row>
    <row r="916" spans="1:6" ht="21.9" customHeight="1" x14ac:dyDescent="0.25">
      <c r="A916" s="41" t="s">
        <v>666</v>
      </c>
      <c r="B916" s="42">
        <v>-22.37</v>
      </c>
      <c r="C916" s="42">
        <v>133.49</v>
      </c>
      <c r="D916" s="43">
        <v>0.32</v>
      </c>
      <c r="E916" s="40" t="s">
        <v>667</v>
      </c>
      <c r="F916" s="15"/>
    </row>
    <row r="917" spans="1:6" ht="21.9" customHeight="1" x14ac:dyDescent="0.25">
      <c r="A917" s="41" t="s">
        <v>666</v>
      </c>
      <c r="B917" s="42">
        <v>-22.35</v>
      </c>
      <c r="C917" s="42">
        <v>133.65</v>
      </c>
      <c r="D917" s="43">
        <v>1.48</v>
      </c>
      <c r="E917" s="40" t="s">
        <v>667</v>
      </c>
      <c r="F917" s="15"/>
    </row>
    <row r="918" spans="1:6" ht="21.9" customHeight="1" x14ac:dyDescent="0.25">
      <c r="A918" s="41" t="s">
        <v>666</v>
      </c>
      <c r="B918" s="42">
        <v>-22.29</v>
      </c>
      <c r="C918" s="42">
        <v>133.44999999999999</v>
      </c>
      <c r="D918" s="43">
        <v>0.2</v>
      </c>
      <c r="E918" s="40" t="s">
        <v>667</v>
      </c>
      <c r="F918" s="15"/>
    </row>
    <row r="919" spans="1:6" ht="21.9" customHeight="1" x14ac:dyDescent="0.25">
      <c r="A919" s="41" t="s">
        <v>666</v>
      </c>
      <c r="B919" s="42">
        <v>-22.43</v>
      </c>
      <c r="C919" s="42">
        <v>133.75</v>
      </c>
      <c r="D919" s="43">
        <v>0.49</v>
      </c>
      <c r="E919" s="40" t="s">
        <v>667</v>
      </c>
      <c r="F919" s="15"/>
    </row>
    <row r="920" spans="1:6" ht="21.9" customHeight="1" x14ac:dyDescent="0.25">
      <c r="A920" s="41" t="s">
        <v>666</v>
      </c>
      <c r="B920" s="42">
        <v>-22.43</v>
      </c>
      <c r="C920" s="42">
        <v>133.75</v>
      </c>
      <c r="D920" s="43">
        <v>0.62</v>
      </c>
      <c r="E920" s="40" t="s">
        <v>667</v>
      </c>
      <c r="F920" s="15"/>
    </row>
    <row r="921" spans="1:6" ht="21.9" customHeight="1" x14ac:dyDescent="0.25">
      <c r="A921" s="41" t="s">
        <v>666</v>
      </c>
      <c r="B921" s="42">
        <v>-22.36</v>
      </c>
      <c r="C921" s="42">
        <v>133.80000000000001</v>
      </c>
      <c r="D921" s="43">
        <v>0.27</v>
      </c>
      <c r="E921" s="40" t="s">
        <v>667</v>
      </c>
      <c r="F921" s="15"/>
    </row>
    <row r="922" spans="1:6" ht="21.9" customHeight="1" x14ac:dyDescent="0.25">
      <c r="A922" s="41" t="s">
        <v>666</v>
      </c>
      <c r="B922" s="42">
        <v>-22.19</v>
      </c>
      <c r="C922" s="42">
        <v>133.94999999999999</v>
      </c>
      <c r="D922" s="43">
        <v>1.56</v>
      </c>
      <c r="E922" s="40" t="s">
        <v>667</v>
      </c>
      <c r="F922" s="15"/>
    </row>
    <row r="923" spans="1:6" ht="21.9" customHeight="1" x14ac:dyDescent="0.25">
      <c r="A923" s="41" t="s">
        <v>666</v>
      </c>
      <c r="B923" s="42">
        <v>-22.29</v>
      </c>
      <c r="C923" s="42">
        <v>133.41999999999999</v>
      </c>
      <c r="D923" s="43">
        <v>0.26</v>
      </c>
      <c r="E923" s="40" t="s">
        <v>667</v>
      </c>
      <c r="F923" s="15"/>
    </row>
    <row r="924" spans="1:6" ht="21.9" customHeight="1" x14ac:dyDescent="0.25">
      <c r="A924" s="41" t="s">
        <v>666</v>
      </c>
      <c r="B924" s="42">
        <v>-22.14</v>
      </c>
      <c r="C924" s="42">
        <v>133.32</v>
      </c>
      <c r="D924" s="43">
        <v>0.43</v>
      </c>
      <c r="E924" s="40" t="s">
        <v>667</v>
      </c>
      <c r="F924" s="15"/>
    </row>
    <row r="925" spans="1:6" ht="21.9" customHeight="1" x14ac:dyDescent="0.25">
      <c r="A925" s="41" t="s">
        <v>666</v>
      </c>
      <c r="B925" s="42">
        <v>-21.89</v>
      </c>
      <c r="C925" s="42">
        <v>133.79</v>
      </c>
      <c r="D925" s="43">
        <v>0.17</v>
      </c>
      <c r="E925" s="40" t="s">
        <v>667</v>
      </c>
      <c r="F925" s="15"/>
    </row>
    <row r="926" spans="1:6" ht="21.9" customHeight="1" x14ac:dyDescent="0.25">
      <c r="A926" s="41" t="s">
        <v>666</v>
      </c>
      <c r="B926" s="42">
        <v>-22.1</v>
      </c>
      <c r="C926" s="42">
        <v>133.94999999999999</v>
      </c>
      <c r="D926" s="43">
        <v>0.4</v>
      </c>
      <c r="E926" s="40" t="s">
        <v>667</v>
      </c>
      <c r="F926" s="15"/>
    </row>
    <row r="927" spans="1:6" ht="21.9" customHeight="1" x14ac:dyDescent="0.25">
      <c r="A927" s="41" t="s">
        <v>666</v>
      </c>
      <c r="B927" s="42">
        <v>-22.27</v>
      </c>
      <c r="C927" s="42">
        <v>133.91</v>
      </c>
      <c r="D927" s="43">
        <v>0.56999999999999995</v>
      </c>
      <c r="E927" s="40" t="s">
        <v>667</v>
      </c>
      <c r="F927" s="15"/>
    </row>
    <row r="928" spans="1:6" ht="21.9" customHeight="1" x14ac:dyDescent="0.25">
      <c r="A928" s="41" t="s">
        <v>666</v>
      </c>
      <c r="B928" s="42">
        <v>-22.54</v>
      </c>
      <c r="C928" s="42">
        <v>133.31</v>
      </c>
      <c r="D928" s="43">
        <v>0.45</v>
      </c>
      <c r="E928" s="40" t="s">
        <v>667</v>
      </c>
      <c r="F928" s="15"/>
    </row>
    <row r="929" spans="1:6" ht="21.9" customHeight="1" x14ac:dyDescent="0.25">
      <c r="A929" s="41" t="s">
        <v>666</v>
      </c>
      <c r="B929" s="42">
        <v>-22.1</v>
      </c>
      <c r="C929" s="42">
        <v>133.94999999999999</v>
      </c>
      <c r="D929" s="43">
        <v>0.39</v>
      </c>
      <c r="E929" s="40" t="s">
        <v>667</v>
      </c>
      <c r="F929" s="15"/>
    </row>
    <row r="930" spans="1:6" ht="21.9" customHeight="1" x14ac:dyDescent="0.25">
      <c r="A930" s="41" t="s">
        <v>666</v>
      </c>
      <c r="B930" s="42">
        <v>-21.97</v>
      </c>
      <c r="C930" s="42">
        <v>133.97999999999999</v>
      </c>
      <c r="D930" s="43">
        <v>0.12</v>
      </c>
      <c r="E930" s="40" t="s">
        <v>667</v>
      </c>
      <c r="F930" s="15"/>
    </row>
    <row r="931" spans="1:6" ht="21.9" customHeight="1" x14ac:dyDescent="0.25">
      <c r="A931" s="41" t="s">
        <v>666</v>
      </c>
      <c r="B931" s="42">
        <v>-21.98</v>
      </c>
      <c r="C931" s="42">
        <v>133.97</v>
      </c>
      <c r="D931" s="43">
        <v>0.21</v>
      </c>
      <c r="E931" s="40" t="s">
        <v>667</v>
      </c>
      <c r="F931" s="15"/>
    </row>
    <row r="932" spans="1:6" ht="21.9" customHeight="1" x14ac:dyDescent="0.25">
      <c r="A932" s="41" t="s">
        <v>666</v>
      </c>
      <c r="B932" s="42">
        <v>-22.52</v>
      </c>
      <c r="C932" s="42">
        <v>133.68</v>
      </c>
      <c r="D932" s="43">
        <v>0.68</v>
      </c>
      <c r="E932" s="40" t="s">
        <v>667</v>
      </c>
      <c r="F932" s="15"/>
    </row>
    <row r="933" spans="1:6" ht="21.9" customHeight="1" x14ac:dyDescent="0.25">
      <c r="A933" s="41" t="s">
        <v>666</v>
      </c>
      <c r="B933" s="42">
        <v>-22.28</v>
      </c>
      <c r="C933" s="42">
        <v>133.72999999999999</v>
      </c>
      <c r="D933" s="43">
        <v>1.63</v>
      </c>
      <c r="E933" s="40" t="s">
        <v>667</v>
      </c>
      <c r="F933" s="15"/>
    </row>
    <row r="934" spans="1:6" ht="21.9" customHeight="1" x14ac:dyDescent="0.25">
      <c r="A934" s="41" t="s">
        <v>666</v>
      </c>
      <c r="B934" s="42">
        <v>-22.46</v>
      </c>
      <c r="C934" s="42">
        <v>133.72999999999999</v>
      </c>
      <c r="D934" s="43">
        <v>0.65</v>
      </c>
      <c r="E934" s="40" t="s">
        <v>667</v>
      </c>
      <c r="F934" s="15"/>
    </row>
    <row r="935" spans="1:6" ht="21.9" customHeight="1" x14ac:dyDescent="0.25">
      <c r="A935" s="41" t="s">
        <v>666</v>
      </c>
      <c r="B935" s="42">
        <v>-22.52</v>
      </c>
      <c r="C935" s="42">
        <v>133.72999999999999</v>
      </c>
      <c r="D935" s="43">
        <v>0.37</v>
      </c>
      <c r="E935" s="40" t="s">
        <v>667</v>
      </c>
      <c r="F935" s="15"/>
    </row>
    <row r="936" spans="1:6" ht="21.9" customHeight="1" x14ac:dyDescent="0.25">
      <c r="A936" s="41" t="s">
        <v>666</v>
      </c>
      <c r="B936" s="42">
        <v>-22.51</v>
      </c>
      <c r="C936" s="42">
        <v>133.65</v>
      </c>
      <c r="D936" s="43">
        <v>1.21</v>
      </c>
      <c r="E936" s="40" t="s">
        <v>667</v>
      </c>
      <c r="F936" s="15"/>
    </row>
    <row r="937" spans="1:6" ht="21.9" customHeight="1" x14ac:dyDescent="0.25">
      <c r="A937" s="41" t="s">
        <v>666</v>
      </c>
      <c r="B937" s="42">
        <v>-22.35</v>
      </c>
      <c r="C937" s="42">
        <v>133.66</v>
      </c>
      <c r="D937" s="43">
        <v>1.1000000000000001</v>
      </c>
      <c r="E937" s="40" t="s">
        <v>667</v>
      </c>
      <c r="F937" s="15"/>
    </row>
    <row r="938" spans="1:6" ht="21.9" customHeight="1" x14ac:dyDescent="0.25">
      <c r="A938" s="41" t="s">
        <v>666</v>
      </c>
      <c r="B938" s="42">
        <v>-22.45</v>
      </c>
      <c r="C938" s="42">
        <v>133.63999999999999</v>
      </c>
      <c r="D938" s="43">
        <v>1.91</v>
      </c>
      <c r="E938" s="40" t="s">
        <v>667</v>
      </c>
      <c r="F938" s="15"/>
    </row>
    <row r="939" spans="1:6" ht="21.9" customHeight="1" x14ac:dyDescent="0.25">
      <c r="A939" s="41" t="s">
        <v>666</v>
      </c>
      <c r="B939" s="42">
        <v>-22.2</v>
      </c>
      <c r="C939" s="42">
        <v>133.94999999999999</v>
      </c>
      <c r="D939" s="43">
        <v>1.48</v>
      </c>
      <c r="E939" s="40" t="s">
        <v>667</v>
      </c>
      <c r="F939" s="15"/>
    </row>
    <row r="940" spans="1:6" ht="21.9" customHeight="1" x14ac:dyDescent="0.25">
      <c r="A940" s="41" t="s">
        <v>666</v>
      </c>
      <c r="B940" s="42">
        <v>-22.34</v>
      </c>
      <c r="C940" s="42">
        <v>133.66999999999999</v>
      </c>
      <c r="D940" s="43">
        <v>1.1200000000000001</v>
      </c>
      <c r="E940" s="40" t="s">
        <v>667</v>
      </c>
      <c r="F940" s="15"/>
    </row>
    <row r="941" spans="1:6" ht="21.9" customHeight="1" x14ac:dyDescent="0.25">
      <c r="A941" s="41" t="s">
        <v>666</v>
      </c>
      <c r="B941" s="42">
        <v>-22.35</v>
      </c>
      <c r="C941" s="42">
        <v>133.66</v>
      </c>
      <c r="D941" s="43">
        <v>1.51</v>
      </c>
      <c r="E941" s="40" t="s">
        <v>667</v>
      </c>
      <c r="F941" s="15"/>
    </row>
    <row r="942" spans="1:6" ht="21.9" customHeight="1" x14ac:dyDescent="0.25">
      <c r="A942" s="41" t="s">
        <v>666</v>
      </c>
      <c r="B942" s="42">
        <v>-22.46</v>
      </c>
      <c r="C942" s="42">
        <v>133.63999999999999</v>
      </c>
      <c r="D942" s="43">
        <v>1.34</v>
      </c>
      <c r="E942" s="40" t="s">
        <v>667</v>
      </c>
      <c r="F942" s="15"/>
    </row>
    <row r="943" spans="1:6" ht="21.9" customHeight="1" x14ac:dyDescent="0.25">
      <c r="A943" s="41" t="s">
        <v>666</v>
      </c>
      <c r="B943" s="42">
        <v>-22.25</v>
      </c>
      <c r="C943" s="42">
        <v>133.41999999999999</v>
      </c>
      <c r="D943" s="43">
        <v>0.51</v>
      </c>
      <c r="E943" s="40" t="s">
        <v>667</v>
      </c>
      <c r="F943" s="15"/>
    </row>
    <row r="944" spans="1:6" ht="21.9" customHeight="1" x14ac:dyDescent="0.25">
      <c r="A944" s="41" t="s">
        <v>666</v>
      </c>
      <c r="B944" s="42">
        <v>-22.35</v>
      </c>
      <c r="C944" s="42">
        <v>133.77000000000001</v>
      </c>
      <c r="D944" s="43">
        <v>1.69</v>
      </c>
      <c r="E944" s="40" t="s">
        <v>667</v>
      </c>
      <c r="F944" s="15"/>
    </row>
    <row r="945" spans="1:6" ht="21.9" customHeight="1" x14ac:dyDescent="0.25">
      <c r="A945" s="41" t="s">
        <v>666</v>
      </c>
      <c r="B945" s="42">
        <v>-22.25</v>
      </c>
      <c r="C945" s="42">
        <v>133.41</v>
      </c>
      <c r="D945" s="43">
        <v>0.84</v>
      </c>
      <c r="E945" s="40" t="s">
        <v>667</v>
      </c>
      <c r="F945" s="15"/>
    </row>
    <row r="946" spans="1:6" ht="21.9" customHeight="1" x14ac:dyDescent="0.25">
      <c r="A946" s="41" t="s">
        <v>666</v>
      </c>
      <c r="B946" s="42">
        <v>-22.24</v>
      </c>
      <c r="C946" s="42">
        <v>133.41999999999999</v>
      </c>
      <c r="D946" s="43">
        <v>1.06</v>
      </c>
      <c r="E946" s="40" t="s">
        <v>667</v>
      </c>
      <c r="F946" s="15"/>
    </row>
    <row r="947" spans="1:6" ht="21.9" customHeight="1" x14ac:dyDescent="0.25">
      <c r="A947" s="41" t="s">
        <v>666</v>
      </c>
      <c r="B947" s="42">
        <v>-22.31</v>
      </c>
      <c r="C947" s="42">
        <v>133.41</v>
      </c>
      <c r="D947" s="43">
        <v>0.36</v>
      </c>
      <c r="E947" s="40" t="s">
        <v>667</v>
      </c>
      <c r="F947" s="15"/>
    </row>
    <row r="948" spans="1:6" ht="21.9" customHeight="1" x14ac:dyDescent="0.25">
      <c r="A948" s="41" t="s">
        <v>666</v>
      </c>
      <c r="B948" s="42">
        <v>-22.46</v>
      </c>
      <c r="C948" s="42">
        <v>133.63</v>
      </c>
      <c r="D948" s="43">
        <v>1.41</v>
      </c>
      <c r="E948" s="40" t="s">
        <v>667</v>
      </c>
      <c r="F948" s="15"/>
    </row>
    <row r="949" spans="1:6" ht="21.9" customHeight="1" x14ac:dyDescent="0.25">
      <c r="A949" s="41" t="s">
        <v>666</v>
      </c>
      <c r="B949" s="42">
        <v>-22.28</v>
      </c>
      <c r="C949" s="42">
        <v>133.63</v>
      </c>
      <c r="D949" s="43">
        <v>1.77</v>
      </c>
      <c r="E949" s="40" t="s">
        <v>667</v>
      </c>
      <c r="F949" s="15"/>
    </row>
    <row r="950" spans="1:6" ht="21.9" customHeight="1" x14ac:dyDescent="0.25">
      <c r="A950" s="41" t="s">
        <v>666</v>
      </c>
      <c r="B950" s="42">
        <v>-22.28</v>
      </c>
      <c r="C950" s="42">
        <v>133.56</v>
      </c>
      <c r="D950" s="43">
        <v>0.41</v>
      </c>
      <c r="E950" s="40" t="s">
        <v>667</v>
      </c>
      <c r="F950" s="15"/>
    </row>
    <row r="951" spans="1:6" ht="21.9" customHeight="1" x14ac:dyDescent="0.25">
      <c r="A951" s="41" t="s">
        <v>666</v>
      </c>
      <c r="B951" s="42">
        <v>-22.28</v>
      </c>
      <c r="C951" s="42">
        <v>133.49</v>
      </c>
      <c r="D951" s="43">
        <v>0.21</v>
      </c>
      <c r="E951" s="40" t="s">
        <v>667</v>
      </c>
      <c r="F951" s="15"/>
    </row>
    <row r="952" spans="1:6" ht="21.9" customHeight="1" x14ac:dyDescent="0.25">
      <c r="A952" s="41" t="s">
        <v>666</v>
      </c>
      <c r="B952" s="42">
        <v>-22.28</v>
      </c>
      <c r="C952" s="42">
        <v>133.32</v>
      </c>
      <c r="D952" s="43">
        <v>0.2</v>
      </c>
      <c r="E952" s="40" t="s">
        <v>667</v>
      </c>
      <c r="F952" s="15"/>
    </row>
    <row r="953" spans="1:6" ht="21.9" customHeight="1" x14ac:dyDescent="0.25">
      <c r="A953" s="41" t="s">
        <v>666</v>
      </c>
      <c r="B953" s="42">
        <v>-22.27</v>
      </c>
      <c r="C953" s="42">
        <v>133.38</v>
      </c>
      <c r="D953" s="43">
        <v>0.22</v>
      </c>
      <c r="E953" s="40" t="s">
        <v>667</v>
      </c>
      <c r="F953" s="15"/>
    </row>
    <row r="954" spans="1:6" ht="21.9" customHeight="1" x14ac:dyDescent="0.25">
      <c r="A954" s="41" t="s">
        <v>666</v>
      </c>
      <c r="B954" s="42">
        <v>-22.28</v>
      </c>
      <c r="C954" s="42">
        <v>133.25</v>
      </c>
      <c r="D954" s="43">
        <v>0.22</v>
      </c>
      <c r="E954" s="40" t="s">
        <v>667</v>
      </c>
      <c r="F954" s="15"/>
    </row>
    <row r="955" spans="1:6" ht="21.9" customHeight="1" x14ac:dyDescent="0.25">
      <c r="A955" s="41" t="s">
        <v>666</v>
      </c>
      <c r="B955" s="42">
        <v>-22.41</v>
      </c>
      <c r="C955" s="42">
        <v>133.24</v>
      </c>
      <c r="D955" s="43">
        <v>0.11</v>
      </c>
      <c r="E955" s="40" t="s">
        <v>667</v>
      </c>
      <c r="F955" s="15"/>
    </row>
    <row r="956" spans="1:6" ht="21.9" customHeight="1" x14ac:dyDescent="0.25">
      <c r="A956" s="41" t="s">
        <v>666</v>
      </c>
      <c r="B956" s="42">
        <v>-22.2</v>
      </c>
      <c r="C956" s="42">
        <v>133.41</v>
      </c>
      <c r="D956" s="43">
        <v>0.51</v>
      </c>
      <c r="E956" s="40" t="s">
        <v>667</v>
      </c>
      <c r="F956" s="15"/>
    </row>
    <row r="957" spans="1:6" ht="21.9" customHeight="1" x14ac:dyDescent="0.25">
      <c r="A957" s="41" t="s">
        <v>666</v>
      </c>
      <c r="B957" s="42">
        <v>-22.2</v>
      </c>
      <c r="C957" s="42">
        <v>133.41</v>
      </c>
      <c r="D957" s="43">
        <v>0.52</v>
      </c>
      <c r="E957" s="40" t="s">
        <v>667</v>
      </c>
      <c r="F957" s="15"/>
    </row>
    <row r="958" spans="1:6" ht="21.9" customHeight="1" x14ac:dyDescent="0.25">
      <c r="A958" s="41" t="s">
        <v>666</v>
      </c>
      <c r="B958" s="42">
        <v>-22.2</v>
      </c>
      <c r="C958" s="42">
        <v>133.41</v>
      </c>
      <c r="D958" s="43">
        <v>1.04</v>
      </c>
      <c r="E958" s="40" t="s">
        <v>667</v>
      </c>
      <c r="F958" s="15"/>
    </row>
    <row r="959" spans="1:6" ht="21.9" customHeight="1" x14ac:dyDescent="0.25">
      <c r="A959" s="41" t="s">
        <v>666</v>
      </c>
      <c r="B959" s="42">
        <v>-22.14</v>
      </c>
      <c r="C959" s="42">
        <v>133.24</v>
      </c>
      <c r="D959" s="43">
        <v>0.14000000000000001</v>
      </c>
      <c r="E959" s="40" t="s">
        <v>667</v>
      </c>
      <c r="F959" s="15"/>
    </row>
    <row r="960" spans="1:6" ht="21.9" customHeight="1" x14ac:dyDescent="0.25">
      <c r="A960" s="41" t="s">
        <v>666</v>
      </c>
      <c r="B960" s="42">
        <v>-22.14</v>
      </c>
      <c r="C960" s="42">
        <v>133.24</v>
      </c>
      <c r="D960" s="43">
        <v>0.14000000000000001</v>
      </c>
      <c r="E960" s="40" t="s">
        <v>667</v>
      </c>
      <c r="F960" s="15"/>
    </row>
    <row r="961" spans="1:6" ht="21.9" customHeight="1" x14ac:dyDescent="0.25">
      <c r="A961" s="41" t="s">
        <v>666</v>
      </c>
      <c r="B961" s="42">
        <v>-22.14</v>
      </c>
      <c r="C961" s="42">
        <v>133.24</v>
      </c>
      <c r="D961" s="43">
        <v>0.16</v>
      </c>
      <c r="E961" s="40" t="s">
        <v>667</v>
      </c>
      <c r="F961" s="15"/>
    </row>
    <row r="962" spans="1:6" ht="21.9" customHeight="1" x14ac:dyDescent="0.25">
      <c r="A962" s="41" t="s">
        <v>666</v>
      </c>
      <c r="B962" s="42">
        <v>-22.24</v>
      </c>
      <c r="C962" s="42">
        <v>133.47999999999999</v>
      </c>
      <c r="D962" s="43">
        <v>0.3</v>
      </c>
      <c r="E962" s="40" t="s">
        <v>667</v>
      </c>
      <c r="F962" s="15"/>
    </row>
    <row r="963" spans="1:6" ht="21.9" customHeight="1" x14ac:dyDescent="0.25">
      <c r="A963" s="41" t="s">
        <v>666</v>
      </c>
      <c r="B963" s="42">
        <v>-22.24</v>
      </c>
      <c r="C963" s="42">
        <v>133.47999999999999</v>
      </c>
      <c r="D963" s="43">
        <v>0.3</v>
      </c>
      <c r="E963" s="40" t="s">
        <v>667</v>
      </c>
      <c r="F963" s="15"/>
    </row>
    <row r="964" spans="1:6" ht="21.9" customHeight="1" x14ac:dyDescent="0.25">
      <c r="A964" s="41" t="s">
        <v>666</v>
      </c>
      <c r="B964" s="42">
        <v>-22.24</v>
      </c>
      <c r="C964" s="42">
        <v>133.47999999999999</v>
      </c>
      <c r="D964" s="43">
        <v>0.32</v>
      </c>
      <c r="E964" s="40" t="s">
        <v>667</v>
      </c>
      <c r="F964" s="15"/>
    </row>
    <row r="965" spans="1:6" ht="21.9" customHeight="1" x14ac:dyDescent="0.25">
      <c r="A965" s="41" t="s">
        <v>666</v>
      </c>
      <c r="B965" s="42">
        <v>-22.13</v>
      </c>
      <c r="C965" s="42">
        <v>133.41999999999999</v>
      </c>
      <c r="D965" s="43">
        <v>0.55000000000000004</v>
      </c>
      <c r="E965" s="40" t="s">
        <v>667</v>
      </c>
      <c r="F965" s="15"/>
    </row>
    <row r="966" spans="1:6" ht="21.9" customHeight="1" x14ac:dyDescent="0.25">
      <c r="A966" s="41" t="s">
        <v>666</v>
      </c>
      <c r="B966" s="42">
        <v>-22.15</v>
      </c>
      <c r="C966" s="42">
        <v>133.35</v>
      </c>
      <c r="D966" s="43">
        <v>0.22</v>
      </c>
      <c r="E966" s="40" t="s">
        <v>667</v>
      </c>
      <c r="F966" s="15"/>
    </row>
    <row r="967" spans="1:6" ht="21.9" customHeight="1" x14ac:dyDescent="0.25">
      <c r="A967" s="41" t="s">
        <v>666</v>
      </c>
      <c r="B967" s="42">
        <v>-22.14</v>
      </c>
      <c r="C967" s="42">
        <v>133.25</v>
      </c>
      <c r="D967" s="43">
        <v>0.4</v>
      </c>
      <c r="E967" s="40" t="s">
        <v>667</v>
      </c>
      <c r="F967" s="15"/>
    </row>
    <row r="968" spans="1:6" ht="21.9" customHeight="1" x14ac:dyDescent="0.25">
      <c r="A968" s="41" t="s">
        <v>666</v>
      </c>
      <c r="B968" s="42">
        <v>-22.2</v>
      </c>
      <c r="C968" s="42">
        <v>133.41</v>
      </c>
      <c r="D968" s="43">
        <v>0.45</v>
      </c>
      <c r="E968" s="40" t="s">
        <v>667</v>
      </c>
      <c r="F968" s="15"/>
    </row>
    <row r="969" spans="1:6" ht="21.9" customHeight="1" x14ac:dyDescent="0.25">
      <c r="A969" s="41" t="s">
        <v>666</v>
      </c>
      <c r="B969" s="42">
        <v>-22.23</v>
      </c>
      <c r="C969" s="42">
        <v>133.4</v>
      </c>
      <c r="D969" s="43">
        <v>1.07</v>
      </c>
      <c r="E969" s="40" t="s">
        <v>667</v>
      </c>
      <c r="F969" s="15"/>
    </row>
    <row r="970" spans="1:6" ht="21.9" customHeight="1" x14ac:dyDescent="0.25">
      <c r="A970" s="41" t="s">
        <v>666</v>
      </c>
      <c r="B970" s="42">
        <v>-22.22</v>
      </c>
      <c r="C970" s="42">
        <v>133.38999999999999</v>
      </c>
      <c r="D970" s="43">
        <v>0.24</v>
      </c>
      <c r="E970" s="40" t="s">
        <v>667</v>
      </c>
      <c r="F970" s="15"/>
    </row>
    <row r="971" spans="1:6" ht="21.9" customHeight="1" x14ac:dyDescent="0.25">
      <c r="A971" s="41" t="s">
        <v>666</v>
      </c>
      <c r="B971" s="42">
        <v>-22.21</v>
      </c>
      <c r="C971" s="42">
        <v>133.43</v>
      </c>
      <c r="D971" s="43">
        <v>5.01</v>
      </c>
      <c r="E971" s="40" t="s">
        <v>667</v>
      </c>
      <c r="F971" s="15"/>
    </row>
    <row r="972" spans="1:6" ht="21.9" customHeight="1" x14ac:dyDescent="0.25">
      <c r="A972" s="41" t="s">
        <v>666</v>
      </c>
      <c r="B972" s="42">
        <v>-22.15</v>
      </c>
      <c r="C972" s="42">
        <v>133.41</v>
      </c>
      <c r="D972" s="43">
        <v>0.88</v>
      </c>
      <c r="E972" s="40" t="s">
        <v>667</v>
      </c>
      <c r="F972" s="15"/>
    </row>
    <row r="973" spans="1:6" ht="21.9" customHeight="1" x14ac:dyDescent="0.25">
      <c r="A973" s="41" t="s">
        <v>666</v>
      </c>
      <c r="B973" s="42">
        <v>-22.15</v>
      </c>
      <c r="C973" s="42">
        <v>133.41</v>
      </c>
      <c r="D973" s="43">
        <v>1.0900000000000001</v>
      </c>
      <c r="E973" s="40" t="s">
        <v>667</v>
      </c>
      <c r="F973" s="15"/>
    </row>
    <row r="974" spans="1:6" ht="21.9" customHeight="1" x14ac:dyDescent="0.25">
      <c r="A974" s="41" t="s">
        <v>666</v>
      </c>
      <c r="B974" s="42">
        <v>-22.24</v>
      </c>
      <c r="C974" s="42">
        <v>133.41999999999999</v>
      </c>
      <c r="D974" s="43">
        <v>2.12</v>
      </c>
      <c r="E974" s="40" t="s">
        <v>667</v>
      </c>
      <c r="F974" s="15"/>
    </row>
    <row r="975" spans="1:6" ht="21.9" customHeight="1" x14ac:dyDescent="0.25">
      <c r="A975" s="41" t="s">
        <v>666</v>
      </c>
      <c r="B975" s="42">
        <v>-22.37</v>
      </c>
      <c r="C975" s="42">
        <v>133.49</v>
      </c>
      <c r="D975" s="43">
        <v>0.63</v>
      </c>
      <c r="E975" s="40" t="s">
        <v>667</v>
      </c>
      <c r="F975" s="15"/>
    </row>
    <row r="976" spans="1:6" ht="21.9" customHeight="1" x14ac:dyDescent="0.25">
      <c r="A976" s="41" t="s">
        <v>666</v>
      </c>
      <c r="B976" s="42">
        <v>-22.35</v>
      </c>
      <c r="C976" s="42">
        <v>133.65</v>
      </c>
      <c r="D976" s="43">
        <v>50.31</v>
      </c>
      <c r="E976" s="40" t="s">
        <v>667</v>
      </c>
      <c r="F976" s="15"/>
    </row>
    <row r="977" spans="1:6" ht="21.9" customHeight="1" x14ac:dyDescent="0.25">
      <c r="A977" s="41" t="s">
        <v>666</v>
      </c>
      <c r="B977" s="42">
        <v>-22.29</v>
      </c>
      <c r="C977" s="42">
        <v>133.44999999999999</v>
      </c>
      <c r="D977" s="43">
        <v>0.33</v>
      </c>
      <c r="E977" s="40" t="s">
        <v>667</v>
      </c>
      <c r="F977" s="15"/>
    </row>
    <row r="978" spans="1:6" ht="21.9" customHeight="1" x14ac:dyDescent="0.25">
      <c r="A978" s="41" t="s">
        <v>666</v>
      </c>
      <c r="B978" s="42">
        <v>-22.43</v>
      </c>
      <c r="C978" s="42">
        <v>133.75</v>
      </c>
      <c r="D978" s="43">
        <v>0.97</v>
      </c>
      <c r="E978" s="40" t="s">
        <v>667</v>
      </c>
      <c r="F978" s="15"/>
    </row>
    <row r="979" spans="1:6" ht="21.9" customHeight="1" x14ac:dyDescent="0.25">
      <c r="A979" s="41" t="s">
        <v>666</v>
      </c>
      <c r="B979" s="42">
        <v>-22.36</v>
      </c>
      <c r="C979" s="42">
        <v>133.80000000000001</v>
      </c>
      <c r="D979" s="43">
        <v>26.77</v>
      </c>
      <c r="E979" s="40" t="s">
        <v>667</v>
      </c>
      <c r="F979" s="15"/>
    </row>
    <row r="980" spans="1:6" ht="21.9" customHeight="1" x14ac:dyDescent="0.25">
      <c r="A980" s="41" t="s">
        <v>666</v>
      </c>
      <c r="B980" s="42">
        <v>-22.19</v>
      </c>
      <c r="C980" s="42">
        <v>133.94999999999999</v>
      </c>
      <c r="D980" s="43">
        <v>1.76</v>
      </c>
      <c r="E980" s="40" t="s">
        <v>667</v>
      </c>
      <c r="F980" s="15"/>
    </row>
    <row r="981" spans="1:6" ht="21.9" customHeight="1" x14ac:dyDescent="0.25">
      <c r="A981" s="41" t="s">
        <v>666</v>
      </c>
      <c r="B981" s="42">
        <v>-22.29</v>
      </c>
      <c r="C981" s="42">
        <v>133.41999999999999</v>
      </c>
      <c r="D981" s="43">
        <v>0.4</v>
      </c>
      <c r="E981" s="40" t="s">
        <v>667</v>
      </c>
      <c r="F981" s="15"/>
    </row>
    <row r="982" spans="1:6" ht="21.9" customHeight="1" x14ac:dyDescent="0.25">
      <c r="A982" s="41" t="s">
        <v>666</v>
      </c>
      <c r="B982" s="42">
        <v>-22.14</v>
      </c>
      <c r="C982" s="42">
        <v>133.32</v>
      </c>
      <c r="D982" s="43">
        <v>0.81</v>
      </c>
      <c r="E982" s="40" t="s">
        <v>667</v>
      </c>
      <c r="F982" s="15"/>
    </row>
    <row r="983" spans="1:6" ht="21.9" customHeight="1" x14ac:dyDescent="0.25">
      <c r="A983" s="41" t="s">
        <v>666</v>
      </c>
      <c r="B983" s="42">
        <v>-21.89</v>
      </c>
      <c r="C983" s="42">
        <v>133.79</v>
      </c>
      <c r="D983" s="43">
        <v>5.37</v>
      </c>
      <c r="E983" s="40" t="s">
        <v>667</v>
      </c>
      <c r="F983" s="15"/>
    </row>
    <row r="984" spans="1:6" ht="21.9" customHeight="1" x14ac:dyDescent="0.25">
      <c r="A984" s="41" t="s">
        <v>666</v>
      </c>
      <c r="B984" s="42">
        <v>-22.1</v>
      </c>
      <c r="C984" s="42">
        <v>133.94999999999999</v>
      </c>
      <c r="D984" s="43">
        <v>41.03</v>
      </c>
      <c r="E984" s="40" t="s">
        <v>667</v>
      </c>
      <c r="F984" s="15"/>
    </row>
    <row r="985" spans="1:6" ht="21.9" customHeight="1" x14ac:dyDescent="0.25">
      <c r="A985" s="41" t="s">
        <v>666</v>
      </c>
      <c r="B985" s="42">
        <v>-22.1</v>
      </c>
      <c r="C985" s="42">
        <v>133.94999999999999</v>
      </c>
      <c r="D985" s="43">
        <v>10.07</v>
      </c>
      <c r="E985" s="40" t="s">
        <v>667</v>
      </c>
      <c r="F985" s="15"/>
    </row>
    <row r="986" spans="1:6" ht="21.9" customHeight="1" x14ac:dyDescent="0.25">
      <c r="A986" s="41" t="s">
        <v>666</v>
      </c>
      <c r="B986" s="42">
        <v>-21.97</v>
      </c>
      <c r="C986" s="42">
        <v>133.97999999999999</v>
      </c>
      <c r="D986" s="43">
        <v>0.12</v>
      </c>
      <c r="E986" s="40" t="s">
        <v>667</v>
      </c>
      <c r="F986" s="15"/>
    </row>
    <row r="987" spans="1:6" ht="21.9" customHeight="1" x14ac:dyDescent="0.25">
      <c r="A987" s="41" t="s">
        <v>666</v>
      </c>
      <c r="B987" s="42">
        <v>-21.98</v>
      </c>
      <c r="C987" s="42">
        <v>133.97</v>
      </c>
      <c r="D987" s="43">
        <v>0.21</v>
      </c>
      <c r="E987" s="40" t="s">
        <v>667</v>
      </c>
      <c r="F987" s="15"/>
    </row>
    <row r="988" spans="1:6" ht="21.9" customHeight="1" x14ac:dyDescent="0.25">
      <c r="A988" s="41" t="s">
        <v>666</v>
      </c>
      <c r="B988" s="42">
        <v>-22.52</v>
      </c>
      <c r="C988" s="42">
        <v>133.68</v>
      </c>
      <c r="D988" s="43">
        <v>0.2</v>
      </c>
      <c r="E988" s="40" t="s">
        <v>667</v>
      </c>
      <c r="F988" s="15"/>
    </row>
    <row r="989" spans="1:6" ht="21.9" customHeight="1" x14ac:dyDescent="0.25">
      <c r="A989" s="41" t="s">
        <v>666</v>
      </c>
      <c r="B989" s="42">
        <v>-22.46</v>
      </c>
      <c r="C989" s="42">
        <v>133.72999999999999</v>
      </c>
      <c r="D989" s="43">
        <v>0.35</v>
      </c>
      <c r="E989" s="40" t="s">
        <v>667</v>
      </c>
      <c r="F989" s="15"/>
    </row>
    <row r="990" spans="1:6" ht="21.9" customHeight="1" x14ac:dyDescent="0.25">
      <c r="A990" s="41" t="s">
        <v>666</v>
      </c>
      <c r="B990" s="42">
        <v>-22.52</v>
      </c>
      <c r="C990" s="42">
        <v>133.72999999999999</v>
      </c>
      <c r="D990" s="43">
        <v>0.41</v>
      </c>
      <c r="E990" s="40" t="s">
        <v>667</v>
      </c>
      <c r="F990" s="15"/>
    </row>
    <row r="991" spans="1:6" ht="21.9" customHeight="1" x14ac:dyDescent="0.25">
      <c r="A991" s="41" t="s">
        <v>666</v>
      </c>
      <c r="B991" s="42">
        <v>-22.35</v>
      </c>
      <c r="C991" s="42">
        <v>133.66</v>
      </c>
      <c r="D991" s="43">
        <v>1.99</v>
      </c>
      <c r="E991" s="40" t="s">
        <v>667</v>
      </c>
      <c r="F991" s="15"/>
    </row>
    <row r="992" spans="1:6" ht="21.9" customHeight="1" x14ac:dyDescent="0.25">
      <c r="A992" s="41" t="s">
        <v>666</v>
      </c>
      <c r="B992" s="42">
        <v>-22.45</v>
      </c>
      <c r="C992" s="42">
        <v>133.63999999999999</v>
      </c>
      <c r="D992" s="43">
        <v>1.5</v>
      </c>
      <c r="E992" s="40" t="s">
        <v>667</v>
      </c>
      <c r="F992" s="15"/>
    </row>
    <row r="993" spans="1:6" ht="21.9" customHeight="1" x14ac:dyDescent="0.25">
      <c r="A993" s="41" t="s">
        <v>666</v>
      </c>
      <c r="B993" s="42">
        <v>-22.2</v>
      </c>
      <c r="C993" s="42">
        <v>133.94999999999999</v>
      </c>
      <c r="D993" s="43">
        <v>0.75</v>
      </c>
      <c r="E993" s="40" t="s">
        <v>667</v>
      </c>
      <c r="F993" s="15"/>
    </row>
    <row r="994" spans="1:6" ht="21.9" customHeight="1" x14ac:dyDescent="0.25">
      <c r="A994" s="41" t="s">
        <v>666</v>
      </c>
      <c r="B994" s="42">
        <v>-22.34</v>
      </c>
      <c r="C994" s="42">
        <v>133.66999999999999</v>
      </c>
      <c r="D994" s="43">
        <v>1.7</v>
      </c>
      <c r="E994" s="40" t="s">
        <v>667</v>
      </c>
      <c r="F994" s="15"/>
    </row>
    <row r="995" spans="1:6" ht="21.9" customHeight="1" x14ac:dyDescent="0.25">
      <c r="A995" s="41" t="s">
        <v>666</v>
      </c>
      <c r="B995" s="42">
        <v>-22.46</v>
      </c>
      <c r="C995" s="42">
        <v>133.63999999999999</v>
      </c>
      <c r="D995" s="43">
        <v>2.8</v>
      </c>
      <c r="E995" s="40" t="s">
        <v>667</v>
      </c>
      <c r="F995" s="15"/>
    </row>
    <row r="996" spans="1:6" ht="21.9" customHeight="1" x14ac:dyDescent="0.25">
      <c r="A996" s="41" t="s">
        <v>666</v>
      </c>
      <c r="B996" s="42">
        <v>-22.25</v>
      </c>
      <c r="C996" s="42">
        <v>133.41999999999999</v>
      </c>
      <c r="D996" s="43">
        <v>2.0099999999999998</v>
      </c>
      <c r="E996" s="40" t="s">
        <v>667</v>
      </c>
      <c r="F996" s="15"/>
    </row>
    <row r="997" spans="1:6" ht="21.9" customHeight="1" x14ac:dyDescent="0.25">
      <c r="A997" s="41" t="s">
        <v>666</v>
      </c>
      <c r="B997" s="42">
        <v>-22.35</v>
      </c>
      <c r="C997" s="42">
        <v>133.77000000000001</v>
      </c>
      <c r="D997" s="43">
        <v>0.38</v>
      </c>
      <c r="E997" s="40" t="s">
        <v>667</v>
      </c>
      <c r="F997" s="15"/>
    </row>
    <row r="998" spans="1:6" ht="21.9" customHeight="1" x14ac:dyDescent="0.25">
      <c r="A998" s="41" t="s">
        <v>666</v>
      </c>
      <c r="B998" s="42">
        <v>-22.25</v>
      </c>
      <c r="C998" s="42">
        <v>133.41</v>
      </c>
      <c r="D998" s="43">
        <v>1.42</v>
      </c>
      <c r="E998" s="40" t="s">
        <v>667</v>
      </c>
      <c r="F998" s="15"/>
    </row>
    <row r="999" spans="1:6" ht="21.9" customHeight="1" x14ac:dyDescent="0.25">
      <c r="A999" s="41" t="s">
        <v>666</v>
      </c>
      <c r="B999" s="42">
        <v>-22.24</v>
      </c>
      <c r="C999" s="42">
        <v>133.41999999999999</v>
      </c>
      <c r="D999" s="43">
        <v>2.3199999999999998</v>
      </c>
      <c r="E999" s="40" t="s">
        <v>667</v>
      </c>
      <c r="F999" s="15"/>
    </row>
    <row r="1000" spans="1:6" ht="21.9" customHeight="1" x14ac:dyDescent="0.25">
      <c r="A1000" s="41" t="s">
        <v>666</v>
      </c>
      <c r="B1000" s="42">
        <v>-22.31</v>
      </c>
      <c r="C1000" s="42">
        <v>133.41</v>
      </c>
      <c r="D1000" s="43">
        <v>0.2</v>
      </c>
      <c r="E1000" s="40" t="s">
        <v>667</v>
      </c>
      <c r="F1000" s="15"/>
    </row>
    <row r="1001" spans="1:6" ht="21.9" customHeight="1" x14ac:dyDescent="0.25">
      <c r="A1001" s="41" t="s">
        <v>666</v>
      </c>
      <c r="B1001" s="42">
        <v>-22.46</v>
      </c>
      <c r="C1001" s="42">
        <v>133.63</v>
      </c>
      <c r="D1001" s="43">
        <v>2.4900000000000002</v>
      </c>
      <c r="E1001" s="40" t="s">
        <v>667</v>
      </c>
      <c r="F1001" s="15"/>
    </row>
    <row r="1002" spans="1:6" ht="21.9" customHeight="1" x14ac:dyDescent="0.25">
      <c r="A1002" s="41" t="s">
        <v>666</v>
      </c>
      <c r="B1002" s="42">
        <v>-22.28</v>
      </c>
      <c r="C1002" s="42">
        <v>133.56</v>
      </c>
      <c r="D1002" s="43">
        <v>0.96</v>
      </c>
      <c r="E1002" s="40" t="s">
        <v>667</v>
      </c>
      <c r="F1002" s="15"/>
    </row>
    <row r="1003" spans="1:6" ht="21.9" customHeight="1" x14ac:dyDescent="0.25">
      <c r="A1003" s="41" t="s">
        <v>666</v>
      </c>
      <c r="B1003" s="42">
        <v>-22.28</v>
      </c>
      <c r="C1003" s="42">
        <v>133.49</v>
      </c>
      <c r="D1003" s="43">
        <v>0.37</v>
      </c>
      <c r="E1003" s="40" t="s">
        <v>667</v>
      </c>
      <c r="F1003" s="15"/>
    </row>
    <row r="1004" spans="1:6" ht="21.9" customHeight="1" x14ac:dyDescent="0.25">
      <c r="A1004" s="41" t="s">
        <v>666</v>
      </c>
      <c r="B1004" s="42">
        <v>-22.28</v>
      </c>
      <c r="C1004" s="42">
        <v>133.32</v>
      </c>
      <c r="D1004" s="43">
        <v>0.11</v>
      </c>
      <c r="E1004" s="40" t="s">
        <v>667</v>
      </c>
      <c r="F1004" s="15"/>
    </row>
    <row r="1005" spans="1:6" ht="21.9" customHeight="1" x14ac:dyDescent="0.25">
      <c r="A1005" s="41" t="s">
        <v>666</v>
      </c>
      <c r="B1005" s="42">
        <v>-22.27</v>
      </c>
      <c r="C1005" s="42">
        <v>133.38</v>
      </c>
      <c r="D1005" s="43">
        <v>1.45</v>
      </c>
      <c r="E1005" s="40" t="s">
        <v>667</v>
      </c>
      <c r="F1005" s="15"/>
    </row>
    <row r="1006" spans="1:6" ht="21.9" customHeight="1" x14ac:dyDescent="0.25">
      <c r="A1006" s="41" t="s">
        <v>666</v>
      </c>
      <c r="B1006" s="42">
        <v>-22.28</v>
      </c>
      <c r="C1006" s="42">
        <v>133.25</v>
      </c>
      <c r="D1006" s="43">
        <v>0.49</v>
      </c>
      <c r="E1006" s="40" t="s">
        <v>667</v>
      </c>
      <c r="F1006" s="15"/>
    </row>
    <row r="1007" spans="1:6" ht="21.9" customHeight="1" x14ac:dyDescent="0.25">
      <c r="A1007" s="41" t="s">
        <v>666</v>
      </c>
      <c r="B1007" s="42">
        <v>-22.41</v>
      </c>
      <c r="C1007" s="42">
        <v>133.24</v>
      </c>
      <c r="D1007" s="43">
        <v>0.85</v>
      </c>
      <c r="E1007" s="40" t="s">
        <v>667</v>
      </c>
      <c r="F1007" s="15"/>
    </row>
    <row r="1008" spans="1:6" ht="21.9" customHeight="1" x14ac:dyDescent="0.25">
      <c r="A1008" s="41" t="s">
        <v>666</v>
      </c>
      <c r="B1008" s="42">
        <v>-22.2</v>
      </c>
      <c r="C1008" s="42">
        <v>133.41</v>
      </c>
      <c r="D1008" s="43">
        <v>2.38</v>
      </c>
      <c r="E1008" s="40" t="s">
        <v>667</v>
      </c>
      <c r="F1008" s="15"/>
    </row>
    <row r="1009" spans="1:6" ht="21.9" customHeight="1" x14ac:dyDescent="0.25">
      <c r="A1009" s="41" t="s">
        <v>666</v>
      </c>
      <c r="B1009" s="42">
        <v>-22.2</v>
      </c>
      <c r="C1009" s="42">
        <v>133.41</v>
      </c>
      <c r="D1009" s="43">
        <v>2.31</v>
      </c>
      <c r="E1009" s="40" t="s">
        <v>667</v>
      </c>
      <c r="F1009" s="15"/>
    </row>
    <row r="1010" spans="1:6" ht="21.9" customHeight="1" x14ac:dyDescent="0.25">
      <c r="A1010" s="41" t="s">
        <v>666</v>
      </c>
      <c r="B1010" s="42">
        <v>-22.2</v>
      </c>
      <c r="C1010" s="42">
        <v>133.41</v>
      </c>
      <c r="D1010" s="43">
        <v>0.85</v>
      </c>
      <c r="E1010" s="40" t="s">
        <v>667</v>
      </c>
      <c r="F1010" s="15"/>
    </row>
    <row r="1011" spans="1:6" ht="21.9" customHeight="1" x14ac:dyDescent="0.25">
      <c r="A1011" s="41" t="s">
        <v>666</v>
      </c>
      <c r="B1011" s="42">
        <v>-22.14</v>
      </c>
      <c r="C1011" s="42">
        <v>133.24</v>
      </c>
      <c r="D1011" s="43">
        <v>0.22</v>
      </c>
      <c r="E1011" s="40" t="s">
        <v>667</v>
      </c>
      <c r="F1011" s="15"/>
    </row>
    <row r="1012" spans="1:6" ht="21.9" customHeight="1" x14ac:dyDescent="0.25">
      <c r="A1012" s="41" t="s">
        <v>666</v>
      </c>
      <c r="B1012" s="42">
        <v>-22.14</v>
      </c>
      <c r="C1012" s="42">
        <v>133.24</v>
      </c>
      <c r="D1012" s="43">
        <v>0.24</v>
      </c>
      <c r="E1012" s="40" t="s">
        <v>667</v>
      </c>
      <c r="F1012" s="15"/>
    </row>
    <row r="1013" spans="1:6" ht="21.9" customHeight="1" x14ac:dyDescent="0.25">
      <c r="A1013" s="41" t="s">
        <v>666</v>
      </c>
      <c r="B1013" s="42">
        <v>-22.14</v>
      </c>
      <c r="C1013" s="42">
        <v>133.24</v>
      </c>
      <c r="D1013" s="43">
        <v>0.32</v>
      </c>
      <c r="E1013" s="40" t="s">
        <v>667</v>
      </c>
      <c r="F1013" s="15"/>
    </row>
    <row r="1014" spans="1:6" ht="21.9" customHeight="1" x14ac:dyDescent="0.25">
      <c r="A1014" s="41" t="s">
        <v>666</v>
      </c>
      <c r="B1014" s="42">
        <v>-22.24</v>
      </c>
      <c r="C1014" s="42">
        <v>133.47999999999999</v>
      </c>
      <c r="D1014" s="43">
        <v>0.2</v>
      </c>
      <c r="E1014" s="40" t="s">
        <v>667</v>
      </c>
      <c r="F1014" s="15"/>
    </row>
    <row r="1015" spans="1:6" ht="21.9" customHeight="1" x14ac:dyDescent="0.25">
      <c r="A1015" s="41" t="s">
        <v>666</v>
      </c>
      <c r="B1015" s="42">
        <v>-22.24</v>
      </c>
      <c r="C1015" s="42">
        <v>133.47999999999999</v>
      </c>
      <c r="D1015" s="43">
        <v>0.16</v>
      </c>
      <c r="E1015" s="40" t="s">
        <v>667</v>
      </c>
      <c r="F1015" s="15"/>
    </row>
    <row r="1016" spans="1:6" ht="21.9" customHeight="1" x14ac:dyDescent="0.25">
      <c r="A1016" s="41" t="s">
        <v>666</v>
      </c>
      <c r="B1016" s="42">
        <v>-22.15</v>
      </c>
      <c r="C1016" s="42">
        <v>133.35</v>
      </c>
      <c r="D1016" s="43">
        <v>0.1</v>
      </c>
      <c r="E1016" s="40" t="s">
        <v>667</v>
      </c>
      <c r="F1016" s="15"/>
    </row>
    <row r="1017" spans="1:6" ht="21.9" customHeight="1" x14ac:dyDescent="0.25">
      <c r="A1017" s="41" t="s">
        <v>666</v>
      </c>
      <c r="B1017" s="42">
        <v>-22.14</v>
      </c>
      <c r="C1017" s="42">
        <v>133.25</v>
      </c>
      <c r="D1017" s="43">
        <v>6.04</v>
      </c>
      <c r="E1017" s="40" t="s">
        <v>667</v>
      </c>
      <c r="F1017" s="15"/>
    </row>
    <row r="1018" spans="1:6" ht="21.9" customHeight="1" x14ac:dyDescent="0.25">
      <c r="A1018" s="41" t="s">
        <v>666</v>
      </c>
      <c r="B1018" s="42">
        <v>-22.2</v>
      </c>
      <c r="C1018" s="42">
        <v>133.41</v>
      </c>
      <c r="D1018" s="43">
        <v>0.62</v>
      </c>
      <c r="E1018" s="40" t="s">
        <v>667</v>
      </c>
      <c r="F1018" s="15"/>
    </row>
    <row r="1019" spans="1:6" ht="21.9" customHeight="1" x14ac:dyDescent="0.25">
      <c r="A1019" s="41" t="s">
        <v>666</v>
      </c>
      <c r="B1019" s="42">
        <v>-22.23</v>
      </c>
      <c r="C1019" s="42">
        <v>133.4</v>
      </c>
      <c r="D1019" s="43">
        <v>6.86</v>
      </c>
      <c r="E1019" s="40" t="s">
        <v>667</v>
      </c>
      <c r="F1019" s="15"/>
    </row>
    <row r="1020" spans="1:6" ht="21.9" customHeight="1" x14ac:dyDescent="0.25">
      <c r="A1020" s="41" t="s">
        <v>666</v>
      </c>
      <c r="B1020" s="42">
        <v>-22.22</v>
      </c>
      <c r="C1020" s="42">
        <v>133.38999999999999</v>
      </c>
      <c r="D1020" s="43">
        <v>0.64</v>
      </c>
      <c r="E1020" s="40" t="s">
        <v>667</v>
      </c>
      <c r="F1020" s="15"/>
    </row>
    <row r="1021" spans="1:6" ht="21.9" customHeight="1" x14ac:dyDescent="0.25">
      <c r="A1021" s="41" t="s">
        <v>666</v>
      </c>
      <c r="B1021" s="42">
        <v>-32.79</v>
      </c>
      <c r="C1021" s="42">
        <v>151.79</v>
      </c>
      <c r="D1021" s="43">
        <v>202</v>
      </c>
      <c r="E1021" s="40" t="s">
        <v>667</v>
      </c>
      <c r="F1021" s="15"/>
    </row>
    <row r="1022" spans="1:6" ht="21.9" customHeight="1" x14ac:dyDescent="0.25">
      <c r="A1022" s="41" t="s">
        <v>666</v>
      </c>
      <c r="B1022" s="42">
        <v>-32.75</v>
      </c>
      <c r="C1022" s="42">
        <v>151.94999999999999</v>
      </c>
      <c r="D1022" s="43">
        <v>383</v>
      </c>
      <c r="E1022" s="40" t="s">
        <v>667</v>
      </c>
      <c r="F1022" s="15"/>
    </row>
    <row r="1023" spans="1:6" ht="21.9" customHeight="1" x14ac:dyDescent="0.25">
      <c r="A1023" s="41" t="s">
        <v>666</v>
      </c>
      <c r="B1023" s="42">
        <v>-32.729999999999997</v>
      </c>
      <c r="C1023" s="42">
        <v>151.96</v>
      </c>
      <c r="D1023" s="43">
        <v>304</v>
      </c>
      <c r="E1023" s="40" t="s">
        <v>667</v>
      </c>
      <c r="F1023" s="15"/>
    </row>
    <row r="1024" spans="1:6" ht="21.9" customHeight="1" x14ac:dyDescent="0.25">
      <c r="A1024" s="41" t="s">
        <v>666</v>
      </c>
      <c r="B1024" s="42">
        <v>-32.75</v>
      </c>
      <c r="C1024" s="42">
        <v>151.96</v>
      </c>
      <c r="D1024" s="43">
        <v>505</v>
      </c>
      <c r="E1024" s="40" t="s">
        <v>667</v>
      </c>
      <c r="F1024" s="15"/>
    </row>
    <row r="1025" spans="1:6" ht="21.9" customHeight="1" x14ac:dyDescent="0.25">
      <c r="A1025" s="41" t="s">
        <v>666</v>
      </c>
      <c r="B1025" s="42">
        <v>-32.79</v>
      </c>
      <c r="C1025" s="42">
        <v>151.87</v>
      </c>
      <c r="D1025" s="43">
        <v>578</v>
      </c>
      <c r="E1025" s="40" t="s">
        <v>667</v>
      </c>
      <c r="F1025" s="15"/>
    </row>
    <row r="1026" spans="1:6" ht="21.9" customHeight="1" x14ac:dyDescent="0.25">
      <c r="A1026" s="41" t="s">
        <v>666</v>
      </c>
      <c r="B1026" s="42">
        <v>-32.79</v>
      </c>
      <c r="C1026" s="42">
        <v>151.82</v>
      </c>
      <c r="D1026" s="43">
        <v>561</v>
      </c>
      <c r="E1026" s="40" t="s">
        <v>667</v>
      </c>
      <c r="F1026" s="15"/>
    </row>
    <row r="1027" spans="1:6" ht="21.9" customHeight="1" x14ac:dyDescent="0.25">
      <c r="A1027" s="41" t="s">
        <v>666</v>
      </c>
      <c r="B1027" s="42">
        <v>-32.799999999999997</v>
      </c>
      <c r="C1027" s="42">
        <v>151.79</v>
      </c>
      <c r="D1027" s="43">
        <v>724</v>
      </c>
      <c r="E1027" s="40" t="s">
        <v>667</v>
      </c>
      <c r="F1027" s="15"/>
    </row>
    <row r="1028" spans="1:6" ht="21.9" customHeight="1" x14ac:dyDescent="0.25">
      <c r="A1028" s="41" t="s">
        <v>666</v>
      </c>
      <c r="B1028" s="42">
        <v>-32.799999999999997</v>
      </c>
      <c r="C1028" s="42">
        <v>151.77000000000001</v>
      </c>
      <c r="D1028" s="43">
        <v>527</v>
      </c>
      <c r="E1028" s="40" t="s">
        <v>667</v>
      </c>
      <c r="F1028" s="15"/>
    </row>
    <row r="1029" spans="1:6" ht="21.9" customHeight="1" x14ac:dyDescent="0.25">
      <c r="A1029" s="41" t="s">
        <v>666</v>
      </c>
      <c r="B1029" s="42">
        <v>-32.799999999999997</v>
      </c>
      <c r="C1029" s="42">
        <v>151.74</v>
      </c>
      <c r="D1029" s="43">
        <v>696</v>
      </c>
      <c r="E1029" s="40" t="s">
        <v>667</v>
      </c>
      <c r="F1029" s="15"/>
    </row>
    <row r="1030" spans="1:6" ht="21.9" customHeight="1" x14ac:dyDescent="0.25">
      <c r="A1030" s="41" t="s">
        <v>666</v>
      </c>
      <c r="B1030" s="42">
        <v>-33.07</v>
      </c>
      <c r="C1030" s="42">
        <v>148.6</v>
      </c>
      <c r="D1030" s="43">
        <v>0.2</v>
      </c>
      <c r="E1030" s="40" t="s">
        <v>667</v>
      </c>
      <c r="F1030" s="15"/>
    </row>
    <row r="1031" spans="1:6" ht="21.9" customHeight="1" x14ac:dyDescent="0.25">
      <c r="A1031" s="41" t="s">
        <v>666</v>
      </c>
      <c r="B1031" s="42">
        <v>-33.07</v>
      </c>
      <c r="C1031" s="42">
        <v>148.6</v>
      </c>
      <c r="D1031" s="43">
        <v>0.06</v>
      </c>
      <c r="E1031" s="40" t="s">
        <v>667</v>
      </c>
      <c r="F1031" s="15"/>
    </row>
    <row r="1032" spans="1:6" ht="21.9" customHeight="1" x14ac:dyDescent="0.25">
      <c r="A1032" s="41" t="s">
        <v>666</v>
      </c>
      <c r="B1032" s="42">
        <v>-33.07</v>
      </c>
      <c r="C1032" s="42">
        <v>148.6</v>
      </c>
      <c r="D1032" s="43">
        <v>0.38</v>
      </c>
      <c r="E1032" s="40" t="s">
        <v>667</v>
      </c>
      <c r="F1032" s="15"/>
    </row>
    <row r="1033" spans="1:6" ht="21.9" customHeight="1" x14ac:dyDescent="0.25">
      <c r="A1033" s="41" t="s">
        <v>666</v>
      </c>
      <c r="B1033" s="42">
        <v>-33.07</v>
      </c>
      <c r="C1033" s="42">
        <v>148.6</v>
      </c>
      <c r="D1033" s="43">
        <v>0.17</v>
      </c>
      <c r="E1033" s="40" t="s">
        <v>667</v>
      </c>
      <c r="F1033" s="15"/>
    </row>
    <row r="1034" spans="1:6" ht="21.9" customHeight="1" x14ac:dyDescent="0.25">
      <c r="A1034" s="41" t="s">
        <v>666</v>
      </c>
      <c r="B1034" s="42">
        <v>-33.07</v>
      </c>
      <c r="C1034" s="42">
        <v>148.6</v>
      </c>
      <c r="D1034" s="43">
        <v>0</v>
      </c>
      <c r="E1034" s="40" t="s">
        <v>667</v>
      </c>
      <c r="F1034" s="15"/>
    </row>
    <row r="1035" spans="1:6" ht="21.9" customHeight="1" x14ac:dyDescent="0.25">
      <c r="A1035" s="41" t="s">
        <v>666</v>
      </c>
      <c r="B1035" s="42">
        <v>-33.07</v>
      </c>
      <c r="C1035" s="42">
        <v>148.6</v>
      </c>
      <c r="D1035" s="43">
        <v>0</v>
      </c>
      <c r="E1035" s="40" t="s">
        <v>667</v>
      </c>
      <c r="F1035" s="15"/>
    </row>
    <row r="1036" spans="1:6" ht="21.9" customHeight="1" x14ac:dyDescent="0.25">
      <c r="A1036" s="41" t="s">
        <v>666</v>
      </c>
      <c r="B1036" s="42">
        <v>-34.369999999999997</v>
      </c>
      <c r="C1036" s="42">
        <v>148.69999999999999</v>
      </c>
      <c r="D1036" s="43">
        <v>25</v>
      </c>
      <c r="E1036" s="40" t="s">
        <v>667</v>
      </c>
      <c r="F1036" s="15"/>
    </row>
    <row r="1037" spans="1:6" ht="21.9" customHeight="1" x14ac:dyDescent="0.25">
      <c r="A1037" s="41" t="s">
        <v>666</v>
      </c>
      <c r="B1037" s="42">
        <v>-34.369999999999997</v>
      </c>
      <c r="C1037" s="42">
        <v>148.69999999999999</v>
      </c>
      <c r="D1037" s="43">
        <v>37</v>
      </c>
      <c r="E1037" s="40" t="s">
        <v>667</v>
      </c>
      <c r="F1037" s="15"/>
    </row>
    <row r="1038" spans="1:6" ht="21.9" customHeight="1" x14ac:dyDescent="0.25">
      <c r="A1038" s="41" t="s">
        <v>666</v>
      </c>
      <c r="B1038" s="42">
        <v>-34.369999999999997</v>
      </c>
      <c r="C1038" s="42">
        <v>148.69999999999999</v>
      </c>
      <c r="D1038" s="43">
        <v>78</v>
      </c>
      <c r="E1038" s="40" t="s">
        <v>667</v>
      </c>
      <c r="F1038" s="15"/>
    </row>
    <row r="1039" spans="1:6" ht="21.9" customHeight="1" x14ac:dyDescent="0.25">
      <c r="A1039" s="41" t="s">
        <v>666</v>
      </c>
      <c r="B1039" s="42">
        <v>-34.369999999999997</v>
      </c>
      <c r="C1039" s="42">
        <v>148.69999999999999</v>
      </c>
      <c r="D1039" s="43">
        <v>16</v>
      </c>
      <c r="E1039" s="40" t="s">
        <v>667</v>
      </c>
      <c r="F1039" s="15"/>
    </row>
    <row r="1040" spans="1:6" ht="21.9" customHeight="1" x14ac:dyDescent="0.25">
      <c r="A1040" s="41" t="s">
        <v>666</v>
      </c>
      <c r="B1040" s="42">
        <v>-34.369999999999997</v>
      </c>
      <c r="C1040" s="42">
        <v>148.69999999999999</v>
      </c>
      <c r="D1040" s="43">
        <v>7</v>
      </c>
      <c r="E1040" s="40" t="s">
        <v>667</v>
      </c>
      <c r="F1040" s="15"/>
    </row>
    <row r="1041" spans="1:6" ht="21.9" customHeight="1" x14ac:dyDescent="0.25">
      <c r="A1041" s="41" t="s">
        <v>666</v>
      </c>
      <c r="B1041" s="42">
        <v>-34.369999999999997</v>
      </c>
      <c r="C1041" s="42">
        <v>148.69999999999999</v>
      </c>
      <c r="D1041" s="43">
        <v>6</v>
      </c>
      <c r="E1041" s="40" t="s">
        <v>667</v>
      </c>
      <c r="F1041" s="15"/>
    </row>
    <row r="1042" spans="1:6" ht="21.9" customHeight="1" x14ac:dyDescent="0.25">
      <c r="A1042" s="41" t="s">
        <v>666</v>
      </c>
      <c r="B1042" s="42">
        <v>-41.18</v>
      </c>
      <c r="C1042" s="42">
        <v>145.86000000000001</v>
      </c>
      <c r="D1042" s="43">
        <v>419</v>
      </c>
      <c r="E1042" s="40" t="s">
        <v>667</v>
      </c>
      <c r="F1042" s="15"/>
    </row>
    <row r="1043" spans="1:6" ht="21.9" customHeight="1" x14ac:dyDescent="0.25">
      <c r="A1043" s="41" t="s">
        <v>666</v>
      </c>
      <c r="B1043" s="42">
        <v>-40.01</v>
      </c>
      <c r="C1043" s="42">
        <v>148.07</v>
      </c>
      <c r="D1043" s="43">
        <v>27.15</v>
      </c>
      <c r="E1043" s="40" t="s">
        <v>667</v>
      </c>
      <c r="F1043" s="15"/>
    </row>
    <row r="1044" spans="1:6" ht="21.9" customHeight="1" x14ac:dyDescent="0.25">
      <c r="A1044" s="41" t="s">
        <v>666</v>
      </c>
      <c r="B1044" s="42">
        <v>-41.08</v>
      </c>
      <c r="C1044" s="42">
        <v>145.63</v>
      </c>
      <c r="D1044" s="43">
        <v>633.5</v>
      </c>
      <c r="E1044" s="40" t="s">
        <v>667</v>
      </c>
      <c r="F1044" s="15"/>
    </row>
    <row r="1045" spans="1:6" ht="21.9" customHeight="1" x14ac:dyDescent="0.25">
      <c r="A1045" s="41" t="s">
        <v>666</v>
      </c>
      <c r="B1045" s="42">
        <v>-41.48</v>
      </c>
      <c r="C1045" s="42">
        <v>146.54</v>
      </c>
      <c r="D1045" s="43">
        <v>222.5</v>
      </c>
      <c r="E1045" s="40" t="s">
        <v>667</v>
      </c>
      <c r="F1045" s="15"/>
    </row>
    <row r="1046" spans="1:6" ht="21.9" customHeight="1" x14ac:dyDescent="0.25">
      <c r="A1046" s="41" t="s">
        <v>666</v>
      </c>
      <c r="B1046" s="42">
        <v>-39.86</v>
      </c>
      <c r="C1046" s="42">
        <v>143.99</v>
      </c>
      <c r="D1046" s="43">
        <v>26</v>
      </c>
      <c r="E1046" s="40" t="s">
        <v>667</v>
      </c>
      <c r="F1046" s="15"/>
    </row>
    <row r="1047" spans="1:6" ht="21.9" customHeight="1" x14ac:dyDescent="0.25">
      <c r="A1047" s="41" t="s">
        <v>666</v>
      </c>
      <c r="B1047" s="42">
        <v>-41.28</v>
      </c>
      <c r="C1047" s="42">
        <v>146.13</v>
      </c>
      <c r="D1047" s="43">
        <v>436.5</v>
      </c>
      <c r="E1047" s="40" t="s">
        <v>667</v>
      </c>
      <c r="F1047" s="15"/>
    </row>
    <row r="1048" spans="1:6" ht="21.9" customHeight="1" x14ac:dyDescent="0.25">
      <c r="A1048" s="41" t="s">
        <v>666</v>
      </c>
      <c r="B1048" s="42">
        <v>-40.94</v>
      </c>
      <c r="C1048" s="42">
        <v>145.06</v>
      </c>
      <c r="D1048" s="43">
        <v>206.5</v>
      </c>
      <c r="E1048" s="40" t="s">
        <v>667</v>
      </c>
      <c r="F1048" s="15"/>
    </row>
    <row r="1049" spans="1:6" ht="21.9" customHeight="1" x14ac:dyDescent="0.25">
      <c r="A1049" s="41" t="s">
        <v>666</v>
      </c>
      <c r="B1049" s="42">
        <v>-41.59</v>
      </c>
      <c r="C1049" s="42">
        <v>146.44</v>
      </c>
      <c r="D1049" s="43">
        <v>290.5</v>
      </c>
      <c r="E1049" s="40" t="s">
        <v>667</v>
      </c>
      <c r="F1049" s="15"/>
    </row>
    <row r="1050" spans="1:6" ht="21.9" customHeight="1" x14ac:dyDescent="0.25">
      <c r="A1050" s="41" t="s">
        <v>666</v>
      </c>
      <c r="B1050" s="42">
        <v>-42.97</v>
      </c>
      <c r="C1050" s="42">
        <v>147.06</v>
      </c>
      <c r="D1050" s="43">
        <v>26</v>
      </c>
      <c r="E1050" s="40" t="s">
        <v>667</v>
      </c>
      <c r="F1050" s="15"/>
    </row>
    <row r="1051" spans="1:6" ht="21.9" customHeight="1" x14ac:dyDescent="0.25">
      <c r="A1051" s="41" t="s">
        <v>666</v>
      </c>
      <c r="B1051" s="42">
        <v>-41.12</v>
      </c>
      <c r="C1051" s="42">
        <v>147.86000000000001</v>
      </c>
      <c r="D1051" s="43">
        <v>223</v>
      </c>
      <c r="E1051" s="40" t="s">
        <v>667</v>
      </c>
      <c r="F1051" s="15"/>
    </row>
    <row r="1052" spans="1:6" ht="21.9" customHeight="1" x14ac:dyDescent="0.25">
      <c r="A1052" s="41" t="s">
        <v>666</v>
      </c>
      <c r="B1052" s="42">
        <v>-41.12</v>
      </c>
      <c r="C1052" s="42">
        <v>147.54</v>
      </c>
      <c r="D1052" s="43">
        <v>225</v>
      </c>
      <c r="E1052" s="40" t="s">
        <v>667</v>
      </c>
      <c r="F1052" s="15"/>
    </row>
    <row r="1053" spans="1:6" ht="21.9" customHeight="1" x14ac:dyDescent="0.25">
      <c r="A1053" s="41" t="s">
        <v>666</v>
      </c>
      <c r="B1053" s="42">
        <v>-41.39</v>
      </c>
      <c r="C1053" s="42">
        <v>146.27000000000001</v>
      </c>
      <c r="D1053" s="43">
        <v>578</v>
      </c>
      <c r="E1053" s="40" t="s">
        <v>667</v>
      </c>
      <c r="F1053" s="15"/>
    </row>
    <row r="1054" spans="1:6" ht="21.9" customHeight="1" x14ac:dyDescent="0.25">
      <c r="A1054" s="41" t="s">
        <v>666</v>
      </c>
      <c r="B1054" s="42">
        <v>-40.94</v>
      </c>
      <c r="C1054" s="42">
        <v>144.97</v>
      </c>
      <c r="D1054" s="43">
        <v>166.5</v>
      </c>
      <c r="E1054" s="40" t="s">
        <v>667</v>
      </c>
      <c r="F1054" s="15"/>
    </row>
    <row r="1055" spans="1:6" ht="21.9" customHeight="1" x14ac:dyDescent="0.25">
      <c r="A1055" s="41" t="s">
        <v>666</v>
      </c>
      <c r="B1055" s="42">
        <v>-42.76</v>
      </c>
      <c r="C1055" s="42">
        <v>147.61000000000001</v>
      </c>
      <c r="D1055" s="43">
        <v>8.5</v>
      </c>
      <c r="E1055" s="40" t="s">
        <v>667</v>
      </c>
      <c r="F1055" s="15"/>
    </row>
    <row r="1056" spans="1:6" ht="21.9" customHeight="1" x14ac:dyDescent="0.25">
      <c r="A1056" s="41" t="s">
        <v>666</v>
      </c>
      <c r="B1056" s="42">
        <v>-41.32</v>
      </c>
      <c r="C1056" s="42">
        <v>146.46</v>
      </c>
      <c r="D1056" s="43">
        <v>312</v>
      </c>
      <c r="E1056" s="40" t="s">
        <v>667</v>
      </c>
      <c r="F1056" s="15"/>
    </row>
    <row r="1057" spans="1:6" ht="21.9" customHeight="1" x14ac:dyDescent="0.25">
      <c r="A1057" s="41" t="s">
        <v>666</v>
      </c>
      <c r="B1057" s="42">
        <v>-42.09</v>
      </c>
      <c r="C1057" s="42">
        <v>148.13</v>
      </c>
      <c r="D1057" s="43">
        <v>106</v>
      </c>
      <c r="E1057" s="40" t="s">
        <v>667</v>
      </c>
      <c r="F1057" s="15"/>
    </row>
    <row r="1058" spans="1:6" ht="21.9" customHeight="1" x14ac:dyDescent="0.25">
      <c r="A1058" s="41" t="s">
        <v>666</v>
      </c>
      <c r="B1058" s="42">
        <v>-40.909999999999997</v>
      </c>
      <c r="C1058" s="42">
        <v>144.93</v>
      </c>
      <c r="D1058" s="43">
        <v>80</v>
      </c>
      <c r="E1058" s="40" t="s">
        <v>667</v>
      </c>
      <c r="F1058" s="15"/>
    </row>
    <row r="1059" spans="1:6" ht="21.9" customHeight="1" x14ac:dyDescent="0.25">
      <c r="A1059" s="41" t="s">
        <v>666</v>
      </c>
      <c r="B1059" s="42">
        <v>-41.21</v>
      </c>
      <c r="C1059" s="42">
        <v>146.49</v>
      </c>
      <c r="D1059" s="43">
        <v>100</v>
      </c>
      <c r="E1059" s="40" t="s">
        <v>667</v>
      </c>
      <c r="F1059" s="15"/>
    </row>
    <row r="1060" spans="1:6" ht="21.9" customHeight="1" x14ac:dyDescent="0.25">
      <c r="A1060" s="41" t="s">
        <v>666</v>
      </c>
      <c r="B1060" s="42">
        <v>-40.01</v>
      </c>
      <c r="C1060" s="42">
        <v>148.07</v>
      </c>
      <c r="D1060" s="43">
        <v>4</v>
      </c>
      <c r="E1060" s="40" t="s">
        <v>667</v>
      </c>
      <c r="F1060" s="15"/>
    </row>
    <row r="1061" spans="1:6" ht="21.9" customHeight="1" x14ac:dyDescent="0.25">
      <c r="A1061" s="41" t="s">
        <v>666</v>
      </c>
      <c r="B1061" s="42">
        <v>-42.76</v>
      </c>
      <c r="C1061" s="42">
        <v>147.61000000000001</v>
      </c>
      <c r="D1061" s="43">
        <v>14</v>
      </c>
      <c r="E1061" s="40" t="s">
        <v>667</v>
      </c>
      <c r="F1061" s="15"/>
    </row>
    <row r="1062" spans="1:6" ht="21.9" customHeight="1" x14ac:dyDescent="0.25">
      <c r="A1062" s="41" t="s">
        <v>666</v>
      </c>
      <c r="B1062" s="42">
        <v>-39.86</v>
      </c>
      <c r="C1062" s="42">
        <v>143.99</v>
      </c>
      <c r="D1062" s="43">
        <v>29</v>
      </c>
      <c r="E1062" s="40" t="s">
        <v>667</v>
      </c>
      <c r="F1062" s="15"/>
    </row>
    <row r="1063" spans="1:6" ht="21.9" customHeight="1" x14ac:dyDescent="0.25">
      <c r="A1063" s="41" t="s">
        <v>666</v>
      </c>
      <c r="B1063" s="42">
        <v>-42.97</v>
      </c>
      <c r="C1063" s="42">
        <v>147.06</v>
      </c>
      <c r="D1063" s="43">
        <v>45</v>
      </c>
      <c r="E1063" s="40" t="s">
        <v>667</v>
      </c>
      <c r="F1063" s="15"/>
    </row>
    <row r="1064" spans="1:6" ht="21.9" customHeight="1" x14ac:dyDescent="0.25">
      <c r="A1064" s="41" t="s">
        <v>666</v>
      </c>
      <c r="B1064" s="42">
        <v>-41.32</v>
      </c>
      <c r="C1064" s="42">
        <v>146.46</v>
      </c>
      <c r="D1064" s="43">
        <v>55</v>
      </c>
      <c r="E1064" s="40" t="s">
        <v>667</v>
      </c>
      <c r="F1064" s="15"/>
    </row>
    <row r="1065" spans="1:6" ht="21.9" customHeight="1" x14ac:dyDescent="0.25">
      <c r="A1065" s="41" t="s">
        <v>666</v>
      </c>
      <c r="B1065" s="42">
        <v>-41.59</v>
      </c>
      <c r="C1065" s="42">
        <v>146.44</v>
      </c>
      <c r="D1065" s="43">
        <v>57</v>
      </c>
      <c r="E1065" s="40" t="s">
        <v>667</v>
      </c>
      <c r="F1065" s="15"/>
    </row>
    <row r="1066" spans="1:6" ht="21.9" customHeight="1" x14ac:dyDescent="0.25">
      <c r="A1066" s="41" t="s">
        <v>666</v>
      </c>
      <c r="B1066" s="42">
        <v>-41.21</v>
      </c>
      <c r="C1066" s="42">
        <v>146.49</v>
      </c>
      <c r="D1066" s="43">
        <v>68</v>
      </c>
      <c r="E1066" s="40" t="s">
        <v>667</v>
      </c>
      <c r="F1066" s="15"/>
    </row>
    <row r="1067" spans="1:6" ht="21.9" customHeight="1" x14ac:dyDescent="0.25">
      <c r="A1067" s="41" t="s">
        <v>666</v>
      </c>
      <c r="B1067" s="42">
        <v>-41.48</v>
      </c>
      <c r="C1067" s="42">
        <v>146.54</v>
      </c>
      <c r="D1067" s="43">
        <v>69</v>
      </c>
      <c r="E1067" s="40" t="s">
        <v>667</v>
      </c>
      <c r="F1067" s="15"/>
    </row>
    <row r="1068" spans="1:6" ht="21.9" customHeight="1" x14ac:dyDescent="0.25">
      <c r="A1068" s="41" t="s">
        <v>666</v>
      </c>
      <c r="B1068" s="42">
        <v>-41.12</v>
      </c>
      <c r="C1068" s="42">
        <v>147.54</v>
      </c>
      <c r="D1068" s="43">
        <v>69</v>
      </c>
      <c r="E1068" s="40" t="s">
        <v>667</v>
      </c>
      <c r="F1068" s="15"/>
    </row>
    <row r="1069" spans="1:6" ht="21.9" customHeight="1" x14ac:dyDescent="0.25">
      <c r="A1069" s="41" t="s">
        <v>666</v>
      </c>
      <c r="B1069" s="42">
        <v>-40.94</v>
      </c>
      <c r="C1069" s="42">
        <v>145.06</v>
      </c>
      <c r="D1069" s="43">
        <v>82</v>
      </c>
      <c r="E1069" s="40" t="s">
        <v>667</v>
      </c>
      <c r="F1069" s="15"/>
    </row>
    <row r="1070" spans="1:6" ht="21.9" customHeight="1" x14ac:dyDescent="0.25">
      <c r="A1070" s="41" t="s">
        <v>666</v>
      </c>
      <c r="B1070" s="42">
        <v>-41.18</v>
      </c>
      <c r="C1070" s="42">
        <v>145.86000000000001</v>
      </c>
      <c r="D1070" s="43">
        <v>115</v>
      </c>
      <c r="E1070" s="40" t="s">
        <v>667</v>
      </c>
      <c r="F1070" s="15"/>
    </row>
    <row r="1071" spans="1:6" ht="21.9" customHeight="1" x14ac:dyDescent="0.25">
      <c r="A1071" s="41" t="s">
        <v>666</v>
      </c>
      <c r="B1071" s="42">
        <v>-40.94</v>
      </c>
      <c r="C1071" s="42">
        <v>144.97</v>
      </c>
      <c r="D1071" s="43">
        <v>124</v>
      </c>
      <c r="E1071" s="40" t="s">
        <v>667</v>
      </c>
      <c r="F1071" s="15"/>
    </row>
    <row r="1072" spans="1:6" ht="21.9" customHeight="1" x14ac:dyDescent="0.25">
      <c r="A1072" s="41" t="s">
        <v>666</v>
      </c>
      <c r="B1072" s="42">
        <v>-40.909999999999997</v>
      </c>
      <c r="C1072" s="42">
        <v>144.93</v>
      </c>
      <c r="D1072" s="43">
        <v>132</v>
      </c>
      <c r="E1072" s="40" t="s">
        <v>667</v>
      </c>
      <c r="F1072" s="15"/>
    </row>
    <row r="1073" spans="1:6" ht="21.9" customHeight="1" x14ac:dyDescent="0.25">
      <c r="A1073" s="41" t="s">
        <v>666</v>
      </c>
      <c r="B1073" s="42">
        <v>-41.12</v>
      </c>
      <c r="C1073" s="42">
        <v>147.86000000000001</v>
      </c>
      <c r="D1073" s="43">
        <v>143</v>
      </c>
      <c r="E1073" s="40" t="s">
        <v>667</v>
      </c>
      <c r="F1073" s="15"/>
    </row>
    <row r="1074" spans="1:6" ht="21.9" customHeight="1" x14ac:dyDescent="0.25">
      <c r="A1074" s="41" t="s">
        <v>666</v>
      </c>
      <c r="B1074" s="42">
        <v>-41.28</v>
      </c>
      <c r="C1074" s="42">
        <v>146.13</v>
      </c>
      <c r="D1074" s="43">
        <v>155</v>
      </c>
      <c r="E1074" s="40" t="s">
        <v>667</v>
      </c>
      <c r="F1074" s="15"/>
    </row>
    <row r="1075" spans="1:6" ht="21.9" customHeight="1" x14ac:dyDescent="0.25">
      <c r="A1075" s="41" t="s">
        <v>666</v>
      </c>
      <c r="B1075" s="42">
        <v>-41.39</v>
      </c>
      <c r="C1075" s="42">
        <v>146.27000000000001</v>
      </c>
      <c r="D1075" s="43">
        <v>282</v>
      </c>
      <c r="E1075" s="40" t="s">
        <v>667</v>
      </c>
      <c r="F1075" s="15"/>
    </row>
    <row r="1076" spans="1:6" ht="21.9" customHeight="1" x14ac:dyDescent="0.25">
      <c r="A1076" s="41" t="s">
        <v>666</v>
      </c>
      <c r="B1076" s="42">
        <v>-41.08</v>
      </c>
      <c r="C1076" s="42">
        <v>145.63</v>
      </c>
      <c r="D1076" s="43">
        <v>320</v>
      </c>
      <c r="E1076" s="40" t="s">
        <v>667</v>
      </c>
      <c r="F1076" s="15"/>
    </row>
    <row r="1077" spans="1:6" ht="21.9" customHeight="1" x14ac:dyDescent="0.25">
      <c r="A1077" s="41" t="s">
        <v>666</v>
      </c>
      <c r="B1077" s="42">
        <v>-42.09</v>
      </c>
      <c r="C1077" s="42">
        <v>148.13</v>
      </c>
      <c r="D1077" s="43">
        <v>30.5</v>
      </c>
      <c r="E1077" s="40" t="s">
        <v>667</v>
      </c>
      <c r="F1077" s="15"/>
    </row>
    <row r="1078" spans="1:6" ht="21.9" customHeight="1" x14ac:dyDescent="0.25">
      <c r="A1078" s="41" t="s">
        <v>666</v>
      </c>
      <c r="B1078" s="42">
        <v>-40.94</v>
      </c>
      <c r="C1078" s="42">
        <v>145.06</v>
      </c>
      <c r="D1078" s="43">
        <v>162</v>
      </c>
      <c r="E1078" s="40" t="s">
        <v>667</v>
      </c>
      <c r="F1078" s="15"/>
    </row>
    <row r="1079" spans="1:6" ht="21.9" customHeight="1" x14ac:dyDescent="0.25">
      <c r="A1079" s="41" t="s">
        <v>666</v>
      </c>
      <c r="B1079" s="42">
        <v>-41.08</v>
      </c>
      <c r="C1079" s="42">
        <v>145.63</v>
      </c>
      <c r="D1079" s="43">
        <v>197</v>
      </c>
      <c r="E1079" s="40" t="s">
        <v>667</v>
      </c>
      <c r="F1079" s="15"/>
    </row>
    <row r="1080" spans="1:6" ht="21.9" customHeight="1" x14ac:dyDescent="0.25">
      <c r="A1080" s="41" t="s">
        <v>666</v>
      </c>
      <c r="B1080" s="42">
        <v>-41.39</v>
      </c>
      <c r="C1080" s="42">
        <v>146.27000000000001</v>
      </c>
      <c r="D1080" s="43">
        <v>389</v>
      </c>
      <c r="E1080" s="40" t="s">
        <v>667</v>
      </c>
      <c r="F1080" s="15"/>
    </row>
    <row r="1081" spans="1:6" ht="21.9" customHeight="1" x14ac:dyDescent="0.25">
      <c r="A1081" s="41" t="s">
        <v>666</v>
      </c>
      <c r="B1081" s="42">
        <v>-42.09</v>
      </c>
      <c r="C1081" s="42">
        <v>148.13</v>
      </c>
      <c r="D1081" s="43">
        <v>40</v>
      </c>
      <c r="E1081" s="40" t="s">
        <v>667</v>
      </c>
      <c r="F1081" s="15"/>
    </row>
    <row r="1082" spans="1:6" ht="21.9" customHeight="1" x14ac:dyDescent="0.25">
      <c r="A1082" s="41" t="s">
        <v>666</v>
      </c>
      <c r="B1082" s="42">
        <v>-41.48</v>
      </c>
      <c r="C1082" s="42">
        <v>146.54</v>
      </c>
      <c r="D1082" s="43">
        <v>105</v>
      </c>
      <c r="E1082" s="40" t="s">
        <v>667</v>
      </c>
      <c r="F1082" s="15"/>
    </row>
    <row r="1083" spans="1:6" ht="21.9" customHeight="1" x14ac:dyDescent="0.25">
      <c r="A1083" s="41" t="s">
        <v>666</v>
      </c>
      <c r="B1083" s="42">
        <v>-41.21</v>
      </c>
      <c r="C1083" s="42">
        <v>146.49</v>
      </c>
      <c r="D1083" s="43">
        <v>250</v>
      </c>
      <c r="E1083" s="40" t="s">
        <v>667</v>
      </c>
      <c r="F1083" s="15"/>
    </row>
    <row r="1084" spans="1:6" ht="21.9" customHeight="1" x14ac:dyDescent="0.25">
      <c r="A1084" s="41" t="s">
        <v>666</v>
      </c>
      <c r="B1084" s="42">
        <v>-41.59</v>
      </c>
      <c r="C1084" s="42">
        <v>146.44</v>
      </c>
      <c r="D1084" s="43">
        <v>275</v>
      </c>
      <c r="E1084" s="40" t="s">
        <v>667</v>
      </c>
      <c r="F1084" s="15"/>
    </row>
    <row r="1085" spans="1:6" ht="21.9" customHeight="1" x14ac:dyDescent="0.25">
      <c r="A1085" s="41" t="s">
        <v>666</v>
      </c>
      <c r="B1085" s="42">
        <v>-36.369999999999997</v>
      </c>
      <c r="C1085" s="42">
        <v>145.4</v>
      </c>
      <c r="D1085" s="43">
        <v>2.5</v>
      </c>
      <c r="E1085" s="40" t="s">
        <v>667</v>
      </c>
      <c r="F1085" s="15"/>
    </row>
    <row r="1086" spans="1:6" ht="21.9" customHeight="1" x14ac:dyDescent="0.25">
      <c r="A1086" s="41" t="s">
        <v>666</v>
      </c>
      <c r="B1086" s="42">
        <v>-36.479999999999997</v>
      </c>
      <c r="C1086" s="42">
        <v>145.69399999999999</v>
      </c>
      <c r="D1086" s="43">
        <v>10</v>
      </c>
      <c r="E1086" s="40" t="s">
        <v>667</v>
      </c>
      <c r="F1086" s="15"/>
    </row>
    <row r="1087" spans="1:6" ht="21.9" customHeight="1" x14ac:dyDescent="0.25">
      <c r="A1087" s="41" t="s">
        <v>666</v>
      </c>
      <c r="B1087" s="42">
        <v>-36.5533</v>
      </c>
      <c r="C1087" s="42">
        <v>145.666</v>
      </c>
      <c r="D1087" s="43">
        <v>27.5</v>
      </c>
      <c r="E1087" s="40" t="s">
        <v>667</v>
      </c>
      <c r="F1087" s="15"/>
    </row>
    <row r="1088" spans="1:6" ht="21.9" customHeight="1" x14ac:dyDescent="0.25">
      <c r="A1088" s="41" t="s">
        <v>666</v>
      </c>
      <c r="B1088" s="42">
        <v>-36.543300000000002</v>
      </c>
      <c r="C1088" s="42">
        <v>145.66399999999999</v>
      </c>
      <c r="D1088" s="43">
        <v>29</v>
      </c>
      <c r="E1088" s="40" t="s">
        <v>667</v>
      </c>
      <c r="F1088" s="15"/>
    </row>
    <row r="1089" spans="1:6" ht="21.9" customHeight="1" x14ac:dyDescent="0.25">
      <c r="A1089" s="41" t="s">
        <v>666</v>
      </c>
      <c r="B1089" s="42">
        <v>-36.545999999999999</v>
      </c>
      <c r="C1089" s="42">
        <v>145.64500000000001</v>
      </c>
      <c r="D1089" s="43">
        <v>30</v>
      </c>
      <c r="E1089" s="40" t="s">
        <v>667</v>
      </c>
      <c r="F1089" s="15"/>
    </row>
    <row r="1090" spans="1:6" ht="21.9" customHeight="1" x14ac:dyDescent="0.25">
      <c r="A1090" s="41" t="s">
        <v>666</v>
      </c>
      <c r="B1090" s="42">
        <v>-36.556699999999999</v>
      </c>
      <c r="C1090" s="42">
        <v>145.63</v>
      </c>
      <c r="D1090" s="43">
        <v>34</v>
      </c>
      <c r="E1090" s="40" t="s">
        <v>667</v>
      </c>
      <c r="F1090" s="15"/>
    </row>
    <row r="1091" spans="1:6" ht="21.9" customHeight="1" x14ac:dyDescent="0.25">
      <c r="A1091" s="41" t="s">
        <v>666</v>
      </c>
      <c r="B1091" s="42">
        <v>-36.5396</v>
      </c>
      <c r="C1091" s="42">
        <v>145.63</v>
      </c>
      <c r="D1091" s="43">
        <v>28</v>
      </c>
      <c r="E1091" s="40" t="s">
        <v>667</v>
      </c>
      <c r="F1091" s="15"/>
    </row>
    <row r="1092" spans="1:6" ht="21.9" customHeight="1" x14ac:dyDescent="0.25">
      <c r="A1092" s="41" t="s">
        <v>666</v>
      </c>
      <c r="B1092" s="42">
        <v>-36.536299999999997</v>
      </c>
      <c r="C1092" s="42">
        <v>145.62799999999999</v>
      </c>
      <c r="D1092" s="43">
        <v>52</v>
      </c>
      <c r="E1092" s="40" t="s">
        <v>667</v>
      </c>
      <c r="F1092" s="15"/>
    </row>
    <row r="1093" spans="1:6" ht="21.9" customHeight="1" x14ac:dyDescent="0.25">
      <c r="A1093" s="41" t="s">
        <v>666</v>
      </c>
      <c r="B1093" s="42">
        <v>-36.536299999999997</v>
      </c>
      <c r="C1093" s="42">
        <v>145.62799999999999</v>
      </c>
      <c r="D1093" s="43">
        <v>56</v>
      </c>
      <c r="E1093" s="40" t="s">
        <v>667</v>
      </c>
      <c r="F1093" s="15"/>
    </row>
    <row r="1094" spans="1:6" ht="21.9" customHeight="1" x14ac:dyDescent="0.25">
      <c r="A1094" s="41" t="s">
        <v>666</v>
      </c>
      <c r="B1094" s="42">
        <v>-36.488799999999998</v>
      </c>
      <c r="C1094" s="42">
        <v>145.59399999999999</v>
      </c>
      <c r="D1094" s="43">
        <v>12.6</v>
      </c>
      <c r="E1094" s="40" t="s">
        <v>667</v>
      </c>
      <c r="F1094" s="15"/>
    </row>
    <row r="1095" spans="1:6" ht="21.9" customHeight="1" x14ac:dyDescent="0.25">
      <c r="A1095" s="41" t="s">
        <v>666</v>
      </c>
      <c r="B1095" s="42">
        <v>-36.458399999999997</v>
      </c>
      <c r="C1095" s="42">
        <v>145.70500000000001</v>
      </c>
      <c r="D1095" s="43">
        <v>11.3</v>
      </c>
      <c r="E1095" s="40" t="s">
        <v>667</v>
      </c>
      <c r="F1095" s="15"/>
    </row>
    <row r="1096" spans="1:6" ht="21.9" customHeight="1" x14ac:dyDescent="0.25">
      <c r="A1096" s="41" t="s">
        <v>666</v>
      </c>
      <c r="B1096" s="42">
        <v>-36.458399999999997</v>
      </c>
      <c r="C1096" s="42">
        <v>145.70500000000001</v>
      </c>
      <c r="D1096" s="43">
        <v>8.65</v>
      </c>
      <c r="E1096" s="40" t="s">
        <v>667</v>
      </c>
      <c r="F1096" s="15"/>
    </row>
    <row r="1097" spans="1:6" ht="21.9" customHeight="1" x14ac:dyDescent="0.25">
      <c r="A1097" s="41" t="s">
        <v>666</v>
      </c>
      <c r="B1097" s="42">
        <v>-36.446899999999999</v>
      </c>
      <c r="C1097" s="42">
        <v>145.71100000000001</v>
      </c>
      <c r="D1097" s="43">
        <v>24.5</v>
      </c>
      <c r="E1097" s="40" t="s">
        <v>667</v>
      </c>
      <c r="F1097" s="15"/>
    </row>
    <row r="1098" spans="1:6" ht="21.9" customHeight="1" x14ac:dyDescent="0.25">
      <c r="A1098" s="41" t="s">
        <v>666</v>
      </c>
      <c r="B1098" s="42">
        <v>-36.446899999999999</v>
      </c>
      <c r="C1098" s="42">
        <v>145.71100000000001</v>
      </c>
      <c r="D1098" s="43">
        <v>28</v>
      </c>
      <c r="E1098" s="40" t="s">
        <v>667</v>
      </c>
      <c r="F1098" s="15"/>
    </row>
    <row r="1099" spans="1:6" ht="21.9" customHeight="1" x14ac:dyDescent="0.25">
      <c r="A1099" s="41" t="s">
        <v>666</v>
      </c>
      <c r="B1099" s="42">
        <v>-36.435600000000001</v>
      </c>
      <c r="C1099" s="42">
        <v>145.71199999999999</v>
      </c>
      <c r="D1099" s="43">
        <v>14.7</v>
      </c>
      <c r="E1099" s="40" t="s">
        <v>667</v>
      </c>
      <c r="F1099" s="15"/>
    </row>
    <row r="1100" spans="1:6" ht="21.9" customHeight="1" x14ac:dyDescent="0.25">
      <c r="A1100" s="41" t="s">
        <v>666</v>
      </c>
      <c r="B1100" s="42">
        <v>-36.563899999999997</v>
      </c>
      <c r="C1100" s="42">
        <v>145.667</v>
      </c>
      <c r="D1100" s="43">
        <v>8.65</v>
      </c>
      <c r="E1100" s="40" t="s">
        <v>667</v>
      </c>
      <c r="F1100" s="15"/>
    </row>
    <row r="1101" spans="1:6" ht="21.9" customHeight="1" x14ac:dyDescent="0.25">
      <c r="A1101" s="41" t="s">
        <v>666</v>
      </c>
      <c r="B1101" s="42">
        <v>-36.564900000000002</v>
      </c>
      <c r="C1101" s="42">
        <v>145.62700000000001</v>
      </c>
      <c r="D1101" s="43">
        <v>9.3000000000000007</v>
      </c>
      <c r="E1101" s="40" t="s">
        <v>667</v>
      </c>
      <c r="F1101" s="15"/>
    </row>
    <row r="1102" spans="1:6" ht="21.9" customHeight="1" x14ac:dyDescent="0.25">
      <c r="A1102" s="41" t="s">
        <v>666</v>
      </c>
      <c r="B1102" s="42">
        <v>-36.552300000000002</v>
      </c>
      <c r="C1102" s="42">
        <v>145.63</v>
      </c>
      <c r="D1102" s="43">
        <v>26</v>
      </c>
      <c r="E1102" s="40" t="s">
        <v>667</v>
      </c>
      <c r="F1102" s="15"/>
    </row>
    <row r="1103" spans="1:6" ht="21.9" customHeight="1" x14ac:dyDescent="0.25">
      <c r="A1103" s="41" t="s">
        <v>666</v>
      </c>
      <c r="B1103" s="42">
        <v>-36.483499999999999</v>
      </c>
      <c r="C1103" s="42">
        <v>145.648</v>
      </c>
      <c r="D1103" s="43">
        <v>9.9499999999999993</v>
      </c>
      <c r="E1103" s="40" t="s">
        <v>667</v>
      </c>
      <c r="F1103" s="15"/>
    </row>
    <row r="1104" spans="1:6" ht="21.9" customHeight="1" x14ac:dyDescent="0.25">
      <c r="A1104" s="41" t="s">
        <v>666</v>
      </c>
      <c r="B1104" s="42">
        <v>-36.485199999999999</v>
      </c>
      <c r="C1104" s="42">
        <v>145.63399999999999</v>
      </c>
      <c r="D1104" s="43">
        <v>22.5</v>
      </c>
      <c r="E1104" s="40" t="s">
        <v>667</v>
      </c>
      <c r="F1104" s="15"/>
    </row>
    <row r="1105" spans="1:6" ht="21.9" customHeight="1" x14ac:dyDescent="0.25">
      <c r="A1105" s="41" t="s">
        <v>666</v>
      </c>
      <c r="B1105" s="42">
        <v>-36.488900000000001</v>
      </c>
      <c r="C1105" s="42">
        <v>145.63300000000001</v>
      </c>
      <c r="D1105" s="43">
        <v>8</v>
      </c>
      <c r="E1105" s="40" t="s">
        <v>667</v>
      </c>
      <c r="F1105" s="15"/>
    </row>
    <row r="1106" spans="1:6" ht="21.9" customHeight="1" x14ac:dyDescent="0.25">
      <c r="A1106" s="41" t="s">
        <v>666</v>
      </c>
      <c r="B1106" s="42">
        <v>-36.488900000000001</v>
      </c>
      <c r="C1106" s="42">
        <v>145.642</v>
      </c>
      <c r="D1106" s="43">
        <v>8</v>
      </c>
      <c r="E1106" s="40" t="s">
        <v>667</v>
      </c>
      <c r="F1106" s="15"/>
    </row>
    <row r="1107" spans="1:6" ht="21.9" customHeight="1" x14ac:dyDescent="0.25">
      <c r="A1107" s="41" t="s">
        <v>666</v>
      </c>
      <c r="B1107" s="42">
        <v>-36.677199999999999</v>
      </c>
      <c r="C1107" s="42">
        <v>145.78399999999999</v>
      </c>
      <c r="D1107" s="43">
        <v>13.4</v>
      </c>
      <c r="E1107" s="40" t="s">
        <v>667</v>
      </c>
      <c r="F1107" s="15"/>
    </row>
    <row r="1108" spans="1:6" ht="21.9" customHeight="1" x14ac:dyDescent="0.25">
      <c r="A1108" s="41" t="s">
        <v>666</v>
      </c>
      <c r="B1108" s="42">
        <v>-36.677199999999999</v>
      </c>
      <c r="C1108" s="42">
        <v>145.78399999999999</v>
      </c>
      <c r="D1108" s="43">
        <v>17.350000000000001</v>
      </c>
      <c r="E1108" s="40" t="s">
        <v>667</v>
      </c>
      <c r="F1108" s="15"/>
    </row>
    <row r="1109" spans="1:6" ht="21.9" customHeight="1" x14ac:dyDescent="0.25">
      <c r="A1109" s="41" t="s">
        <v>666</v>
      </c>
      <c r="B1109" s="42">
        <v>-36.677</v>
      </c>
      <c r="C1109" s="42">
        <v>145.786</v>
      </c>
      <c r="D1109" s="43">
        <v>40.5</v>
      </c>
      <c r="E1109" s="40" t="s">
        <v>667</v>
      </c>
      <c r="F1109" s="15"/>
    </row>
    <row r="1110" spans="1:6" ht="21.9" customHeight="1" x14ac:dyDescent="0.25">
      <c r="A1110" s="41" t="s">
        <v>666</v>
      </c>
      <c r="B1110" s="42">
        <v>-36.678699999999999</v>
      </c>
      <c r="C1110" s="42">
        <v>145.785</v>
      </c>
      <c r="D1110" s="43">
        <v>16.05</v>
      </c>
      <c r="E1110" s="40" t="s">
        <v>667</v>
      </c>
      <c r="F1110" s="15"/>
    </row>
    <row r="1111" spans="1:6" ht="21.9" customHeight="1" x14ac:dyDescent="0.25">
      <c r="A1111" s="41" t="s">
        <v>666</v>
      </c>
      <c r="B1111" s="42">
        <v>-36.678400000000003</v>
      </c>
      <c r="C1111" s="42">
        <v>145.78700000000001</v>
      </c>
      <c r="D1111" s="43">
        <v>12.6</v>
      </c>
      <c r="E1111" s="40" t="s">
        <v>667</v>
      </c>
      <c r="F1111" s="15"/>
    </row>
    <row r="1112" spans="1:6" ht="21.9" customHeight="1" x14ac:dyDescent="0.25">
      <c r="A1112" s="41" t="s">
        <v>666</v>
      </c>
      <c r="B1112" s="42">
        <v>-36.678400000000003</v>
      </c>
      <c r="C1112" s="42">
        <v>145.78700000000001</v>
      </c>
      <c r="D1112" s="43">
        <v>11.3</v>
      </c>
      <c r="E1112" s="40" t="s">
        <v>667</v>
      </c>
      <c r="F1112" s="15"/>
    </row>
    <row r="1113" spans="1:6" ht="21.9" customHeight="1" x14ac:dyDescent="0.25">
      <c r="A1113" s="41" t="s">
        <v>666</v>
      </c>
      <c r="B1113" s="42">
        <v>-36.677100000000003</v>
      </c>
      <c r="C1113" s="42">
        <v>145.78700000000001</v>
      </c>
      <c r="D1113" s="43">
        <v>16.05</v>
      </c>
      <c r="E1113" s="40" t="s">
        <v>667</v>
      </c>
      <c r="F1113" s="15"/>
    </row>
    <row r="1114" spans="1:6" ht="21.9" customHeight="1" x14ac:dyDescent="0.25">
      <c r="A1114" s="41" t="s">
        <v>666</v>
      </c>
      <c r="B1114" s="42">
        <v>-36.676099999999998</v>
      </c>
      <c r="C1114" s="42">
        <v>145.785</v>
      </c>
      <c r="D1114" s="43">
        <v>14.7</v>
      </c>
      <c r="E1114" s="40" t="s">
        <v>667</v>
      </c>
      <c r="F1114" s="15"/>
    </row>
    <row r="1115" spans="1:6" ht="21.9" customHeight="1" x14ac:dyDescent="0.25">
      <c r="A1115" s="41" t="s">
        <v>666</v>
      </c>
      <c r="B1115" s="42">
        <v>-36.679600000000001</v>
      </c>
      <c r="C1115" s="42">
        <v>145.78800000000001</v>
      </c>
      <c r="D1115" s="43">
        <v>54.5</v>
      </c>
      <c r="E1115" s="40" t="s">
        <v>667</v>
      </c>
      <c r="F1115" s="15"/>
    </row>
    <row r="1116" spans="1:6" ht="21.9" customHeight="1" x14ac:dyDescent="0.25">
      <c r="A1116" s="41" t="s">
        <v>666</v>
      </c>
      <c r="B1116" s="42">
        <v>-36.677399999999999</v>
      </c>
      <c r="C1116" s="42">
        <v>145.78200000000001</v>
      </c>
      <c r="D1116" s="43">
        <v>31.5</v>
      </c>
      <c r="E1116" s="40" t="s">
        <v>667</v>
      </c>
      <c r="F1116" s="15"/>
    </row>
    <row r="1117" spans="1:6" ht="21.9" customHeight="1" x14ac:dyDescent="0.25">
      <c r="A1117" s="41" t="s">
        <v>666</v>
      </c>
      <c r="B1117" s="42">
        <v>-36.677500000000002</v>
      </c>
      <c r="C1117" s="42">
        <v>145.78200000000001</v>
      </c>
      <c r="D1117" s="43">
        <v>31.5</v>
      </c>
      <c r="E1117" s="40" t="s">
        <v>667</v>
      </c>
      <c r="F1117" s="15"/>
    </row>
    <row r="1118" spans="1:6" ht="21.9" customHeight="1" x14ac:dyDescent="0.25">
      <c r="A1118" s="41" t="s">
        <v>666</v>
      </c>
      <c r="B1118" s="42">
        <v>-36.680599999999998</v>
      </c>
      <c r="C1118" s="42">
        <v>145.78800000000001</v>
      </c>
      <c r="D1118" s="43">
        <v>23.5</v>
      </c>
      <c r="E1118" s="40" t="s">
        <v>667</v>
      </c>
      <c r="F1118" s="15"/>
    </row>
    <row r="1119" spans="1:6" ht="21.9" customHeight="1" x14ac:dyDescent="0.25">
      <c r="A1119" s="41" t="s">
        <v>666</v>
      </c>
      <c r="B1119" s="42">
        <v>-36.676099999999998</v>
      </c>
      <c r="C1119" s="42">
        <v>145.78399999999999</v>
      </c>
      <c r="D1119" s="43">
        <v>13.4</v>
      </c>
      <c r="E1119" s="40" t="s">
        <v>667</v>
      </c>
      <c r="F1119" s="15"/>
    </row>
    <row r="1120" spans="1:6" ht="21.9" customHeight="1" x14ac:dyDescent="0.25">
      <c r="A1120" s="41" t="s">
        <v>666</v>
      </c>
      <c r="B1120" s="42">
        <v>-36.6434</v>
      </c>
      <c r="C1120" s="42">
        <v>145.845</v>
      </c>
      <c r="D1120" s="43">
        <v>18.649999999999999</v>
      </c>
      <c r="E1120" s="40" t="s">
        <v>667</v>
      </c>
      <c r="F1120" s="15"/>
    </row>
    <row r="1121" spans="1:6" ht="21.9" customHeight="1" x14ac:dyDescent="0.25">
      <c r="A1121" s="41" t="s">
        <v>666</v>
      </c>
      <c r="B1121" s="42">
        <v>-36.676099999999998</v>
      </c>
      <c r="C1121" s="42">
        <v>145.93299999999999</v>
      </c>
      <c r="D1121" s="43">
        <v>11.3</v>
      </c>
      <c r="E1121" s="40" t="s">
        <v>667</v>
      </c>
      <c r="F1121" s="15"/>
    </row>
    <row r="1122" spans="1:6" ht="21.9" customHeight="1" x14ac:dyDescent="0.25">
      <c r="A1122" s="41" t="s">
        <v>666</v>
      </c>
      <c r="B1122" s="42">
        <v>-36.667900000000003</v>
      </c>
      <c r="C1122" s="42">
        <v>145.93299999999999</v>
      </c>
      <c r="D1122" s="43">
        <v>17.350000000000001</v>
      </c>
      <c r="E1122" s="40" t="s">
        <v>667</v>
      </c>
      <c r="F1122" s="15"/>
    </row>
    <row r="1123" spans="1:6" ht="21.9" customHeight="1" x14ac:dyDescent="0.25">
      <c r="A1123" s="41" t="s">
        <v>666</v>
      </c>
      <c r="B1123" s="42">
        <v>-36.662300000000002</v>
      </c>
      <c r="C1123" s="42">
        <v>145.93100000000001</v>
      </c>
      <c r="D1123" s="43">
        <v>11.3</v>
      </c>
      <c r="E1123" s="40" t="s">
        <v>667</v>
      </c>
      <c r="F1123" s="15"/>
    </row>
    <row r="1124" spans="1:6" ht="21.9" customHeight="1" x14ac:dyDescent="0.25">
      <c r="A1124" s="41" t="s">
        <v>666</v>
      </c>
      <c r="B1124" s="42">
        <v>-36.662300000000002</v>
      </c>
      <c r="C1124" s="42">
        <v>145.93100000000001</v>
      </c>
      <c r="D1124" s="43">
        <v>7.35</v>
      </c>
      <c r="E1124" s="40" t="s">
        <v>667</v>
      </c>
      <c r="F1124" s="15"/>
    </row>
    <row r="1125" spans="1:6" ht="21.9" customHeight="1" x14ac:dyDescent="0.25">
      <c r="A1125" s="41" t="s">
        <v>666</v>
      </c>
      <c r="B1125" s="42">
        <v>-36.663800000000002</v>
      </c>
      <c r="C1125" s="42">
        <v>145.93199999999999</v>
      </c>
      <c r="D1125" s="43">
        <v>33.5</v>
      </c>
      <c r="E1125" s="40" t="s">
        <v>667</v>
      </c>
      <c r="F1125" s="15"/>
    </row>
    <row r="1126" spans="1:6" ht="21.9" customHeight="1" x14ac:dyDescent="0.25">
      <c r="A1126" s="41" t="s">
        <v>666</v>
      </c>
      <c r="B1126" s="42">
        <v>-36.680599999999998</v>
      </c>
      <c r="C1126" s="42">
        <v>145.93199999999999</v>
      </c>
      <c r="D1126" s="43">
        <v>59.5</v>
      </c>
      <c r="E1126" s="40" t="s">
        <v>667</v>
      </c>
      <c r="F1126" s="15"/>
    </row>
    <row r="1127" spans="1:6" ht="21.9" customHeight="1" x14ac:dyDescent="0.25">
      <c r="A1127" s="41" t="s">
        <v>666</v>
      </c>
      <c r="B1127" s="42">
        <v>-36.661200000000001</v>
      </c>
      <c r="C1127" s="42">
        <v>145.929</v>
      </c>
      <c r="D1127" s="43">
        <v>11.9</v>
      </c>
      <c r="E1127" s="40" t="s">
        <v>667</v>
      </c>
      <c r="F1127" s="15"/>
    </row>
    <row r="1128" spans="1:6" ht="21.9" customHeight="1" x14ac:dyDescent="0.25">
      <c r="A1128" s="41" t="s">
        <v>666</v>
      </c>
      <c r="B1128" s="42">
        <v>-36.670499999999997</v>
      </c>
      <c r="C1128" s="42">
        <v>145.88499999999999</v>
      </c>
      <c r="D1128" s="43">
        <v>27.5</v>
      </c>
      <c r="E1128" s="40" t="s">
        <v>667</v>
      </c>
      <c r="F1128" s="15"/>
    </row>
    <row r="1129" spans="1:6" ht="21.9" customHeight="1" x14ac:dyDescent="0.25">
      <c r="A1129" s="41" t="s">
        <v>666</v>
      </c>
      <c r="B1129" s="42">
        <v>-36.6374</v>
      </c>
      <c r="C1129" s="42">
        <v>145.91800000000001</v>
      </c>
      <c r="D1129" s="43">
        <v>9.25</v>
      </c>
      <c r="E1129" s="40" t="s">
        <v>667</v>
      </c>
      <c r="F1129" s="15"/>
    </row>
    <row r="1130" spans="1:6" ht="21.9" customHeight="1" x14ac:dyDescent="0.25">
      <c r="A1130" s="41" t="s">
        <v>666</v>
      </c>
      <c r="B1130" s="42">
        <v>-36.624699999999997</v>
      </c>
      <c r="C1130" s="42">
        <v>145.816</v>
      </c>
      <c r="D1130" s="43">
        <v>8.65</v>
      </c>
      <c r="E1130" s="40" t="s">
        <v>667</v>
      </c>
      <c r="F1130" s="15"/>
    </row>
    <row r="1131" spans="1:6" ht="21.9" customHeight="1" x14ac:dyDescent="0.25">
      <c r="A1131" s="41" t="s">
        <v>666</v>
      </c>
      <c r="B1131" s="42">
        <v>-36.624299999999998</v>
      </c>
      <c r="C1131" s="42">
        <v>145.786</v>
      </c>
      <c r="D1131" s="43">
        <v>7.35</v>
      </c>
      <c r="E1131" s="40" t="s">
        <v>667</v>
      </c>
      <c r="F1131" s="15"/>
    </row>
    <row r="1132" spans="1:6" ht="21.9" customHeight="1" x14ac:dyDescent="0.25">
      <c r="A1132" s="41" t="s">
        <v>666</v>
      </c>
      <c r="B1132" s="42">
        <v>-36.693600000000004</v>
      </c>
      <c r="C1132" s="42">
        <v>145.91499999999999</v>
      </c>
      <c r="D1132" s="43">
        <v>12.6</v>
      </c>
      <c r="E1132" s="40" t="s">
        <v>667</v>
      </c>
      <c r="F1132" s="15"/>
    </row>
    <row r="1133" spans="1:6" ht="21.9" customHeight="1" x14ac:dyDescent="0.25">
      <c r="A1133" s="41" t="s">
        <v>666</v>
      </c>
      <c r="B1133" s="42">
        <v>-36.661799999999999</v>
      </c>
      <c r="C1133" s="42">
        <v>145.93799999999999</v>
      </c>
      <c r="D1133" s="43">
        <v>50.5</v>
      </c>
      <c r="E1133" s="40" t="s">
        <v>667</v>
      </c>
      <c r="F1133" s="15"/>
    </row>
    <row r="1134" spans="1:6" ht="21.9" customHeight="1" x14ac:dyDescent="0.25">
      <c r="A1134" s="41" t="s">
        <v>666</v>
      </c>
      <c r="B1134" s="42">
        <v>-36.650500000000001</v>
      </c>
      <c r="C1134" s="42">
        <v>145.84</v>
      </c>
      <c r="D1134" s="43">
        <v>33.5</v>
      </c>
      <c r="E1134" s="40" t="s">
        <v>667</v>
      </c>
      <c r="F1134" s="15"/>
    </row>
    <row r="1135" spans="1:6" ht="21.9" customHeight="1" x14ac:dyDescent="0.25">
      <c r="A1135" s="41" t="s">
        <v>666</v>
      </c>
      <c r="B1135" s="42">
        <v>-36.6858</v>
      </c>
      <c r="C1135" s="42">
        <v>145.94399999999999</v>
      </c>
      <c r="D1135" s="43">
        <v>19.95</v>
      </c>
      <c r="E1135" s="40" t="s">
        <v>667</v>
      </c>
      <c r="F1135" s="15"/>
    </row>
    <row r="1136" spans="1:6" ht="21.9" customHeight="1" x14ac:dyDescent="0.25">
      <c r="A1136" s="41" t="s">
        <v>666</v>
      </c>
      <c r="B1136" s="42">
        <v>-36.3904</v>
      </c>
      <c r="C1136" s="42">
        <v>146.518</v>
      </c>
      <c r="D1136" s="43">
        <v>26</v>
      </c>
      <c r="E1136" s="40" t="s">
        <v>667</v>
      </c>
      <c r="F1136" s="15"/>
    </row>
    <row r="1137" spans="1:6" ht="21.9" customHeight="1" x14ac:dyDescent="0.25">
      <c r="A1137" s="41" t="s">
        <v>666</v>
      </c>
      <c r="B1137" s="42">
        <v>-36.395099999999999</v>
      </c>
      <c r="C1137" s="42">
        <v>146.523</v>
      </c>
      <c r="D1137" s="43">
        <v>17.350000000000001</v>
      </c>
      <c r="E1137" s="40" t="s">
        <v>667</v>
      </c>
      <c r="F1137" s="15"/>
    </row>
    <row r="1138" spans="1:6" ht="21.9" customHeight="1" x14ac:dyDescent="0.25">
      <c r="A1138" s="41" t="s">
        <v>666</v>
      </c>
      <c r="B1138" s="42">
        <v>-36.398000000000003</v>
      </c>
      <c r="C1138" s="42">
        <v>146.52500000000001</v>
      </c>
      <c r="D1138" s="43">
        <v>30</v>
      </c>
      <c r="E1138" s="40" t="s">
        <v>667</v>
      </c>
      <c r="F1138" s="15"/>
    </row>
    <row r="1139" spans="1:6" ht="21.9" customHeight="1" x14ac:dyDescent="0.25">
      <c r="A1139" s="41" t="s">
        <v>666</v>
      </c>
      <c r="B1139" s="42">
        <v>-36.377200000000002</v>
      </c>
      <c r="C1139" s="42">
        <v>146.52500000000001</v>
      </c>
      <c r="D1139" s="43">
        <v>26</v>
      </c>
      <c r="E1139" s="40" t="s">
        <v>667</v>
      </c>
      <c r="F1139" s="15"/>
    </row>
    <row r="1140" spans="1:6" ht="21.9" customHeight="1" x14ac:dyDescent="0.25">
      <c r="A1140" s="41" t="s">
        <v>666</v>
      </c>
      <c r="B1140" s="42">
        <v>-37.057699999999997</v>
      </c>
      <c r="C1140" s="42">
        <v>145.28100000000001</v>
      </c>
      <c r="D1140" s="43">
        <v>21.5</v>
      </c>
      <c r="E1140" s="40" t="s">
        <v>667</v>
      </c>
      <c r="F1140" s="15"/>
    </row>
    <row r="1141" spans="1:6" ht="21.9" customHeight="1" x14ac:dyDescent="0.25">
      <c r="A1141" s="41" t="s">
        <v>666</v>
      </c>
      <c r="B1141" s="42">
        <v>-37.057600000000001</v>
      </c>
      <c r="C1141" s="42">
        <v>145.28299999999999</v>
      </c>
      <c r="D1141" s="43">
        <v>18.649999999999999</v>
      </c>
      <c r="E1141" s="40" t="s">
        <v>667</v>
      </c>
      <c r="F1141" s="15"/>
    </row>
    <row r="1142" spans="1:6" ht="21.9" customHeight="1" x14ac:dyDescent="0.25">
      <c r="A1142" s="41" t="s">
        <v>666</v>
      </c>
      <c r="B1142" s="42">
        <v>-37.057400000000001</v>
      </c>
      <c r="C1142" s="42">
        <v>145.285</v>
      </c>
      <c r="D1142" s="43">
        <v>28.5</v>
      </c>
      <c r="E1142" s="40" t="s">
        <v>667</v>
      </c>
      <c r="F1142" s="15"/>
    </row>
    <row r="1143" spans="1:6" ht="21.9" customHeight="1" x14ac:dyDescent="0.25">
      <c r="A1143" s="41" t="s">
        <v>666</v>
      </c>
      <c r="B1143" s="42">
        <v>-37.057400000000001</v>
      </c>
      <c r="C1143" s="42">
        <v>145.286</v>
      </c>
      <c r="D1143" s="43">
        <v>13.4</v>
      </c>
      <c r="E1143" s="40" t="s">
        <v>667</v>
      </c>
      <c r="F1143" s="15"/>
    </row>
    <row r="1144" spans="1:6" ht="21.9" customHeight="1" x14ac:dyDescent="0.25">
      <c r="A1144" s="41" t="s">
        <v>666</v>
      </c>
      <c r="B1144" s="42">
        <v>-37.057200000000002</v>
      </c>
      <c r="C1144" s="42">
        <v>145.28800000000001</v>
      </c>
      <c r="D1144" s="43">
        <v>24.5</v>
      </c>
      <c r="E1144" s="40" t="s">
        <v>667</v>
      </c>
      <c r="F1144" s="15"/>
    </row>
    <row r="1145" spans="1:6" ht="21.9" customHeight="1" x14ac:dyDescent="0.25">
      <c r="A1145" s="41" t="s">
        <v>666</v>
      </c>
      <c r="B1145" s="42">
        <v>-37.061500000000002</v>
      </c>
      <c r="C1145" s="42">
        <v>145.28700000000001</v>
      </c>
      <c r="D1145" s="43">
        <v>21.5</v>
      </c>
      <c r="E1145" s="40" t="s">
        <v>667</v>
      </c>
      <c r="F1145" s="15"/>
    </row>
    <row r="1146" spans="1:6" ht="21.9" customHeight="1" x14ac:dyDescent="0.25">
      <c r="A1146" s="41" t="s">
        <v>666</v>
      </c>
      <c r="B1146" s="42">
        <v>-37.060200000000002</v>
      </c>
      <c r="C1146" s="42">
        <v>145.28</v>
      </c>
      <c r="D1146" s="43">
        <v>23.5</v>
      </c>
      <c r="E1146" s="40" t="s">
        <v>667</v>
      </c>
      <c r="F1146" s="15"/>
    </row>
    <row r="1147" spans="1:6" ht="21.9" customHeight="1" x14ac:dyDescent="0.25">
      <c r="A1147" s="41" t="s">
        <v>666</v>
      </c>
      <c r="B1147" s="42">
        <v>-37.055</v>
      </c>
      <c r="C1147" s="42">
        <v>145.28100000000001</v>
      </c>
      <c r="D1147" s="43">
        <v>32</v>
      </c>
      <c r="E1147" s="40" t="s">
        <v>667</v>
      </c>
      <c r="F1147" s="15"/>
    </row>
    <row r="1148" spans="1:6" ht="21.9" customHeight="1" x14ac:dyDescent="0.25">
      <c r="A1148" s="41" t="s">
        <v>666</v>
      </c>
      <c r="B1148" s="42">
        <v>-37.048000000000002</v>
      </c>
      <c r="C1148" s="42">
        <v>145.291</v>
      </c>
      <c r="D1148" s="43">
        <v>26</v>
      </c>
      <c r="E1148" s="40" t="s">
        <v>667</v>
      </c>
      <c r="F1148" s="15"/>
    </row>
    <row r="1149" spans="1:6" ht="21.9" customHeight="1" x14ac:dyDescent="0.25">
      <c r="A1149" s="41" t="s">
        <v>666</v>
      </c>
      <c r="B1149" s="42">
        <v>-37.058300000000003</v>
      </c>
      <c r="C1149" s="42">
        <v>145.29599999999999</v>
      </c>
      <c r="D1149" s="43">
        <v>49.5</v>
      </c>
      <c r="E1149" s="40" t="s">
        <v>667</v>
      </c>
      <c r="F1149" s="15"/>
    </row>
    <row r="1150" spans="1:6" ht="21.9" customHeight="1" x14ac:dyDescent="0.25">
      <c r="A1150" s="41" t="s">
        <v>666</v>
      </c>
      <c r="B1150" s="42">
        <v>-37.045099999999998</v>
      </c>
      <c r="C1150" s="42">
        <v>145.29300000000001</v>
      </c>
      <c r="D1150" s="43">
        <v>32</v>
      </c>
      <c r="E1150" s="40" t="s">
        <v>667</v>
      </c>
      <c r="F1150" s="15"/>
    </row>
    <row r="1151" spans="1:6" ht="21.9" customHeight="1" x14ac:dyDescent="0.25">
      <c r="A1151" s="41" t="s">
        <v>666</v>
      </c>
      <c r="B1151" s="42">
        <v>-37.039000000000001</v>
      </c>
      <c r="C1151" s="42">
        <v>145.27500000000001</v>
      </c>
      <c r="D1151" s="43">
        <v>27.5</v>
      </c>
      <c r="E1151" s="40" t="s">
        <v>667</v>
      </c>
      <c r="F1151" s="15"/>
    </row>
    <row r="1152" spans="1:6" ht="21.9" customHeight="1" x14ac:dyDescent="0.25">
      <c r="A1152" s="41" t="s">
        <v>666</v>
      </c>
      <c r="B1152" s="42">
        <v>-36.215899999999998</v>
      </c>
      <c r="C1152" s="42">
        <v>146.46100000000001</v>
      </c>
      <c r="D1152" s="43">
        <v>22</v>
      </c>
      <c r="E1152" s="40" t="s">
        <v>667</v>
      </c>
      <c r="F1152" s="15"/>
    </row>
    <row r="1153" spans="1:6" ht="21.9" customHeight="1" x14ac:dyDescent="0.25">
      <c r="A1153" s="41" t="s">
        <v>666</v>
      </c>
      <c r="B1153" s="42">
        <v>-36.225700000000003</v>
      </c>
      <c r="C1153" s="42">
        <v>146.46199999999999</v>
      </c>
      <c r="D1153" s="43">
        <v>26</v>
      </c>
      <c r="E1153" s="40" t="s">
        <v>667</v>
      </c>
      <c r="F1153" s="15"/>
    </row>
    <row r="1154" spans="1:6" ht="21.9" customHeight="1" x14ac:dyDescent="0.25">
      <c r="A1154" s="41" t="s">
        <v>666</v>
      </c>
      <c r="B1154" s="42">
        <v>-36.222900000000003</v>
      </c>
      <c r="C1154" s="42">
        <v>146.45500000000001</v>
      </c>
      <c r="D1154" s="43">
        <v>21.5</v>
      </c>
      <c r="E1154" s="40" t="s">
        <v>667</v>
      </c>
      <c r="F1154" s="15"/>
    </row>
    <row r="1155" spans="1:6" ht="21.9" customHeight="1" x14ac:dyDescent="0.25">
      <c r="A1155" s="41" t="s">
        <v>666</v>
      </c>
      <c r="B1155" s="42">
        <v>-36.224299999999999</v>
      </c>
      <c r="C1155" s="42">
        <v>146.46100000000001</v>
      </c>
      <c r="D1155" s="43">
        <v>36</v>
      </c>
      <c r="E1155" s="40" t="s">
        <v>667</v>
      </c>
      <c r="F1155" s="15"/>
    </row>
    <row r="1156" spans="1:6" ht="21.9" customHeight="1" x14ac:dyDescent="0.25">
      <c r="A1156" s="41" t="s">
        <v>666</v>
      </c>
      <c r="B1156" s="42">
        <v>-36.224699999999999</v>
      </c>
      <c r="C1156" s="42">
        <v>146.45699999999999</v>
      </c>
      <c r="D1156" s="43">
        <v>32</v>
      </c>
      <c r="E1156" s="40" t="s">
        <v>667</v>
      </c>
      <c r="F1156" s="15"/>
    </row>
    <row r="1157" spans="1:6" ht="21.9" customHeight="1" x14ac:dyDescent="0.25">
      <c r="A1157" s="41" t="s">
        <v>666</v>
      </c>
      <c r="B1157" s="42">
        <v>-36.228400000000001</v>
      </c>
      <c r="C1157" s="42">
        <v>146.45599999999999</v>
      </c>
      <c r="D1157" s="43">
        <v>22</v>
      </c>
      <c r="E1157" s="40" t="s">
        <v>667</v>
      </c>
      <c r="F1157" s="15"/>
    </row>
    <row r="1158" spans="1:6" ht="21.9" customHeight="1" x14ac:dyDescent="0.25">
      <c r="A1158" s="41" t="s">
        <v>666</v>
      </c>
      <c r="B1158" s="42">
        <v>-36.232799999999997</v>
      </c>
      <c r="C1158" s="42">
        <v>146.44200000000001</v>
      </c>
      <c r="D1158" s="43">
        <v>30</v>
      </c>
      <c r="E1158" s="40" t="s">
        <v>667</v>
      </c>
      <c r="F1158" s="15"/>
    </row>
    <row r="1159" spans="1:6" ht="21.9" customHeight="1" x14ac:dyDescent="0.25">
      <c r="A1159" s="41" t="s">
        <v>666</v>
      </c>
      <c r="B1159" s="42">
        <v>-36.234900000000003</v>
      </c>
      <c r="C1159" s="42">
        <v>146.44300000000001</v>
      </c>
      <c r="D1159" s="43">
        <v>32</v>
      </c>
      <c r="E1159" s="40" t="s">
        <v>667</v>
      </c>
      <c r="F1159" s="15"/>
    </row>
    <row r="1160" spans="1:6" ht="21.9" customHeight="1" x14ac:dyDescent="0.25">
      <c r="A1160" s="41" t="s">
        <v>666</v>
      </c>
      <c r="B1160" s="42">
        <v>-36.2331</v>
      </c>
      <c r="C1160" s="42">
        <v>146.453</v>
      </c>
      <c r="D1160" s="43">
        <v>22</v>
      </c>
      <c r="E1160" s="40" t="s">
        <v>667</v>
      </c>
      <c r="F1160" s="15"/>
    </row>
    <row r="1161" spans="1:6" ht="21.9" customHeight="1" x14ac:dyDescent="0.25">
      <c r="A1161" s="41" t="s">
        <v>666</v>
      </c>
      <c r="B1161" s="42">
        <v>-36.234400000000001</v>
      </c>
      <c r="C1161" s="42">
        <v>146.45599999999999</v>
      </c>
      <c r="D1161" s="43">
        <v>13.4</v>
      </c>
      <c r="E1161" s="40" t="s">
        <v>667</v>
      </c>
      <c r="F1161" s="15"/>
    </row>
    <row r="1162" spans="1:6" ht="21.9" customHeight="1" x14ac:dyDescent="0.25">
      <c r="A1162" s="41" t="s">
        <v>666</v>
      </c>
      <c r="B1162" s="42">
        <v>-36.234400000000001</v>
      </c>
      <c r="C1162" s="42">
        <v>146.45599999999999</v>
      </c>
      <c r="D1162" s="43">
        <v>13.4</v>
      </c>
      <c r="E1162" s="40" t="s">
        <v>667</v>
      </c>
      <c r="F1162" s="15"/>
    </row>
    <row r="1163" spans="1:6" ht="21.9" customHeight="1" x14ac:dyDescent="0.25">
      <c r="A1163" s="41" t="s">
        <v>666</v>
      </c>
      <c r="B1163" s="42">
        <v>-36.2303</v>
      </c>
      <c r="C1163" s="42">
        <v>146.45599999999999</v>
      </c>
      <c r="D1163" s="43">
        <v>59.5</v>
      </c>
      <c r="E1163" s="40" t="s">
        <v>667</v>
      </c>
      <c r="F1163" s="15"/>
    </row>
    <row r="1164" spans="1:6" ht="21.9" customHeight="1" x14ac:dyDescent="0.25">
      <c r="A1164" s="41" t="s">
        <v>666</v>
      </c>
      <c r="B1164" s="42">
        <v>-36.5533</v>
      </c>
      <c r="C1164" s="42">
        <v>145.666</v>
      </c>
      <c r="D1164" s="43">
        <v>0.12</v>
      </c>
      <c r="E1164" s="40" t="s">
        <v>667</v>
      </c>
      <c r="F1164" s="15"/>
    </row>
    <row r="1165" spans="1:6" ht="21.9" customHeight="1" x14ac:dyDescent="0.25">
      <c r="A1165" s="41" t="s">
        <v>666</v>
      </c>
      <c r="B1165" s="42">
        <v>-36.543300000000002</v>
      </c>
      <c r="C1165" s="42">
        <v>145.66399999999999</v>
      </c>
      <c r="D1165" s="43">
        <v>0.13</v>
      </c>
      <c r="E1165" s="40" t="s">
        <v>667</v>
      </c>
      <c r="F1165" s="15"/>
    </row>
    <row r="1166" spans="1:6" ht="21.9" customHeight="1" x14ac:dyDescent="0.25">
      <c r="A1166" s="41" t="s">
        <v>666</v>
      </c>
      <c r="B1166" s="42">
        <v>-36.545999999999999</v>
      </c>
      <c r="C1166" s="42">
        <v>145.64500000000001</v>
      </c>
      <c r="D1166" s="43">
        <v>0.17</v>
      </c>
      <c r="E1166" s="40" t="s">
        <v>667</v>
      </c>
      <c r="F1166" s="15"/>
    </row>
    <row r="1167" spans="1:6" ht="21.9" customHeight="1" x14ac:dyDescent="0.25">
      <c r="A1167" s="41" t="s">
        <v>666</v>
      </c>
      <c r="B1167" s="42">
        <v>-36.556699999999999</v>
      </c>
      <c r="C1167" s="42">
        <v>145.63</v>
      </c>
      <c r="D1167" s="43">
        <v>0.13</v>
      </c>
      <c r="E1167" s="40" t="s">
        <v>667</v>
      </c>
      <c r="F1167" s="15"/>
    </row>
    <row r="1168" spans="1:6" ht="21.9" customHeight="1" x14ac:dyDescent="0.25">
      <c r="A1168" s="41" t="s">
        <v>666</v>
      </c>
      <c r="B1168" s="42">
        <v>-36.5396</v>
      </c>
      <c r="C1168" s="42">
        <v>145.63</v>
      </c>
      <c r="D1168" s="43">
        <v>0.28000000000000003</v>
      </c>
      <c r="E1168" s="40" t="s">
        <v>667</v>
      </c>
      <c r="F1168" s="15"/>
    </row>
    <row r="1169" spans="1:6" ht="21.9" customHeight="1" x14ac:dyDescent="0.25">
      <c r="A1169" s="41" t="s">
        <v>666</v>
      </c>
      <c r="B1169" s="42">
        <v>-36.536299999999997</v>
      </c>
      <c r="C1169" s="42">
        <v>145.62799999999999</v>
      </c>
      <c r="D1169" s="43">
        <v>0.12</v>
      </c>
      <c r="E1169" s="40" t="s">
        <v>667</v>
      </c>
      <c r="F1169" s="15"/>
    </row>
    <row r="1170" spans="1:6" ht="21.9" customHeight="1" x14ac:dyDescent="0.25">
      <c r="A1170" s="41" t="s">
        <v>666</v>
      </c>
      <c r="B1170" s="42">
        <v>-36.536299999999997</v>
      </c>
      <c r="C1170" s="42">
        <v>145.62799999999999</v>
      </c>
      <c r="D1170" s="43">
        <v>0.17</v>
      </c>
      <c r="E1170" s="40" t="s">
        <v>667</v>
      </c>
      <c r="F1170" s="15"/>
    </row>
    <row r="1171" spans="1:6" ht="21.9" customHeight="1" x14ac:dyDescent="0.25">
      <c r="A1171" s="41" t="s">
        <v>666</v>
      </c>
      <c r="B1171" s="42">
        <v>-36.488799999999998</v>
      </c>
      <c r="C1171" s="42">
        <v>145.59399999999999</v>
      </c>
      <c r="D1171" s="43">
        <v>0.16</v>
      </c>
      <c r="E1171" s="40" t="s">
        <v>667</v>
      </c>
      <c r="F1171" s="15"/>
    </row>
    <row r="1172" spans="1:6" ht="21.9" customHeight="1" x14ac:dyDescent="0.25">
      <c r="A1172" s="41" t="s">
        <v>666</v>
      </c>
      <c r="B1172" s="42">
        <v>-36.458399999999997</v>
      </c>
      <c r="C1172" s="42">
        <v>145.70500000000001</v>
      </c>
      <c r="D1172" s="43">
        <v>0.11</v>
      </c>
      <c r="E1172" s="40" t="s">
        <v>667</v>
      </c>
      <c r="F1172" s="15"/>
    </row>
    <row r="1173" spans="1:6" ht="21.9" customHeight="1" x14ac:dyDescent="0.25">
      <c r="A1173" s="41" t="s">
        <v>666</v>
      </c>
      <c r="B1173" s="42">
        <v>-36.458399999999997</v>
      </c>
      <c r="C1173" s="42">
        <v>145.70500000000001</v>
      </c>
      <c r="D1173" s="43">
        <v>0.14000000000000001</v>
      </c>
      <c r="E1173" s="40" t="s">
        <v>667</v>
      </c>
      <c r="F1173" s="15"/>
    </row>
    <row r="1174" spans="1:6" ht="21.9" customHeight="1" x14ac:dyDescent="0.25">
      <c r="A1174" s="41" t="s">
        <v>666</v>
      </c>
      <c r="B1174" s="42">
        <v>-36.446899999999999</v>
      </c>
      <c r="C1174" s="42">
        <v>145.71100000000001</v>
      </c>
      <c r="D1174" s="43">
        <v>0.17</v>
      </c>
      <c r="E1174" s="40" t="s">
        <v>667</v>
      </c>
      <c r="F1174" s="15"/>
    </row>
    <row r="1175" spans="1:6" ht="21.9" customHeight="1" x14ac:dyDescent="0.25">
      <c r="A1175" s="41" t="s">
        <v>666</v>
      </c>
      <c r="B1175" s="42">
        <v>-36.446899999999999</v>
      </c>
      <c r="C1175" s="42">
        <v>145.71100000000001</v>
      </c>
      <c r="D1175" s="43">
        <v>0.17</v>
      </c>
      <c r="E1175" s="40" t="s">
        <v>667</v>
      </c>
      <c r="F1175" s="15"/>
    </row>
    <row r="1176" spans="1:6" ht="21.9" customHeight="1" x14ac:dyDescent="0.25">
      <c r="A1176" s="41" t="s">
        <v>666</v>
      </c>
      <c r="B1176" s="42">
        <v>-36.435600000000001</v>
      </c>
      <c r="C1176" s="42">
        <v>145.71199999999999</v>
      </c>
      <c r="D1176" s="43">
        <v>0.19</v>
      </c>
      <c r="E1176" s="40" t="s">
        <v>667</v>
      </c>
      <c r="F1176" s="15"/>
    </row>
    <row r="1177" spans="1:6" ht="21.9" customHeight="1" x14ac:dyDescent="0.25">
      <c r="A1177" s="41" t="s">
        <v>666</v>
      </c>
      <c r="B1177" s="42">
        <v>-36.563899999999997</v>
      </c>
      <c r="C1177" s="42">
        <v>145.667</v>
      </c>
      <c r="D1177" s="43">
        <v>0.13</v>
      </c>
      <c r="E1177" s="40" t="s">
        <v>667</v>
      </c>
      <c r="F1177" s="15"/>
    </row>
    <row r="1178" spans="1:6" ht="21.9" customHeight="1" x14ac:dyDescent="0.25">
      <c r="A1178" s="41" t="s">
        <v>666</v>
      </c>
      <c r="B1178" s="42">
        <v>-36.564900000000002</v>
      </c>
      <c r="C1178" s="42">
        <v>145.62700000000001</v>
      </c>
      <c r="D1178" s="43">
        <v>0.14000000000000001</v>
      </c>
      <c r="E1178" s="40" t="s">
        <v>667</v>
      </c>
      <c r="F1178" s="15"/>
    </row>
    <row r="1179" spans="1:6" ht="21.9" customHeight="1" x14ac:dyDescent="0.25">
      <c r="A1179" s="41" t="s">
        <v>666</v>
      </c>
      <c r="B1179" s="42">
        <v>-36.552300000000002</v>
      </c>
      <c r="C1179" s="42">
        <v>145.63</v>
      </c>
      <c r="D1179" s="43">
        <v>0.28999999999999998</v>
      </c>
      <c r="E1179" s="40" t="s">
        <v>667</v>
      </c>
      <c r="F1179" s="15"/>
    </row>
    <row r="1180" spans="1:6" ht="21.9" customHeight="1" x14ac:dyDescent="0.25">
      <c r="A1180" s="41" t="s">
        <v>666</v>
      </c>
      <c r="B1180" s="42">
        <v>-36.483499999999999</v>
      </c>
      <c r="C1180" s="42">
        <v>145.648</v>
      </c>
      <c r="D1180" s="43">
        <v>0.11</v>
      </c>
      <c r="E1180" s="40" t="s">
        <v>667</v>
      </c>
      <c r="F1180" s="15"/>
    </row>
    <row r="1181" spans="1:6" ht="21.9" customHeight="1" x14ac:dyDescent="0.25">
      <c r="A1181" s="41" t="s">
        <v>666</v>
      </c>
      <c r="B1181" s="42">
        <v>-36.485199999999999</v>
      </c>
      <c r="C1181" s="42">
        <v>145.63399999999999</v>
      </c>
      <c r="D1181" s="43">
        <v>0.19</v>
      </c>
      <c r="E1181" s="40" t="s">
        <v>667</v>
      </c>
      <c r="F1181" s="15"/>
    </row>
    <row r="1182" spans="1:6" ht="21.9" customHeight="1" x14ac:dyDescent="0.25">
      <c r="A1182" s="41" t="s">
        <v>666</v>
      </c>
      <c r="B1182" s="42">
        <v>-36.488900000000001</v>
      </c>
      <c r="C1182" s="42">
        <v>145.63300000000001</v>
      </c>
      <c r="D1182" s="43">
        <v>0.15</v>
      </c>
      <c r="E1182" s="40" t="s">
        <v>667</v>
      </c>
      <c r="F1182" s="15"/>
    </row>
    <row r="1183" spans="1:6" ht="21.9" customHeight="1" x14ac:dyDescent="0.25">
      <c r="A1183" s="41" t="s">
        <v>666</v>
      </c>
      <c r="B1183" s="42">
        <v>-36.488900000000001</v>
      </c>
      <c r="C1183" s="42">
        <v>145.642</v>
      </c>
      <c r="D1183" s="43">
        <v>0.1</v>
      </c>
      <c r="E1183" s="40" t="s">
        <v>667</v>
      </c>
      <c r="F1183" s="15"/>
    </row>
    <row r="1184" spans="1:6" ht="21.9" customHeight="1" x14ac:dyDescent="0.25">
      <c r="A1184" s="41" t="s">
        <v>666</v>
      </c>
      <c r="B1184" s="42">
        <v>-36.677199999999999</v>
      </c>
      <c r="C1184" s="42">
        <v>145.78399999999999</v>
      </c>
      <c r="D1184" s="43">
        <v>0.2</v>
      </c>
      <c r="E1184" s="40" t="s">
        <v>667</v>
      </c>
      <c r="F1184" s="15"/>
    </row>
    <row r="1185" spans="1:6" ht="21.9" customHeight="1" x14ac:dyDescent="0.25">
      <c r="A1185" s="41" t="s">
        <v>666</v>
      </c>
      <c r="B1185" s="42">
        <v>-36.677199999999999</v>
      </c>
      <c r="C1185" s="42">
        <v>145.78399999999999</v>
      </c>
      <c r="D1185" s="43">
        <v>0.16</v>
      </c>
      <c r="E1185" s="40" t="s">
        <v>667</v>
      </c>
      <c r="F1185" s="15"/>
    </row>
    <row r="1186" spans="1:6" ht="21.9" customHeight="1" x14ac:dyDescent="0.25">
      <c r="A1186" s="41" t="s">
        <v>666</v>
      </c>
      <c r="B1186" s="42">
        <v>-36.677</v>
      </c>
      <c r="C1186" s="42">
        <v>145.786</v>
      </c>
      <c r="D1186" s="43">
        <v>1.4</v>
      </c>
      <c r="E1186" s="40" t="s">
        <v>667</v>
      </c>
      <c r="F1186" s="15"/>
    </row>
    <row r="1187" spans="1:6" ht="21.9" customHeight="1" x14ac:dyDescent="0.25">
      <c r="A1187" s="41" t="s">
        <v>666</v>
      </c>
      <c r="B1187" s="42">
        <v>-36.678699999999999</v>
      </c>
      <c r="C1187" s="42">
        <v>145.785</v>
      </c>
      <c r="D1187" s="43">
        <v>0.57999999999999996</v>
      </c>
      <c r="E1187" s="40" t="s">
        <v>667</v>
      </c>
      <c r="F1187" s="15"/>
    </row>
    <row r="1188" spans="1:6" ht="21.9" customHeight="1" x14ac:dyDescent="0.25">
      <c r="A1188" s="41" t="s">
        <v>666</v>
      </c>
      <c r="B1188" s="42">
        <v>-36.678400000000003</v>
      </c>
      <c r="C1188" s="42">
        <v>145.78700000000001</v>
      </c>
      <c r="D1188" s="43">
        <v>1.6</v>
      </c>
      <c r="E1188" s="40" t="s">
        <v>667</v>
      </c>
      <c r="F1188" s="15"/>
    </row>
    <row r="1189" spans="1:6" ht="21.9" customHeight="1" x14ac:dyDescent="0.25">
      <c r="A1189" s="41" t="s">
        <v>666</v>
      </c>
      <c r="B1189" s="42">
        <v>-36.678400000000003</v>
      </c>
      <c r="C1189" s="42">
        <v>145.78700000000001</v>
      </c>
      <c r="D1189" s="43">
        <v>1.2</v>
      </c>
      <c r="E1189" s="40" t="s">
        <v>667</v>
      </c>
      <c r="F1189" s="15"/>
    </row>
    <row r="1190" spans="1:6" ht="21.9" customHeight="1" x14ac:dyDescent="0.25">
      <c r="A1190" s="41" t="s">
        <v>666</v>
      </c>
      <c r="B1190" s="42">
        <v>-36.677100000000003</v>
      </c>
      <c r="C1190" s="42">
        <v>145.78700000000001</v>
      </c>
      <c r="D1190" s="43">
        <v>0.5</v>
      </c>
      <c r="E1190" s="40" t="s">
        <v>667</v>
      </c>
      <c r="F1190" s="15"/>
    </row>
    <row r="1191" spans="1:6" ht="21.9" customHeight="1" x14ac:dyDescent="0.25">
      <c r="A1191" s="41" t="s">
        <v>666</v>
      </c>
      <c r="B1191" s="42">
        <v>-36.676099999999998</v>
      </c>
      <c r="C1191" s="42">
        <v>145.785</v>
      </c>
      <c r="D1191" s="43">
        <v>0.24</v>
      </c>
      <c r="E1191" s="40" t="s">
        <v>667</v>
      </c>
      <c r="F1191" s="15"/>
    </row>
    <row r="1192" spans="1:6" ht="21.9" customHeight="1" x14ac:dyDescent="0.25">
      <c r="A1192" s="41" t="s">
        <v>666</v>
      </c>
      <c r="B1192" s="42">
        <v>-36.679600000000001</v>
      </c>
      <c r="C1192" s="42">
        <v>145.78800000000001</v>
      </c>
      <c r="D1192" s="43">
        <v>7.3</v>
      </c>
      <c r="E1192" s="40" t="s">
        <v>667</v>
      </c>
      <c r="F1192" s="15"/>
    </row>
    <row r="1193" spans="1:6" ht="21.9" customHeight="1" x14ac:dyDescent="0.25">
      <c r="A1193" s="41" t="s">
        <v>666</v>
      </c>
      <c r="B1193" s="42">
        <v>-36.677399999999999</v>
      </c>
      <c r="C1193" s="42">
        <v>145.78200000000001</v>
      </c>
      <c r="D1193" s="43">
        <v>0.47</v>
      </c>
      <c r="E1193" s="40" t="s">
        <v>667</v>
      </c>
      <c r="F1193" s="15"/>
    </row>
    <row r="1194" spans="1:6" ht="21.9" customHeight="1" x14ac:dyDescent="0.25">
      <c r="A1194" s="41" t="s">
        <v>666</v>
      </c>
      <c r="B1194" s="42">
        <v>-36.677500000000002</v>
      </c>
      <c r="C1194" s="42">
        <v>145.78200000000001</v>
      </c>
      <c r="D1194" s="43">
        <v>1.4</v>
      </c>
      <c r="E1194" s="40" t="s">
        <v>667</v>
      </c>
      <c r="F1194" s="15"/>
    </row>
    <row r="1195" spans="1:6" ht="21.9" customHeight="1" x14ac:dyDescent="0.25">
      <c r="A1195" s="41" t="s">
        <v>666</v>
      </c>
      <c r="B1195" s="42">
        <v>-36.680599999999998</v>
      </c>
      <c r="C1195" s="42">
        <v>145.78800000000001</v>
      </c>
      <c r="D1195" s="43">
        <v>3.1</v>
      </c>
      <c r="E1195" s="40" t="s">
        <v>667</v>
      </c>
      <c r="F1195" s="15"/>
    </row>
    <row r="1196" spans="1:6" ht="21.9" customHeight="1" x14ac:dyDescent="0.25">
      <c r="A1196" s="41" t="s">
        <v>666</v>
      </c>
      <c r="B1196" s="42">
        <v>-36.676099999999998</v>
      </c>
      <c r="C1196" s="42">
        <v>145.78399999999999</v>
      </c>
      <c r="D1196" s="43">
        <v>0.32</v>
      </c>
      <c r="E1196" s="40" t="s">
        <v>667</v>
      </c>
      <c r="F1196" s="15"/>
    </row>
    <row r="1197" spans="1:6" ht="21.9" customHeight="1" x14ac:dyDescent="0.25">
      <c r="A1197" s="41" t="s">
        <v>666</v>
      </c>
      <c r="B1197" s="42">
        <v>-36.6434</v>
      </c>
      <c r="C1197" s="42">
        <v>145.845</v>
      </c>
      <c r="D1197" s="43">
        <v>0.22</v>
      </c>
      <c r="E1197" s="40" t="s">
        <v>667</v>
      </c>
      <c r="F1197" s="15"/>
    </row>
    <row r="1198" spans="1:6" ht="21.9" customHeight="1" x14ac:dyDescent="0.25">
      <c r="A1198" s="41" t="s">
        <v>666</v>
      </c>
      <c r="B1198" s="42">
        <v>-36.676099999999998</v>
      </c>
      <c r="C1198" s="42">
        <v>145.93299999999999</v>
      </c>
      <c r="D1198" s="43">
        <v>0.35</v>
      </c>
      <c r="E1198" s="40" t="s">
        <v>667</v>
      </c>
      <c r="F1198" s="15"/>
    </row>
    <row r="1199" spans="1:6" ht="21.9" customHeight="1" x14ac:dyDescent="0.25">
      <c r="A1199" s="41" t="s">
        <v>666</v>
      </c>
      <c r="B1199" s="42">
        <v>-36.667900000000003</v>
      </c>
      <c r="C1199" s="42">
        <v>145.93299999999999</v>
      </c>
      <c r="D1199" s="43">
        <v>8.6999999999999993</v>
      </c>
      <c r="E1199" s="40" t="s">
        <v>667</v>
      </c>
      <c r="F1199" s="15"/>
    </row>
    <row r="1200" spans="1:6" ht="21.9" customHeight="1" x14ac:dyDescent="0.25">
      <c r="A1200" s="41" t="s">
        <v>666</v>
      </c>
      <c r="B1200" s="42">
        <v>-36.662300000000002</v>
      </c>
      <c r="C1200" s="42">
        <v>145.93100000000001</v>
      </c>
      <c r="D1200" s="43">
        <v>0.15</v>
      </c>
      <c r="E1200" s="40" t="s">
        <v>667</v>
      </c>
      <c r="F1200" s="15"/>
    </row>
    <row r="1201" spans="1:6" ht="21.9" customHeight="1" x14ac:dyDescent="0.25">
      <c r="A1201" s="41" t="s">
        <v>666</v>
      </c>
      <c r="B1201" s="42">
        <v>-36.662300000000002</v>
      </c>
      <c r="C1201" s="42">
        <v>145.93100000000001</v>
      </c>
      <c r="D1201" s="43">
        <v>0.17</v>
      </c>
      <c r="E1201" s="40" t="s">
        <v>667</v>
      </c>
      <c r="F1201" s="15"/>
    </row>
    <row r="1202" spans="1:6" ht="21.9" customHeight="1" x14ac:dyDescent="0.25">
      <c r="A1202" s="41" t="s">
        <v>666</v>
      </c>
      <c r="B1202" s="42">
        <v>-36.663800000000002</v>
      </c>
      <c r="C1202" s="42">
        <v>145.93199999999999</v>
      </c>
      <c r="D1202" s="43">
        <v>3</v>
      </c>
      <c r="E1202" s="40" t="s">
        <v>667</v>
      </c>
      <c r="F1202" s="15"/>
    </row>
    <row r="1203" spans="1:6" ht="21.9" customHeight="1" x14ac:dyDescent="0.25">
      <c r="A1203" s="41" t="s">
        <v>666</v>
      </c>
      <c r="B1203" s="42">
        <v>-36.680599999999998</v>
      </c>
      <c r="C1203" s="42">
        <v>145.93199999999999</v>
      </c>
      <c r="D1203" s="43">
        <v>6.8</v>
      </c>
      <c r="E1203" s="40" t="s">
        <v>667</v>
      </c>
      <c r="F1203" s="15"/>
    </row>
    <row r="1204" spans="1:6" ht="21.9" customHeight="1" x14ac:dyDescent="0.25">
      <c r="A1204" s="41" t="s">
        <v>666</v>
      </c>
      <c r="B1204" s="42">
        <v>-36.661200000000001</v>
      </c>
      <c r="C1204" s="42">
        <v>145.929</v>
      </c>
      <c r="D1204" s="43">
        <v>0.42</v>
      </c>
      <c r="E1204" s="40" t="s">
        <v>667</v>
      </c>
      <c r="F1204" s="15"/>
    </row>
    <row r="1205" spans="1:6" ht="21.9" customHeight="1" x14ac:dyDescent="0.25">
      <c r="A1205" s="41" t="s">
        <v>666</v>
      </c>
      <c r="B1205" s="42">
        <v>-36.670499999999997</v>
      </c>
      <c r="C1205" s="42">
        <v>145.88499999999999</v>
      </c>
      <c r="D1205" s="43">
        <v>1.7</v>
      </c>
      <c r="E1205" s="40" t="s">
        <v>667</v>
      </c>
      <c r="F1205" s="15"/>
    </row>
    <row r="1206" spans="1:6" ht="21.9" customHeight="1" x14ac:dyDescent="0.25">
      <c r="A1206" s="41" t="s">
        <v>666</v>
      </c>
      <c r="B1206" s="42">
        <v>-36.6374</v>
      </c>
      <c r="C1206" s="42">
        <v>145.91800000000001</v>
      </c>
      <c r="D1206" s="43">
        <v>0.16</v>
      </c>
      <c r="E1206" s="40" t="s">
        <v>667</v>
      </c>
      <c r="F1206" s="15"/>
    </row>
    <row r="1207" spans="1:6" ht="21.9" customHeight="1" x14ac:dyDescent="0.25">
      <c r="A1207" s="41" t="s">
        <v>666</v>
      </c>
      <c r="B1207" s="42">
        <v>-36.624699999999997</v>
      </c>
      <c r="C1207" s="42">
        <v>145.816</v>
      </c>
      <c r="D1207" s="43">
        <v>0.27</v>
      </c>
      <c r="E1207" s="40" t="s">
        <v>667</v>
      </c>
      <c r="F1207" s="15"/>
    </row>
    <row r="1208" spans="1:6" ht="21.9" customHeight="1" x14ac:dyDescent="0.25">
      <c r="A1208" s="41" t="s">
        <v>666</v>
      </c>
      <c r="B1208" s="42">
        <v>-36.624299999999998</v>
      </c>
      <c r="C1208" s="42">
        <v>145.786</v>
      </c>
      <c r="D1208" s="43">
        <v>0.14000000000000001</v>
      </c>
      <c r="E1208" s="40" t="s">
        <v>667</v>
      </c>
      <c r="F1208" s="15"/>
    </row>
    <row r="1209" spans="1:6" ht="21.9" customHeight="1" x14ac:dyDescent="0.25">
      <c r="A1209" s="41" t="s">
        <v>666</v>
      </c>
      <c r="B1209" s="42">
        <v>-36.693600000000004</v>
      </c>
      <c r="C1209" s="42">
        <v>145.91499999999999</v>
      </c>
      <c r="D1209" s="43">
        <v>0.17</v>
      </c>
      <c r="E1209" s="40" t="s">
        <v>667</v>
      </c>
      <c r="F1209" s="15"/>
    </row>
    <row r="1210" spans="1:6" ht="21.9" customHeight="1" x14ac:dyDescent="0.25">
      <c r="A1210" s="41" t="s">
        <v>666</v>
      </c>
      <c r="B1210" s="42">
        <v>-36.661799999999999</v>
      </c>
      <c r="C1210" s="42">
        <v>145.93799999999999</v>
      </c>
      <c r="D1210" s="43">
        <v>2.7</v>
      </c>
      <c r="E1210" s="40" t="s">
        <v>667</v>
      </c>
      <c r="F1210" s="15"/>
    </row>
    <row r="1211" spans="1:6" ht="21.9" customHeight="1" x14ac:dyDescent="0.25">
      <c r="A1211" s="41" t="s">
        <v>666</v>
      </c>
      <c r="B1211" s="42">
        <v>-36.650500000000001</v>
      </c>
      <c r="C1211" s="42">
        <v>145.84</v>
      </c>
      <c r="D1211" s="43">
        <v>0.27</v>
      </c>
      <c r="E1211" s="40" t="s">
        <v>667</v>
      </c>
      <c r="F1211" s="15"/>
    </row>
    <row r="1212" spans="1:6" ht="21.9" customHeight="1" x14ac:dyDescent="0.25">
      <c r="A1212" s="41" t="s">
        <v>666</v>
      </c>
      <c r="B1212" s="42">
        <v>-36.6858</v>
      </c>
      <c r="C1212" s="42">
        <v>145.94399999999999</v>
      </c>
      <c r="D1212" s="43">
        <v>2.8</v>
      </c>
      <c r="E1212" s="40" t="s">
        <v>667</v>
      </c>
      <c r="F1212" s="15"/>
    </row>
    <row r="1213" spans="1:6" ht="21.9" customHeight="1" x14ac:dyDescent="0.25">
      <c r="A1213" s="41" t="s">
        <v>666</v>
      </c>
      <c r="B1213" s="42">
        <v>-36.3904</v>
      </c>
      <c r="C1213" s="42">
        <v>146.518</v>
      </c>
      <c r="D1213" s="43">
        <v>1.6</v>
      </c>
      <c r="E1213" s="40" t="s">
        <v>667</v>
      </c>
      <c r="F1213" s="15"/>
    </row>
    <row r="1214" spans="1:6" ht="21.9" customHeight="1" x14ac:dyDescent="0.25">
      <c r="A1214" s="41" t="s">
        <v>666</v>
      </c>
      <c r="B1214" s="42">
        <v>-36.395099999999999</v>
      </c>
      <c r="C1214" s="42">
        <v>146.523</v>
      </c>
      <c r="D1214" s="43">
        <v>0.27</v>
      </c>
      <c r="E1214" s="40" t="s">
        <v>667</v>
      </c>
      <c r="F1214" s="15"/>
    </row>
    <row r="1215" spans="1:6" ht="21.9" customHeight="1" x14ac:dyDescent="0.25">
      <c r="A1215" s="41" t="s">
        <v>666</v>
      </c>
      <c r="B1215" s="42">
        <v>-36.398000000000003</v>
      </c>
      <c r="C1215" s="42">
        <v>146.52500000000001</v>
      </c>
      <c r="D1215" s="43">
        <v>0.26</v>
      </c>
      <c r="E1215" s="40" t="s">
        <v>667</v>
      </c>
      <c r="F1215" s="15"/>
    </row>
    <row r="1216" spans="1:6" ht="21.9" customHeight="1" x14ac:dyDescent="0.25">
      <c r="A1216" s="41" t="s">
        <v>666</v>
      </c>
      <c r="B1216" s="42">
        <v>-36.377200000000002</v>
      </c>
      <c r="C1216" s="42">
        <v>146.52500000000001</v>
      </c>
      <c r="D1216" s="43">
        <v>23</v>
      </c>
      <c r="E1216" s="40" t="s">
        <v>667</v>
      </c>
      <c r="F1216" s="15"/>
    </row>
    <row r="1217" spans="1:6" ht="21.9" customHeight="1" x14ac:dyDescent="0.25">
      <c r="A1217" s="41" t="s">
        <v>666</v>
      </c>
      <c r="B1217" s="42">
        <v>-37.057699999999997</v>
      </c>
      <c r="C1217" s="42">
        <v>145.28100000000001</v>
      </c>
      <c r="D1217" s="43">
        <v>0.27</v>
      </c>
      <c r="E1217" s="40" t="s">
        <v>667</v>
      </c>
      <c r="F1217" s="15"/>
    </row>
    <row r="1218" spans="1:6" ht="21.9" customHeight="1" x14ac:dyDescent="0.25">
      <c r="A1218" s="41" t="s">
        <v>666</v>
      </c>
      <c r="B1218" s="42">
        <v>-37.057600000000001</v>
      </c>
      <c r="C1218" s="42">
        <v>145.28299999999999</v>
      </c>
      <c r="D1218" s="43">
        <v>0.35</v>
      </c>
      <c r="E1218" s="40" t="s">
        <v>667</v>
      </c>
      <c r="F1218" s="15"/>
    </row>
    <row r="1219" spans="1:6" ht="21.9" customHeight="1" x14ac:dyDescent="0.25">
      <c r="A1219" s="41" t="s">
        <v>666</v>
      </c>
      <c r="B1219" s="42">
        <v>-37.057400000000001</v>
      </c>
      <c r="C1219" s="42">
        <v>145.285</v>
      </c>
      <c r="D1219" s="43">
        <v>0.47</v>
      </c>
      <c r="E1219" s="40" t="s">
        <v>667</v>
      </c>
      <c r="F1219" s="15"/>
    </row>
    <row r="1220" spans="1:6" ht="21.9" customHeight="1" x14ac:dyDescent="0.25">
      <c r="A1220" s="41" t="s">
        <v>666</v>
      </c>
      <c r="B1220" s="42">
        <v>-37.057400000000001</v>
      </c>
      <c r="C1220" s="42">
        <v>145.286</v>
      </c>
      <c r="D1220" s="43">
        <v>0.25</v>
      </c>
      <c r="E1220" s="40" t="s">
        <v>667</v>
      </c>
      <c r="F1220" s="15"/>
    </row>
    <row r="1221" spans="1:6" ht="21.9" customHeight="1" x14ac:dyDescent="0.25">
      <c r="A1221" s="41" t="s">
        <v>666</v>
      </c>
      <c r="B1221" s="42">
        <v>-37.057200000000002</v>
      </c>
      <c r="C1221" s="42">
        <v>145.28800000000001</v>
      </c>
      <c r="D1221" s="43">
        <v>0.44</v>
      </c>
      <c r="E1221" s="40" t="s">
        <v>667</v>
      </c>
      <c r="F1221" s="15"/>
    </row>
    <row r="1222" spans="1:6" ht="21.9" customHeight="1" x14ac:dyDescent="0.25">
      <c r="A1222" s="41" t="s">
        <v>666</v>
      </c>
      <c r="B1222" s="42">
        <v>-37.061500000000002</v>
      </c>
      <c r="C1222" s="42">
        <v>145.28700000000001</v>
      </c>
      <c r="D1222" s="43">
        <v>1.5</v>
      </c>
      <c r="E1222" s="40" t="s">
        <v>667</v>
      </c>
      <c r="F1222" s="15"/>
    </row>
    <row r="1223" spans="1:6" ht="21.9" customHeight="1" x14ac:dyDescent="0.25">
      <c r="A1223" s="41" t="s">
        <v>666</v>
      </c>
      <c r="B1223" s="42">
        <v>-37.060200000000002</v>
      </c>
      <c r="C1223" s="42">
        <v>145.28</v>
      </c>
      <c r="D1223" s="43">
        <v>0.27</v>
      </c>
      <c r="E1223" s="40" t="s">
        <v>667</v>
      </c>
      <c r="F1223" s="15"/>
    </row>
    <row r="1224" spans="1:6" ht="21.9" customHeight="1" x14ac:dyDescent="0.25">
      <c r="A1224" s="41" t="s">
        <v>666</v>
      </c>
      <c r="B1224" s="42">
        <v>-37.055</v>
      </c>
      <c r="C1224" s="42">
        <v>145.28100000000001</v>
      </c>
      <c r="D1224" s="43">
        <v>0.27</v>
      </c>
      <c r="E1224" s="40" t="s">
        <v>667</v>
      </c>
      <c r="F1224" s="15"/>
    </row>
    <row r="1225" spans="1:6" ht="21.9" customHeight="1" x14ac:dyDescent="0.25">
      <c r="A1225" s="41" t="s">
        <v>666</v>
      </c>
      <c r="B1225" s="42">
        <v>-37.048000000000002</v>
      </c>
      <c r="C1225" s="42">
        <v>145.291</v>
      </c>
      <c r="D1225" s="43">
        <v>0.68</v>
      </c>
      <c r="E1225" s="40" t="s">
        <v>667</v>
      </c>
      <c r="F1225" s="15"/>
    </row>
    <row r="1226" spans="1:6" ht="21.9" customHeight="1" x14ac:dyDescent="0.25">
      <c r="A1226" s="41" t="s">
        <v>666</v>
      </c>
      <c r="B1226" s="42">
        <v>-37.058300000000003</v>
      </c>
      <c r="C1226" s="42">
        <v>145.29599999999999</v>
      </c>
      <c r="D1226" s="43">
        <v>11</v>
      </c>
      <c r="E1226" s="40" t="s">
        <v>667</v>
      </c>
      <c r="F1226" s="15"/>
    </row>
    <row r="1227" spans="1:6" ht="21.9" customHeight="1" x14ac:dyDescent="0.25">
      <c r="A1227" s="41" t="s">
        <v>666</v>
      </c>
      <c r="B1227" s="42">
        <v>-37.045099999999998</v>
      </c>
      <c r="C1227" s="42">
        <v>145.29300000000001</v>
      </c>
      <c r="D1227" s="43">
        <v>0.37</v>
      </c>
      <c r="E1227" s="40" t="s">
        <v>667</v>
      </c>
      <c r="F1227" s="15"/>
    </row>
    <row r="1228" spans="1:6" ht="21.9" customHeight="1" x14ac:dyDescent="0.25">
      <c r="A1228" s="41" t="s">
        <v>666</v>
      </c>
      <c r="B1228" s="42">
        <v>-37.039000000000001</v>
      </c>
      <c r="C1228" s="42">
        <v>145.27500000000001</v>
      </c>
      <c r="D1228" s="43">
        <v>0.37</v>
      </c>
      <c r="E1228" s="40" t="s">
        <v>667</v>
      </c>
      <c r="F1228" s="15"/>
    </row>
    <row r="1229" spans="1:6" ht="21.9" customHeight="1" x14ac:dyDescent="0.25">
      <c r="A1229" s="41" t="s">
        <v>666</v>
      </c>
      <c r="B1229" s="42">
        <v>-36.215899999999998</v>
      </c>
      <c r="C1229" s="42">
        <v>146.46100000000001</v>
      </c>
      <c r="D1229" s="43">
        <v>0.2</v>
      </c>
      <c r="E1229" s="40" t="s">
        <v>667</v>
      </c>
      <c r="F1229" s="15"/>
    </row>
    <row r="1230" spans="1:6" ht="21.9" customHeight="1" x14ac:dyDescent="0.25">
      <c r="A1230" s="41" t="s">
        <v>666</v>
      </c>
      <c r="B1230" s="42">
        <v>-36.225700000000003</v>
      </c>
      <c r="C1230" s="42">
        <v>146.46199999999999</v>
      </c>
      <c r="D1230" s="43">
        <v>1.92</v>
      </c>
      <c r="E1230" s="40" t="s">
        <v>667</v>
      </c>
      <c r="F1230" s="15"/>
    </row>
    <row r="1231" spans="1:6" ht="21.9" customHeight="1" x14ac:dyDescent="0.25">
      <c r="A1231" s="41" t="s">
        <v>666</v>
      </c>
      <c r="B1231" s="42">
        <v>-36.222900000000003</v>
      </c>
      <c r="C1231" s="42">
        <v>146.45500000000001</v>
      </c>
      <c r="D1231" s="43">
        <v>0.3</v>
      </c>
      <c r="E1231" s="40" t="s">
        <v>667</v>
      </c>
      <c r="F1231" s="15"/>
    </row>
    <row r="1232" spans="1:6" ht="21.9" customHeight="1" x14ac:dyDescent="0.25">
      <c r="A1232" s="41" t="s">
        <v>666</v>
      </c>
      <c r="B1232" s="42">
        <v>-36.224299999999999</v>
      </c>
      <c r="C1232" s="42">
        <v>146.46100000000001</v>
      </c>
      <c r="D1232" s="43">
        <v>5.27</v>
      </c>
      <c r="E1232" s="40" t="s">
        <v>667</v>
      </c>
      <c r="F1232" s="15"/>
    </row>
    <row r="1233" spans="1:6" ht="21.9" customHeight="1" x14ac:dyDescent="0.25">
      <c r="A1233" s="41" t="s">
        <v>666</v>
      </c>
      <c r="B1233" s="42">
        <v>-36.224699999999999</v>
      </c>
      <c r="C1233" s="42">
        <v>146.45699999999999</v>
      </c>
      <c r="D1233" s="43">
        <v>0.3</v>
      </c>
      <c r="E1233" s="40" t="s">
        <v>667</v>
      </c>
      <c r="F1233" s="15"/>
    </row>
    <row r="1234" spans="1:6" ht="21.9" customHeight="1" x14ac:dyDescent="0.25">
      <c r="A1234" s="41" t="s">
        <v>666</v>
      </c>
      <c r="B1234" s="42">
        <v>-36.228400000000001</v>
      </c>
      <c r="C1234" s="42">
        <v>146.45599999999999</v>
      </c>
      <c r="D1234" s="43">
        <v>0.2</v>
      </c>
      <c r="E1234" s="40" t="s">
        <v>667</v>
      </c>
      <c r="F1234" s="15"/>
    </row>
    <row r="1235" spans="1:6" ht="21.9" customHeight="1" x14ac:dyDescent="0.25">
      <c r="A1235" s="41" t="s">
        <v>666</v>
      </c>
      <c r="B1235" s="42">
        <v>-36.232799999999997</v>
      </c>
      <c r="C1235" s="42">
        <v>146.44200000000001</v>
      </c>
      <c r="D1235" s="43">
        <v>0.34</v>
      </c>
      <c r="E1235" s="40" t="s">
        <v>667</v>
      </c>
      <c r="F1235" s="15"/>
    </row>
    <row r="1236" spans="1:6" ht="21.9" customHeight="1" x14ac:dyDescent="0.25">
      <c r="A1236" s="41" t="s">
        <v>666</v>
      </c>
      <c r="B1236" s="42">
        <v>-36.234900000000003</v>
      </c>
      <c r="C1236" s="42">
        <v>146.44300000000001</v>
      </c>
      <c r="D1236" s="43">
        <v>0.68</v>
      </c>
      <c r="E1236" s="40" t="s">
        <v>667</v>
      </c>
      <c r="F1236" s="15"/>
    </row>
    <row r="1237" spans="1:6" ht="21.9" customHeight="1" x14ac:dyDescent="0.25">
      <c r="A1237" s="41" t="s">
        <v>666</v>
      </c>
      <c r="B1237" s="42">
        <v>-36.2331</v>
      </c>
      <c r="C1237" s="42">
        <v>146.453</v>
      </c>
      <c r="D1237" s="43">
        <v>0.93</v>
      </c>
      <c r="E1237" s="40" t="s">
        <v>667</v>
      </c>
      <c r="F1237" s="15"/>
    </row>
    <row r="1238" spans="1:6" ht="21.9" customHeight="1" x14ac:dyDescent="0.25">
      <c r="A1238" s="41" t="s">
        <v>666</v>
      </c>
      <c r="B1238" s="42">
        <v>-36.234400000000001</v>
      </c>
      <c r="C1238" s="42">
        <v>146.45599999999999</v>
      </c>
      <c r="D1238" s="43">
        <v>0.27</v>
      </c>
      <c r="E1238" s="40" t="s">
        <v>667</v>
      </c>
      <c r="F1238" s="15"/>
    </row>
    <row r="1239" spans="1:6" ht="21.9" customHeight="1" x14ac:dyDescent="0.25">
      <c r="A1239" s="41" t="s">
        <v>666</v>
      </c>
      <c r="B1239" s="42">
        <v>-36.234400000000001</v>
      </c>
      <c r="C1239" s="42">
        <v>146.45599999999999</v>
      </c>
      <c r="D1239" s="43">
        <v>0.25</v>
      </c>
      <c r="E1239" s="40" t="s">
        <v>667</v>
      </c>
      <c r="F1239" s="15"/>
    </row>
    <row r="1240" spans="1:6" ht="21.9" customHeight="1" x14ac:dyDescent="0.25">
      <c r="A1240" s="41" t="s">
        <v>666</v>
      </c>
      <c r="B1240" s="42">
        <v>-36.2303</v>
      </c>
      <c r="C1240" s="42">
        <v>146.45599999999999</v>
      </c>
      <c r="D1240" s="43">
        <v>1.36</v>
      </c>
      <c r="E1240" s="40" t="s">
        <v>667</v>
      </c>
      <c r="F1240" s="15"/>
    </row>
    <row r="1241" spans="1:6" ht="21.9" customHeight="1" x14ac:dyDescent="0.25">
      <c r="A1241" s="41" t="s">
        <v>666</v>
      </c>
      <c r="B1241" s="42">
        <v>-36.556699999999999</v>
      </c>
      <c r="C1241" s="42">
        <v>145.63</v>
      </c>
      <c r="D1241" s="43">
        <v>0.13</v>
      </c>
      <c r="E1241" s="40" t="s">
        <v>667</v>
      </c>
      <c r="F1241" s="15"/>
    </row>
    <row r="1242" spans="1:6" ht="21.9" customHeight="1" x14ac:dyDescent="0.25">
      <c r="A1242" s="41" t="s">
        <v>666</v>
      </c>
      <c r="B1242" s="42">
        <v>-36.488799999999998</v>
      </c>
      <c r="C1242" s="42">
        <v>145.59399999999999</v>
      </c>
      <c r="D1242" s="43">
        <v>0.16</v>
      </c>
      <c r="E1242" s="40" t="s">
        <v>667</v>
      </c>
      <c r="F1242" s="15"/>
    </row>
    <row r="1243" spans="1:6" ht="21.9" customHeight="1" x14ac:dyDescent="0.25">
      <c r="A1243" s="41" t="s">
        <v>666</v>
      </c>
      <c r="B1243" s="42">
        <v>-36.458399999999997</v>
      </c>
      <c r="C1243" s="42">
        <v>145.70500000000001</v>
      </c>
      <c r="D1243" s="43">
        <v>0.14000000000000001</v>
      </c>
      <c r="E1243" s="40" t="s">
        <v>667</v>
      </c>
      <c r="F1243" s="15"/>
    </row>
    <row r="1244" spans="1:6" ht="21.9" customHeight="1" x14ac:dyDescent="0.25">
      <c r="A1244" s="41" t="s">
        <v>666</v>
      </c>
      <c r="B1244" s="42">
        <v>-36.446899999999999</v>
      </c>
      <c r="C1244" s="42">
        <v>145.71100000000001</v>
      </c>
      <c r="D1244" s="43">
        <v>0.17</v>
      </c>
      <c r="E1244" s="40" t="s">
        <v>667</v>
      </c>
      <c r="F1244" s="15"/>
    </row>
    <row r="1245" spans="1:6" ht="21.9" customHeight="1" x14ac:dyDescent="0.25">
      <c r="A1245" s="41" t="s">
        <v>666</v>
      </c>
      <c r="B1245" s="42">
        <v>-36.435600000000001</v>
      </c>
      <c r="C1245" s="42">
        <v>145.71199999999999</v>
      </c>
      <c r="D1245" s="43">
        <v>0.19</v>
      </c>
      <c r="E1245" s="40" t="s">
        <v>667</v>
      </c>
      <c r="F1245" s="15"/>
    </row>
    <row r="1246" spans="1:6" ht="21.9" customHeight="1" x14ac:dyDescent="0.25">
      <c r="A1246" s="41" t="s">
        <v>666</v>
      </c>
      <c r="B1246" s="42">
        <v>-36.564900000000002</v>
      </c>
      <c r="C1246" s="42">
        <v>145.62700000000001</v>
      </c>
      <c r="D1246" s="43">
        <v>0.14000000000000001</v>
      </c>
      <c r="E1246" s="40" t="s">
        <v>667</v>
      </c>
      <c r="F1246" s="15"/>
    </row>
    <row r="1247" spans="1:6" ht="21.9" customHeight="1" x14ac:dyDescent="0.25">
      <c r="A1247" s="41" t="s">
        <v>666</v>
      </c>
      <c r="B1247" s="42">
        <v>-36.552300000000002</v>
      </c>
      <c r="C1247" s="42">
        <v>145.63</v>
      </c>
      <c r="D1247" s="43">
        <v>0.28999999999999998</v>
      </c>
      <c r="E1247" s="40" t="s">
        <v>667</v>
      </c>
      <c r="F1247" s="15"/>
    </row>
    <row r="1248" spans="1:6" ht="21.9" customHeight="1" x14ac:dyDescent="0.25">
      <c r="A1248" s="41" t="s">
        <v>666</v>
      </c>
      <c r="B1248" s="42">
        <v>-36.483499999999999</v>
      </c>
      <c r="C1248" s="42">
        <v>145.648</v>
      </c>
      <c r="D1248" s="43">
        <v>0.11</v>
      </c>
      <c r="E1248" s="40" t="s">
        <v>667</v>
      </c>
      <c r="F1248" s="15"/>
    </row>
    <row r="1249" spans="1:6" ht="21.9" customHeight="1" x14ac:dyDescent="0.25">
      <c r="A1249" s="41" t="s">
        <v>666</v>
      </c>
      <c r="B1249" s="42">
        <v>-36.485199999999999</v>
      </c>
      <c r="C1249" s="42">
        <v>145.63399999999999</v>
      </c>
      <c r="D1249" s="43">
        <v>0.19</v>
      </c>
      <c r="E1249" s="40" t="s">
        <v>667</v>
      </c>
      <c r="F1249" s="15"/>
    </row>
    <row r="1250" spans="1:6" ht="21.9" customHeight="1" x14ac:dyDescent="0.25">
      <c r="A1250" s="41" t="s">
        <v>666</v>
      </c>
      <c r="B1250" s="42">
        <v>-36.676099999999998</v>
      </c>
      <c r="C1250" s="42">
        <v>145.93299999999999</v>
      </c>
      <c r="D1250" s="43">
        <v>0.35</v>
      </c>
      <c r="E1250" s="40" t="s">
        <v>667</v>
      </c>
      <c r="F1250" s="15"/>
    </row>
    <row r="1251" spans="1:6" ht="21.9" customHeight="1" x14ac:dyDescent="0.25">
      <c r="A1251" s="41" t="s">
        <v>666</v>
      </c>
      <c r="B1251" s="42">
        <v>-36.662300000000002</v>
      </c>
      <c r="C1251" s="42">
        <v>145.93100000000001</v>
      </c>
      <c r="D1251" s="43">
        <v>0.15</v>
      </c>
      <c r="E1251" s="40" t="s">
        <v>667</v>
      </c>
      <c r="F1251" s="15"/>
    </row>
    <row r="1252" spans="1:6" ht="21.9" customHeight="1" x14ac:dyDescent="0.25">
      <c r="A1252" s="41" t="s">
        <v>666</v>
      </c>
      <c r="B1252" s="42">
        <v>-36.663800000000002</v>
      </c>
      <c r="C1252" s="42">
        <v>145.93199999999999</v>
      </c>
      <c r="D1252" s="43">
        <v>3</v>
      </c>
      <c r="E1252" s="40" t="s">
        <v>667</v>
      </c>
      <c r="F1252" s="15"/>
    </row>
    <row r="1253" spans="1:6" ht="21.9" customHeight="1" x14ac:dyDescent="0.25">
      <c r="A1253" s="41" t="s">
        <v>666</v>
      </c>
      <c r="B1253" s="42">
        <v>-36.680599999999998</v>
      </c>
      <c r="C1253" s="42">
        <v>145.93199999999999</v>
      </c>
      <c r="D1253" s="43">
        <v>6.8</v>
      </c>
      <c r="E1253" s="40" t="s">
        <v>667</v>
      </c>
      <c r="F1253" s="15"/>
    </row>
    <row r="1254" spans="1:6" ht="21.9" customHeight="1" x14ac:dyDescent="0.25">
      <c r="A1254" s="41" t="s">
        <v>666</v>
      </c>
      <c r="B1254" s="42">
        <v>-37.057600000000001</v>
      </c>
      <c r="C1254" s="42">
        <v>145.28299999999999</v>
      </c>
      <c r="D1254" s="43">
        <v>0.35</v>
      </c>
      <c r="E1254" s="40" t="s">
        <v>667</v>
      </c>
      <c r="F1254" s="15"/>
    </row>
    <row r="1255" spans="1:6" ht="21.9" customHeight="1" x14ac:dyDescent="0.25">
      <c r="A1255" s="41" t="s">
        <v>666</v>
      </c>
      <c r="B1255" s="42">
        <v>-37.057400000000001</v>
      </c>
      <c r="C1255" s="42">
        <v>145.286</v>
      </c>
      <c r="D1255" s="43">
        <v>0.25</v>
      </c>
      <c r="E1255" s="40" t="s">
        <v>667</v>
      </c>
      <c r="F1255" s="15"/>
    </row>
    <row r="1256" spans="1:6" ht="21.9" customHeight="1" x14ac:dyDescent="0.25">
      <c r="A1256" s="41" t="s">
        <v>666</v>
      </c>
      <c r="B1256" s="42">
        <v>-37.057200000000002</v>
      </c>
      <c r="C1256" s="42">
        <v>145.28800000000001</v>
      </c>
      <c r="D1256" s="43">
        <v>0.44</v>
      </c>
      <c r="E1256" s="40" t="s">
        <v>667</v>
      </c>
      <c r="F1256" s="15"/>
    </row>
    <row r="1257" spans="1:6" ht="21.9" customHeight="1" x14ac:dyDescent="0.25">
      <c r="A1257" s="41" t="s">
        <v>666</v>
      </c>
      <c r="B1257" s="42">
        <v>-37.055</v>
      </c>
      <c r="C1257" s="42">
        <v>145.28100000000001</v>
      </c>
      <c r="D1257" s="43">
        <v>0.27</v>
      </c>
      <c r="E1257" s="40" t="s">
        <v>667</v>
      </c>
      <c r="F1257" s="15"/>
    </row>
    <row r="1258" spans="1:6" ht="21.9" customHeight="1" x14ac:dyDescent="0.25">
      <c r="A1258" s="41" t="s">
        <v>666</v>
      </c>
      <c r="B1258" s="42">
        <v>-36.395099999999999</v>
      </c>
      <c r="C1258" s="42">
        <v>146.523</v>
      </c>
      <c r="D1258" s="43">
        <v>0.27</v>
      </c>
      <c r="E1258" s="40" t="s">
        <v>667</v>
      </c>
      <c r="F1258" s="15"/>
    </row>
    <row r="1259" spans="1:6" ht="21.9" customHeight="1" x14ac:dyDescent="0.25">
      <c r="A1259" s="41" t="s">
        <v>666</v>
      </c>
      <c r="B1259" s="42">
        <v>-36.398000000000003</v>
      </c>
      <c r="C1259" s="42">
        <v>146.52500000000001</v>
      </c>
      <c r="D1259" s="43">
        <v>0.26</v>
      </c>
      <c r="E1259" s="40" t="s">
        <v>667</v>
      </c>
      <c r="F1259" s="15"/>
    </row>
    <row r="1260" spans="1:6" ht="21.9" customHeight="1" x14ac:dyDescent="0.25">
      <c r="A1260" s="41" t="s">
        <v>666</v>
      </c>
      <c r="B1260" s="42">
        <v>-36</v>
      </c>
      <c r="C1260" s="42">
        <v>143.5</v>
      </c>
      <c r="D1260" s="43">
        <v>0.1</v>
      </c>
      <c r="E1260" s="40" t="s">
        <v>667</v>
      </c>
      <c r="F1260" s="15"/>
    </row>
    <row r="1261" spans="1:6" ht="21.9" customHeight="1" x14ac:dyDescent="0.25">
      <c r="A1261" s="41" t="s">
        <v>666</v>
      </c>
      <c r="B1261" s="42">
        <v>-36</v>
      </c>
      <c r="C1261" s="42">
        <v>143.5</v>
      </c>
      <c r="D1261" s="43">
        <v>1</v>
      </c>
      <c r="E1261" s="40" t="s">
        <v>667</v>
      </c>
      <c r="F1261" s="15"/>
    </row>
    <row r="1262" spans="1:6" ht="21.9" customHeight="1" x14ac:dyDescent="0.25">
      <c r="A1262" s="41" t="s">
        <v>666</v>
      </c>
      <c r="B1262" s="42">
        <v>-36.33</v>
      </c>
      <c r="C1262" s="42">
        <v>144.94999999999999</v>
      </c>
      <c r="D1262" s="43">
        <v>0.32</v>
      </c>
      <c r="E1262" s="40" t="s">
        <v>667</v>
      </c>
      <c r="F1262" s="15"/>
    </row>
    <row r="1263" spans="1:6" ht="21.9" customHeight="1" x14ac:dyDescent="0.25">
      <c r="A1263" s="41" t="s">
        <v>666</v>
      </c>
      <c r="B1263" s="42">
        <v>-36.33</v>
      </c>
      <c r="C1263" s="42">
        <v>144.94999999999999</v>
      </c>
      <c r="D1263" s="43">
        <v>0.75</v>
      </c>
      <c r="E1263" s="40" t="s">
        <v>667</v>
      </c>
      <c r="F1263" s="15"/>
    </row>
    <row r="1264" spans="1:6" ht="21.9" customHeight="1" x14ac:dyDescent="0.25">
      <c r="A1264" s="41" t="s">
        <v>666</v>
      </c>
      <c r="B1264" s="42">
        <v>-24.81</v>
      </c>
      <c r="C1264" s="42">
        <v>149.80000000000001</v>
      </c>
      <c r="D1264" s="43">
        <v>0.15</v>
      </c>
      <c r="E1264" s="40" t="s">
        <v>667</v>
      </c>
      <c r="F1264" s="15"/>
    </row>
    <row r="1265" spans="1:6" ht="21.9" customHeight="1" x14ac:dyDescent="0.25">
      <c r="A1265" s="41" t="s">
        <v>666</v>
      </c>
      <c r="B1265" s="42">
        <v>-24.81</v>
      </c>
      <c r="C1265" s="42">
        <v>149.80000000000001</v>
      </c>
      <c r="D1265" s="43">
        <v>0.16</v>
      </c>
      <c r="E1265" s="40" t="s">
        <v>667</v>
      </c>
      <c r="F1265" s="15"/>
    </row>
    <row r="1266" spans="1:6" ht="21.9" customHeight="1" x14ac:dyDescent="0.25">
      <c r="A1266" s="41" t="s">
        <v>666</v>
      </c>
      <c r="B1266" s="42">
        <v>-24.81</v>
      </c>
      <c r="C1266" s="42">
        <v>149.80000000000001</v>
      </c>
      <c r="D1266" s="43">
        <v>0.3</v>
      </c>
      <c r="E1266" s="40" t="s">
        <v>667</v>
      </c>
      <c r="F1266" s="15"/>
    </row>
    <row r="1267" spans="1:6" ht="21.9" customHeight="1" x14ac:dyDescent="0.25">
      <c r="A1267" s="41" t="s">
        <v>666</v>
      </c>
      <c r="B1267" s="42">
        <v>-24.81</v>
      </c>
      <c r="C1267" s="42">
        <v>149.80000000000001</v>
      </c>
      <c r="D1267" s="43">
        <v>14.1</v>
      </c>
      <c r="E1267" s="40" t="s">
        <v>667</v>
      </c>
      <c r="F1267" s="15"/>
    </row>
    <row r="1268" spans="1:6" ht="21.9" customHeight="1" x14ac:dyDescent="0.25">
      <c r="A1268" s="41" t="s">
        <v>666</v>
      </c>
      <c r="B1268" s="42">
        <v>-24.81</v>
      </c>
      <c r="C1268" s="42">
        <v>149.80000000000001</v>
      </c>
      <c r="D1268" s="43">
        <v>3.11</v>
      </c>
      <c r="E1268" s="40" t="s">
        <v>667</v>
      </c>
      <c r="F1268" s="15"/>
    </row>
    <row r="1269" spans="1:6" ht="21.9" customHeight="1" x14ac:dyDescent="0.25">
      <c r="A1269" s="41" t="s">
        <v>666</v>
      </c>
      <c r="B1269" s="42">
        <v>-24.81</v>
      </c>
      <c r="C1269" s="42">
        <v>149.80000000000001</v>
      </c>
      <c r="D1269" s="43">
        <v>93.2</v>
      </c>
      <c r="E1269" s="40" t="s">
        <v>667</v>
      </c>
      <c r="F1269" s="15"/>
    </row>
    <row r="1270" spans="1:6" ht="21.9" customHeight="1" x14ac:dyDescent="0.25">
      <c r="A1270" s="41" t="s">
        <v>666</v>
      </c>
      <c r="B1270" s="42">
        <v>-24.81</v>
      </c>
      <c r="C1270" s="42">
        <v>149.80000000000001</v>
      </c>
      <c r="D1270" s="43">
        <v>2.7</v>
      </c>
      <c r="E1270" s="40" t="s">
        <v>667</v>
      </c>
      <c r="F1270" s="15"/>
    </row>
    <row r="1271" spans="1:6" ht="21.9" customHeight="1" x14ac:dyDescent="0.25">
      <c r="A1271" s="41" t="s">
        <v>666</v>
      </c>
      <c r="B1271" s="42">
        <v>-24.81</v>
      </c>
      <c r="C1271" s="42">
        <v>149.80000000000001</v>
      </c>
      <c r="D1271" s="43">
        <v>4.7</v>
      </c>
      <c r="E1271" s="40" t="s">
        <v>667</v>
      </c>
      <c r="F1271" s="15"/>
    </row>
    <row r="1272" spans="1:6" ht="21.9" customHeight="1" x14ac:dyDescent="0.25">
      <c r="A1272" s="41" t="s">
        <v>666</v>
      </c>
      <c r="B1272" s="42">
        <v>-24.81</v>
      </c>
      <c r="C1272" s="42">
        <v>149.80000000000001</v>
      </c>
      <c r="D1272" s="43">
        <v>3.7</v>
      </c>
      <c r="E1272" s="40" t="s">
        <v>667</v>
      </c>
      <c r="F1272" s="15"/>
    </row>
    <row r="1273" spans="1:6" ht="21.9" customHeight="1" x14ac:dyDescent="0.25">
      <c r="A1273" s="41" t="s">
        <v>666</v>
      </c>
      <c r="B1273" s="42">
        <v>-28.167000000000002</v>
      </c>
      <c r="C1273" s="42">
        <v>150.25</v>
      </c>
      <c r="D1273" s="43">
        <v>0.31</v>
      </c>
      <c r="E1273" s="40" t="s">
        <v>667</v>
      </c>
      <c r="F1273" s="15"/>
    </row>
    <row r="1274" spans="1:6" ht="21.9" customHeight="1" x14ac:dyDescent="0.25">
      <c r="A1274" s="41" t="s">
        <v>666</v>
      </c>
      <c r="B1274" s="42">
        <v>-28.433</v>
      </c>
      <c r="C1274" s="42">
        <v>150.30000000000001</v>
      </c>
      <c r="D1274" s="43">
        <v>0.41</v>
      </c>
      <c r="E1274" s="40" t="s">
        <v>667</v>
      </c>
      <c r="F1274" s="15"/>
    </row>
    <row r="1275" spans="1:6" ht="21.9" customHeight="1" x14ac:dyDescent="0.25">
      <c r="A1275" s="41" t="s">
        <v>666</v>
      </c>
      <c r="B1275" s="42">
        <v>-26.814</v>
      </c>
      <c r="C1275" s="42">
        <v>150.79599999999999</v>
      </c>
      <c r="D1275" s="43">
        <v>0.25</v>
      </c>
      <c r="E1275" s="40" t="s">
        <v>667</v>
      </c>
      <c r="F1275" s="15"/>
    </row>
    <row r="1276" spans="1:6" ht="21.9" customHeight="1" x14ac:dyDescent="0.25">
      <c r="A1276" s="41" t="s">
        <v>666</v>
      </c>
      <c r="B1276" s="42">
        <v>-28.082999999999998</v>
      </c>
      <c r="C1276" s="42">
        <v>150.43299999999999</v>
      </c>
      <c r="D1276" s="43">
        <v>0.13</v>
      </c>
      <c r="E1276" s="40" t="s">
        <v>667</v>
      </c>
      <c r="F1276" s="15"/>
    </row>
    <row r="1277" spans="1:6" ht="21.9" customHeight="1" x14ac:dyDescent="0.25">
      <c r="A1277" s="41" t="s">
        <v>666</v>
      </c>
      <c r="B1277" s="42">
        <v>-27</v>
      </c>
      <c r="C1277" s="42">
        <v>149.93299999999999</v>
      </c>
      <c r="D1277" s="43">
        <v>0.4</v>
      </c>
      <c r="E1277" s="40" t="s">
        <v>667</v>
      </c>
      <c r="F1277" s="15"/>
    </row>
    <row r="1278" spans="1:6" ht="21.9" customHeight="1" x14ac:dyDescent="0.25">
      <c r="A1278" s="41" t="s">
        <v>666</v>
      </c>
      <c r="B1278" s="42">
        <v>-26</v>
      </c>
      <c r="C1278" s="42">
        <v>149.11600000000001</v>
      </c>
      <c r="D1278" s="43">
        <v>0.24</v>
      </c>
      <c r="E1278" s="40" t="s">
        <v>667</v>
      </c>
      <c r="F1278" s="15"/>
    </row>
    <row r="1279" spans="1:6" ht="21.9" customHeight="1" x14ac:dyDescent="0.25">
      <c r="A1279" s="41" t="s">
        <v>666</v>
      </c>
      <c r="B1279" s="42">
        <v>-27.766999999999999</v>
      </c>
      <c r="C1279" s="42">
        <v>151.917</v>
      </c>
      <c r="D1279" s="43">
        <v>0.9</v>
      </c>
      <c r="E1279" s="40" t="s">
        <v>667</v>
      </c>
      <c r="F1279" s="15"/>
    </row>
    <row r="1280" spans="1:6" ht="21.9" customHeight="1" x14ac:dyDescent="0.25">
      <c r="A1280" s="41" t="s">
        <v>666</v>
      </c>
      <c r="B1280" s="42">
        <v>-28.21</v>
      </c>
      <c r="C1280" s="42">
        <v>152.1</v>
      </c>
      <c r="D1280" s="43">
        <v>0.36</v>
      </c>
      <c r="E1280" s="40" t="s">
        <v>667</v>
      </c>
      <c r="F1280" s="15"/>
    </row>
    <row r="1281" spans="1:6" ht="21.9" customHeight="1" x14ac:dyDescent="0.25">
      <c r="A1281" s="41" t="s">
        <v>666</v>
      </c>
      <c r="B1281" s="42">
        <v>-28.501000000000001</v>
      </c>
      <c r="C1281" s="42">
        <v>148.733</v>
      </c>
      <c r="D1281" s="43">
        <v>0.22</v>
      </c>
      <c r="E1281" s="40" t="s">
        <v>667</v>
      </c>
      <c r="F1281" s="15"/>
    </row>
    <row r="1282" spans="1:6" ht="21.9" customHeight="1" x14ac:dyDescent="0.25">
      <c r="A1282" s="41" t="s">
        <v>666</v>
      </c>
      <c r="B1282" s="42">
        <v>-26.466999999999999</v>
      </c>
      <c r="C1282" s="42">
        <v>149.1</v>
      </c>
      <c r="D1282" s="43">
        <v>0.23</v>
      </c>
      <c r="E1282" s="40" t="s">
        <v>667</v>
      </c>
      <c r="F1282" s="15"/>
    </row>
    <row r="1283" spans="1:6" ht="21.9" customHeight="1" x14ac:dyDescent="0.25">
      <c r="A1283" s="41" t="s">
        <v>666</v>
      </c>
      <c r="B1283" s="42">
        <v>-26.783000000000001</v>
      </c>
      <c r="C1283" s="42">
        <v>150.88300000000001</v>
      </c>
      <c r="D1283" s="43">
        <v>0.21</v>
      </c>
      <c r="E1283" s="40" t="s">
        <v>667</v>
      </c>
      <c r="F1283" s="15"/>
    </row>
    <row r="1284" spans="1:6" ht="21.9" customHeight="1" x14ac:dyDescent="0.25">
      <c r="A1284" s="41" t="s">
        <v>666</v>
      </c>
      <c r="B1284" s="42">
        <v>-28.167000000000002</v>
      </c>
      <c r="C1284" s="42">
        <v>150.25</v>
      </c>
      <c r="D1284" s="43">
        <v>9.4</v>
      </c>
      <c r="E1284" s="40" t="s">
        <v>667</v>
      </c>
      <c r="F1284" s="15"/>
    </row>
    <row r="1285" spans="1:6" ht="21.9" customHeight="1" x14ac:dyDescent="0.25">
      <c r="A1285" s="41" t="s">
        <v>666</v>
      </c>
      <c r="B1285" s="42">
        <v>-28.433</v>
      </c>
      <c r="C1285" s="42">
        <v>150.30000000000001</v>
      </c>
      <c r="D1285" s="43">
        <v>3.6</v>
      </c>
      <c r="E1285" s="40" t="s">
        <v>667</v>
      </c>
      <c r="F1285" s="15"/>
    </row>
    <row r="1286" spans="1:6" ht="21.9" customHeight="1" x14ac:dyDescent="0.25">
      <c r="A1286" s="41" t="s">
        <v>666</v>
      </c>
      <c r="B1286" s="42">
        <v>-26.814</v>
      </c>
      <c r="C1286" s="42">
        <v>150.79599999999999</v>
      </c>
      <c r="D1286" s="43">
        <v>2.7</v>
      </c>
      <c r="E1286" s="40" t="s">
        <v>667</v>
      </c>
      <c r="F1286" s="15"/>
    </row>
    <row r="1287" spans="1:6" ht="21.9" customHeight="1" x14ac:dyDescent="0.25">
      <c r="A1287" s="41" t="s">
        <v>666</v>
      </c>
      <c r="B1287" s="42">
        <v>-27</v>
      </c>
      <c r="C1287" s="42">
        <v>149.93299999999999</v>
      </c>
      <c r="D1287" s="43">
        <v>12.4</v>
      </c>
      <c r="E1287" s="40" t="s">
        <v>667</v>
      </c>
      <c r="F1287" s="15"/>
    </row>
    <row r="1288" spans="1:6" ht="21.9" customHeight="1" x14ac:dyDescent="0.25">
      <c r="A1288" s="41" t="s">
        <v>666</v>
      </c>
      <c r="B1288" s="42">
        <v>-26</v>
      </c>
      <c r="C1288" s="42">
        <v>149.11600000000001</v>
      </c>
      <c r="D1288" s="43">
        <v>8</v>
      </c>
      <c r="E1288" s="40" t="s">
        <v>667</v>
      </c>
      <c r="F1288" s="15"/>
    </row>
    <row r="1289" spans="1:6" ht="21.9" customHeight="1" x14ac:dyDescent="0.25">
      <c r="A1289" s="41" t="s">
        <v>666</v>
      </c>
      <c r="B1289" s="42">
        <v>-27.766999999999999</v>
      </c>
      <c r="C1289" s="42">
        <v>151.917</v>
      </c>
      <c r="D1289" s="43">
        <v>14</v>
      </c>
      <c r="E1289" s="40" t="s">
        <v>667</v>
      </c>
      <c r="F1289" s="15"/>
    </row>
    <row r="1290" spans="1:6" ht="21.9" customHeight="1" x14ac:dyDescent="0.25">
      <c r="A1290" s="41" t="s">
        <v>666</v>
      </c>
      <c r="B1290" s="42">
        <v>-28.21</v>
      </c>
      <c r="C1290" s="42">
        <v>152.1</v>
      </c>
      <c r="D1290" s="43">
        <v>8.1</v>
      </c>
      <c r="E1290" s="40" t="s">
        <v>667</v>
      </c>
      <c r="F1290" s="15"/>
    </row>
    <row r="1291" spans="1:6" ht="21.9" customHeight="1" x14ac:dyDescent="0.25">
      <c r="A1291" s="41" t="s">
        <v>666</v>
      </c>
      <c r="B1291" s="42">
        <v>-28.501000000000001</v>
      </c>
      <c r="C1291" s="42">
        <v>148.733</v>
      </c>
      <c r="D1291" s="43">
        <v>3</v>
      </c>
      <c r="E1291" s="40" t="s">
        <v>667</v>
      </c>
      <c r="F1291" s="15"/>
    </row>
    <row r="1292" spans="1:6" ht="21.9" customHeight="1" x14ac:dyDescent="0.25">
      <c r="A1292" s="41" t="s">
        <v>666</v>
      </c>
      <c r="B1292" s="42">
        <v>-26.466999999999999</v>
      </c>
      <c r="C1292" s="42">
        <v>149.1</v>
      </c>
      <c r="D1292" s="43">
        <v>7.65</v>
      </c>
      <c r="E1292" s="40" t="s">
        <v>667</v>
      </c>
      <c r="F1292" s="15"/>
    </row>
    <row r="1293" spans="1:6" ht="21.9" customHeight="1" x14ac:dyDescent="0.25">
      <c r="A1293" s="41" t="s">
        <v>666</v>
      </c>
      <c r="B1293" s="42">
        <v>-26.783000000000001</v>
      </c>
      <c r="C1293" s="42">
        <v>150.88300000000001</v>
      </c>
      <c r="D1293" s="43">
        <v>9.6999999999999993</v>
      </c>
      <c r="E1293" s="40" t="s">
        <v>667</v>
      </c>
      <c r="F1293" s="15"/>
    </row>
    <row r="1294" spans="1:6" ht="21.9" customHeight="1" x14ac:dyDescent="0.25">
      <c r="A1294" s="41" t="s">
        <v>666</v>
      </c>
      <c r="B1294" s="42">
        <v>-27.766999999999999</v>
      </c>
      <c r="C1294" s="42">
        <v>151.917</v>
      </c>
      <c r="D1294" s="43">
        <v>8.5</v>
      </c>
      <c r="E1294" s="40" t="s">
        <v>667</v>
      </c>
      <c r="F1294" s="15"/>
    </row>
    <row r="1295" spans="1:6" ht="21.9" customHeight="1" x14ac:dyDescent="0.25">
      <c r="A1295" s="41" t="s">
        <v>666</v>
      </c>
      <c r="B1295" s="42">
        <v>-28.433</v>
      </c>
      <c r="C1295" s="42">
        <v>150.30000000000001</v>
      </c>
      <c r="D1295" s="43">
        <v>1.4</v>
      </c>
      <c r="E1295" s="40" t="s">
        <v>667</v>
      </c>
      <c r="F1295" s="15"/>
    </row>
    <row r="1296" spans="1:6" ht="21.9" customHeight="1" x14ac:dyDescent="0.25">
      <c r="A1296" s="41" t="s">
        <v>666</v>
      </c>
      <c r="B1296" s="42">
        <v>-26.466999999999999</v>
      </c>
      <c r="C1296" s="42">
        <v>149.1</v>
      </c>
      <c r="D1296" s="43">
        <v>0.9</v>
      </c>
      <c r="E1296" s="40" t="s">
        <v>667</v>
      </c>
      <c r="F1296" s="15"/>
    </row>
    <row r="1297" spans="1:6" ht="21.9" customHeight="1" x14ac:dyDescent="0.25">
      <c r="A1297" s="41" t="s">
        <v>666</v>
      </c>
      <c r="B1297" s="42">
        <v>-26.73</v>
      </c>
      <c r="C1297" s="42">
        <v>150.62</v>
      </c>
      <c r="D1297" s="43">
        <v>0.15</v>
      </c>
      <c r="E1297" s="40" t="s">
        <v>667</v>
      </c>
      <c r="F1297" s="15"/>
    </row>
    <row r="1298" spans="1:6" ht="21.9" customHeight="1" x14ac:dyDescent="0.25">
      <c r="A1298" s="41" t="s">
        <v>666</v>
      </c>
      <c r="B1298" s="42">
        <v>-26.73</v>
      </c>
      <c r="C1298" s="42">
        <v>150.62</v>
      </c>
      <c r="D1298" s="43">
        <v>4</v>
      </c>
      <c r="E1298" s="40" t="s">
        <v>667</v>
      </c>
      <c r="F1298" s="15"/>
    </row>
    <row r="1299" spans="1:6" ht="21.9" customHeight="1" x14ac:dyDescent="0.25">
      <c r="A1299" s="41" t="s">
        <v>666</v>
      </c>
      <c r="B1299" s="42">
        <v>-28.53</v>
      </c>
      <c r="C1299" s="42">
        <v>150.30000000000001</v>
      </c>
      <c r="D1299" s="43">
        <v>0.1</v>
      </c>
      <c r="E1299" s="40" t="s">
        <v>667</v>
      </c>
      <c r="F1299" s="15"/>
    </row>
    <row r="1300" spans="1:6" ht="21.9" customHeight="1" x14ac:dyDescent="0.25">
      <c r="A1300" s="41" t="s">
        <v>666</v>
      </c>
      <c r="B1300" s="42">
        <v>-28.53</v>
      </c>
      <c r="C1300" s="42">
        <v>150.30000000000001</v>
      </c>
      <c r="D1300" s="43">
        <v>6</v>
      </c>
      <c r="E1300" s="40" t="s">
        <v>667</v>
      </c>
      <c r="F1300" s="15"/>
    </row>
    <row r="1301" spans="1:6" ht="21.9" customHeight="1" x14ac:dyDescent="0.25">
      <c r="A1301" s="41" t="s">
        <v>666</v>
      </c>
      <c r="B1301" s="42">
        <v>-35.227209999999999</v>
      </c>
      <c r="C1301" s="42">
        <v>138.78498999999999</v>
      </c>
      <c r="D1301" s="43">
        <v>18</v>
      </c>
      <c r="E1301" s="40" t="s">
        <v>667</v>
      </c>
      <c r="F1301" s="15"/>
    </row>
    <row r="1302" spans="1:6" ht="21.9" customHeight="1" x14ac:dyDescent="0.25">
      <c r="A1302" s="41" t="s">
        <v>666</v>
      </c>
      <c r="B1302" s="42">
        <v>-35.314720000000001</v>
      </c>
      <c r="C1302" s="42">
        <v>138.77330000000001</v>
      </c>
      <c r="D1302" s="43">
        <v>32</v>
      </c>
      <c r="E1302" s="40" t="s">
        <v>667</v>
      </c>
      <c r="F1302" s="15"/>
    </row>
    <row r="1303" spans="1:6" ht="21.9" customHeight="1" x14ac:dyDescent="0.25">
      <c r="A1303" s="41" t="s">
        <v>666</v>
      </c>
      <c r="B1303" s="42">
        <v>-33.611159999999998</v>
      </c>
      <c r="C1303" s="42">
        <v>138.87379000000001</v>
      </c>
      <c r="D1303" s="43">
        <v>0.85</v>
      </c>
      <c r="E1303" s="40" t="s">
        <v>667</v>
      </c>
      <c r="F1303" s="15"/>
    </row>
    <row r="1304" spans="1:6" ht="21.9" customHeight="1" x14ac:dyDescent="0.25">
      <c r="A1304" s="41" t="s">
        <v>666</v>
      </c>
      <c r="B1304" s="42">
        <v>-35.227209999999999</v>
      </c>
      <c r="C1304" s="42">
        <v>138.78498999999999</v>
      </c>
      <c r="D1304" s="43">
        <v>4.3</v>
      </c>
      <c r="E1304" s="40" t="s">
        <v>667</v>
      </c>
      <c r="F1304" s="15"/>
    </row>
    <row r="1305" spans="1:6" ht="21.9" customHeight="1" x14ac:dyDescent="0.25">
      <c r="A1305" s="41" t="s">
        <v>666</v>
      </c>
      <c r="B1305" s="42">
        <v>-35.314720000000001</v>
      </c>
      <c r="C1305" s="42">
        <v>138.77330000000001</v>
      </c>
      <c r="D1305" s="43">
        <v>0.8</v>
      </c>
      <c r="E1305" s="40" t="s">
        <v>667</v>
      </c>
      <c r="F1305" s="15"/>
    </row>
    <row r="1306" spans="1:6" ht="21.9" customHeight="1" x14ac:dyDescent="0.25">
      <c r="A1306" s="41" t="s">
        <v>666</v>
      </c>
      <c r="B1306" s="42">
        <v>-33.611159999999998</v>
      </c>
      <c r="C1306" s="42">
        <v>138.87379000000001</v>
      </c>
      <c r="D1306" s="43">
        <v>15</v>
      </c>
      <c r="E1306" s="40" t="s">
        <v>667</v>
      </c>
      <c r="F1306" s="15"/>
    </row>
    <row r="1307" spans="1:6" ht="21.9" customHeight="1" x14ac:dyDescent="0.25">
      <c r="A1307" s="41" t="s">
        <v>666</v>
      </c>
      <c r="B1307" s="42">
        <v>-35.227209999999999</v>
      </c>
      <c r="C1307" s="42">
        <v>138.78498999999999</v>
      </c>
      <c r="D1307" s="43">
        <v>19</v>
      </c>
      <c r="E1307" s="40" t="s">
        <v>667</v>
      </c>
      <c r="F1307" s="15"/>
    </row>
    <row r="1308" spans="1:6" ht="21.9" customHeight="1" x14ac:dyDescent="0.25">
      <c r="A1308" s="41" t="s">
        <v>666</v>
      </c>
      <c r="B1308" s="42">
        <v>-35.314720000000001</v>
      </c>
      <c r="C1308" s="42">
        <v>138.77330000000001</v>
      </c>
      <c r="D1308" s="43">
        <v>22</v>
      </c>
      <c r="E1308" s="40" t="s">
        <v>667</v>
      </c>
      <c r="F1308" s="15"/>
    </row>
    <row r="1309" spans="1:6" ht="21.9" customHeight="1" x14ac:dyDescent="0.25">
      <c r="A1309" s="41" t="s">
        <v>666</v>
      </c>
      <c r="B1309" s="42">
        <v>-31.5</v>
      </c>
      <c r="C1309" s="42">
        <v>150.5</v>
      </c>
      <c r="D1309" s="43">
        <v>8</v>
      </c>
      <c r="E1309" s="40" t="s">
        <v>667</v>
      </c>
      <c r="F1309" s="15"/>
    </row>
    <row r="1310" spans="1:6" ht="21.9" customHeight="1" x14ac:dyDescent="0.25">
      <c r="A1310" s="41" t="s">
        <v>666</v>
      </c>
      <c r="B1310" s="42">
        <v>-31.5</v>
      </c>
      <c r="C1310" s="42">
        <v>150.5</v>
      </c>
      <c r="D1310" s="43">
        <v>14.5</v>
      </c>
      <c r="E1310" s="40" t="s">
        <v>667</v>
      </c>
      <c r="F1310" s="15"/>
    </row>
    <row r="1311" spans="1:6" ht="21.9" customHeight="1" x14ac:dyDescent="0.25">
      <c r="A1311" s="41" t="s">
        <v>666</v>
      </c>
      <c r="B1311" s="42">
        <v>-31.5</v>
      </c>
      <c r="C1311" s="42">
        <v>150.5</v>
      </c>
      <c r="D1311" s="43">
        <v>10</v>
      </c>
      <c r="E1311" s="40" t="s">
        <v>667</v>
      </c>
      <c r="F1311" s="15"/>
    </row>
    <row r="1312" spans="1:6" ht="21.9" customHeight="1" x14ac:dyDescent="0.25">
      <c r="A1312" s="41" t="s">
        <v>666</v>
      </c>
      <c r="B1312" s="42">
        <v>-27.669840000000001</v>
      </c>
      <c r="C1312" s="42">
        <v>150.34912</v>
      </c>
      <c r="D1312" s="43">
        <v>0.21</v>
      </c>
      <c r="E1312" s="40" t="s">
        <v>667</v>
      </c>
      <c r="F1312" s="15"/>
    </row>
    <row r="1313" spans="1:6" ht="21.9" customHeight="1" x14ac:dyDescent="0.25">
      <c r="A1313" s="41" t="s">
        <v>666</v>
      </c>
      <c r="B1313" s="42">
        <v>-27.759260000000001</v>
      </c>
      <c r="C1313" s="42">
        <v>150.36346</v>
      </c>
      <c r="D1313" s="43">
        <v>0.19</v>
      </c>
      <c r="E1313" s="40" t="s">
        <v>667</v>
      </c>
      <c r="F1313" s="15"/>
    </row>
    <row r="1314" spans="1:6" ht="21.9" customHeight="1" x14ac:dyDescent="0.25">
      <c r="A1314" s="41" t="s">
        <v>666</v>
      </c>
      <c r="B1314" s="42">
        <v>-27.960129999999999</v>
      </c>
      <c r="C1314" s="42">
        <v>150.05987999999999</v>
      </c>
      <c r="D1314" s="43">
        <v>0.11</v>
      </c>
      <c r="E1314" s="40" t="s">
        <v>667</v>
      </c>
      <c r="F1314" s="15"/>
    </row>
    <row r="1315" spans="1:6" ht="21.9" customHeight="1" x14ac:dyDescent="0.25">
      <c r="A1315" s="41" t="s">
        <v>666</v>
      </c>
      <c r="B1315" s="42">
        <v>-27.116219999999998</v>
      </c>
      <c r="C1315" s="42">
        <v>150.01867999999999</v>
      </c>
      <c r="D1315" s="43">
        <v>0.23</v>
      </c>
      <c r="E1315" s="40" t="s">
        <v>667</v>
      </c>
      <c r="F1315" s="15"/>
    </row>
    <row r="1316" spans="1:6" ht="21.9" customHeight="1" x14ac:dyDescent="0.25">
      <c r="A1316" s="41" t="s">
        <v>666</v>
      </c>
      <c r="B1316" s="42">
        <v>-27.055630000000001</v>
      </c>
      <c r="C1316" s="42">
        <v>149.97713999999999</v>
      </c>
      <c r="D1316" s="43">
        <v>0.15</v>
      </c>
      <c r="E1316" s="40" t="s">
        <v>667</v>
      </c>
      <c r="F1316" s="15"/>
    </row>
    <row r="1317" spans="1:6" ht="21.9" customHeight="1" x14ac:dyDescent="0.25">
      <c r="A1317" s="41" t="s">
        <v>666</v>
      </c>
      <c r="B1317" s="42">
        <v>-27.669840000000001</v>
      </c>
      <c r="C1317" s="42">
        <v>150.34912</v>
      </c>
      <c r="D1317" s="43">
        <v>3.1</v>
      </c>
      <c r="E1317" s="40" t="s">
        <v>667</v>
      </c>
      <c r="F1317" s="15"/>
    </row>
    <row r="1318" spans="1:6" ht="21.9" customHeight="1" x14ac:dyDescent="0.25">
      <c r="A1318" s="41" t="s">
        <v>666</v>
      </c>
      <c r="B1318" s="42">
        <v>-27.759260000000001</v>
      </c>
      <c r="C1318" s="42">
        <v>150.36346</v>
      </c>
      <c r="D1318" s="43">
        <v>11.4</v>
      </c>
      <c r="E1318" s="40" t="s">
        <v>667</v>
      </c>
      <c r="F1318" s="15"/>
    </row>
    <row r="1319" spans="1:6" ht="21.9" customHeight="1" x14ac:dyDescent="0.25">
      <c r="A1319" s="41" t="s">
        <v>666</v>
      </c>
      <c r="B1319" s="42">
        <v>-27.960129999999999</v>
      </c>
      <c r="C1319" s="42">
        <v>150.05987999999999</v>
      </c>
      <c r="D1319" s="43">
        <v>4</v>
      </c>
      <c r="E1319" s="40" t="s">
        <v>667</v>
      </c>
      <c r="F1319" s="15"/>
    </row>
    <row r="1320" spans="1:6" ht="21.9" customHeight="1" x14ac:dyDescent="0.25">
      <c r="A1320" s="41" t="s">
        <v>666</v>
      </c>
      <c r="B1320" s="42">
        <v>-27.116219999999998</v>
      </c>
      <c r="C1320" s="42">
        <v>150.01867999999999</v>
      </c>
      <c r="D1320" s="43">
        <v>14</v>
      </c>
      <c r="E1320" s="40" t="s">
        <v>667</v>
      </c>
      <c r="F1320" s="15"/>
    </row>
    <row r="1321" spans="1:6" ht="21.9" customHeight="1" x14ac:dyDescent="0.25">
      <c r="A1321" s="41" t="s">
        <v>666</v>
      </c>
      <c r="B1321" s="42">
        <v>-27.055630000000001</v>
      </c>
      <c r="C1321" s="42">
        <v>149.97713999999999</v>
      </c>
      <c r="D1321" s="43">
        <v>8</v>
      </c>
      <c r="E1321" s="40" t="s">
        <v>667</v>
      </c>
      <c r="F1321" s="15"/>
    </row>
    <row r="1322" spans="1:6" ht="21.9" customHeight="1" x14ac:dyDescent="0.25">
      <c r="A1322" s="41" t="s">
        <v>666</v>
      </c>
      <c r="B1322" s="42">
        <v>-27.759260000000001</v>
      </c>
      <c r="C1322" s="42">
        <v>150.36346</v>
      </c>
      <c r="D1322" s="43">
        <v>2.5</v>
      </c>
      <c r="E1322" s="40" t="s">
        <v>667</v>
      </c>
      <c r="F1322" s="15"/>
    </row>
    <row r="1323" spans="1:6" ht="21.9" customHeight="1" x14ac:dyDescent="0.25">
      <c r="A1323" s="41" t="s">
        <v>666</v>
      </c>
      <c r="B1323" s="42">
        <v>-27.960129999999999</v>
      </c>
      <c r="C1323" s="42">
        <v>150.05987999999999</v>
      </c>
      <c r="D1323" s="43">
        <v>3.6</v>
      </c>
      <c r="E1323" s="40" t="s">
        <v>667</v>
      </c>
      <c r="F1323" s="15"/>
    </row>
    <row r="1324" spans="1:6" ht="21.9" customHeight="1" x14ac:dyDescent="0.25">
      <c r="A1324" s="41" t="s">
        <v>666</v>
      </c>
      <c r="B1324" s="42">
        <v>-27.116219999999998</v>
      </c>
      <c r="C1324" s="42">
        <v>150.01867999999999</v>
      </c>
      <c r="D1324" s="43">
        <v>5.2</v>
      </c>
      <c r="E1324" s="40" t="s">
        <v>667</v>
      </c>
      <c r="F1324" s="15"/>
    </row>
    <row r="1325" spans="1:6" ht="21.9" customHeight="1" x14ac:dyDescent="0.25">
      <c r="A1325" s="41" t="s">
        <v>666</v>
      </c>
      <c r="B1325" s="42">
        <v>-27.055630000000001</v>
      </c>
      <c r="C1325" s="42">
        <v>149.97713999999999</v>
      </c>
      <c r="D1325" s="43">
        <v>1.7</v>
      </c>
      <c r="E1325" s="40" t="s">
        <v>667</v>
      </c>
      <c r="F1325" s="15"/>
    </row>
    <row r="1326" spans="1:6" ht="21.9" customHeight="1" x14ac:dyDescent="0.25">
      <c r="A1326" s="41" t="s">
        <v>666</v>
      </c>
      <c r="B1326" s="42">
        <v>-24.19</v>
      </c>
      <c r="C1326" s="42">
        <v>149.78</v>
      </c>
      <c r="D1326" s="43">
        <v>0.3</v>
      </c>
      <c r="E1326" s="40" t="s">
        <v>667</v>
      </c>
      <c r="F1326" s="15"/>
    </row>
    <row r="1327" spans="1:6" ht="21.9" customHeight="1" x14ac:dyDescent="0.25">
      <c r="A1327" s="41" t="s">
        <v>666</v>
      </c>
      <c r="B1327" s="42">
        <v>-23.16</v>
      </c>
      <c r="C1327" s="42">
        <v>148.05000000000001</v>
      </c>
      <c r="D1327" s="43">
        <v>1.7</v>
      </c>
      <c r="E1327" s="40" t="s">
        <v>667</v>
      </c>
      <c r="F1327" s="15"/>
    </row>
    <row r="1328" spans="1:6" ht="21.9" customHeight="1" x14ac:dyDescent="0.25">
      <c r="A1328" s="41" t="s">
        <v>666</v>
      </c>
      <c r="B1328" s="42">
        <v>-22.54</v>
      </c>
      <c r="C1328" s="42">
        <v>148.49</v>
      </c>
      <c r="D1328" s="43">
        <v>0.2</v>
      </c>
      <c r="E1328" s="40" t="s">
        <v>667</v>
      </c>
      <c r="F1328" s="15"/>
    </row>
    <row r="1329" spans="1:6" ht="21.9" customHeight="1" x14ac:dyDescent="0.25">
      <c r="A1329" s="41" t="s">
        <v>666</v>
      </c>
      <c r="B1329" s="42">
        <v>-23.85</v>
      </c>
      <c r="C1329" s="42">
        <v>148.4</v>
      </c>
      <c r="D1329" s="43">
        <v>0.2</v>
      </c>
      <c r="E1329" s="40" t="s">
        <v>667</v>
      </c>
      <c r="F1329" s="15"/>
    </row>
    <row r="1330" spans="1:6" ht="21.9" customHeight="1" x14ac:dyDescent="0.25">
      <c r="A1330" s="41" t="s">
        <v>666</v>
      </c>
      <c r="B1330" s="42">
        <v>-24.17</v>
      </c>
      <c r="C1330" s="42">
        <v>150.37</v>
      </c>
      <c r="D1330" s="43">
        <v>0.3</v>
      </c>
      <c r="E1330" s="40" t="s">
        <v>667</v>
      </c>
      <c r="F1330" s="15"/>
    </row>
    <row r="1331" spans="1:6" ht="21.9" customHeight="1" x14ac:dyDescent="0.25">
      <c r="A1331" s="41" t="s">
        <v>666</v>
      </c>
      <c r="B1331" s="42">
        <v>-24.81</v>
      </c>
      <c r="C1331" s="42">
        <v>150.13</v>
      </c>
      <c r="D1331" s="43">
        <v>0.3</v>
      </c>
      <c r="E1331" s="40" t="s">
        <v>667</v>
      </c>
      <c r="F1331" s="15"/>
    </row>
    <row r="1332" spans="1:6" ht="21.9" customHeight="1" x14ac:dyDescent="0.25">
      <c r="A1332" s="41" t="s">
        <v>666</v>
      </c>
      <c r="B1332" s="42">
        <v>-23.96</v>
      </c>
      <c r="C1332" s="42">
        <v>150.30000000000001</v>
      </c>
      <c r="D1332" s="43">
        <v>0.2</v>
      </c>
      <c r="E1332" s="40" t="s">
        <v>667</v>
      </c>
      <c r="F1332" s="15"/>
    </row>
    <row r="1333" spans="1:6" ht="21.9" customHeight="1" x14ac:dyDescent="0.25">
      <c r="A1333" s="41" t="s">
        <v>666</v>
      </c>
      <c r="B1333" s="42">
        <v>-24.19</v>
      </c>
      <c r="C1333" s="42">
        <v>149.78</v>
      </c>
      <c r="D1333" s="43">
        <v>8.9</v>
      </c>
      <c r="E1333" s="40" t="s">
        <v>667</v>
      </c>
      <c r="F1333" s="15"/>
    </row>
    <row r="1334" spans="1:6" ht="21.9" customHeight="1" x14ac:dyDescent="0.25">
      <c r="A1334" s="41" t="s">
        <v>666</v>
      </c>
      <c r="B1334" s="42">
        <v>-23.16</v>
      </c>
      <c r="C1334" s="42">
        <v>148.05000000000001</v>
      </c>
      <c r="D1334" s="43">
        <v>7.4</v>
      </c>
      <c r="E1334" s="40" t="s">
        <v>667</v>
      </c>
      <c r="F1334" s="15"/>
    </row>
    <row r="1335" spans="1:6" ht="21.9" customHeight="1" x14ac:dyDescent="0.25">
      <c r="A1335" s="41" t="s">
        <v>666</v>
      </c>
      <c r="B1335" s="42">
        <v>-22.54</v>
      </c>
      <c r="C1335" s="42">
        <v>148.49</v>
      </c>
      <c r="D1335" s="43">
        <v>18</v>
      </c>
      <c r="E1335" s="40" t="s">
        <v>667</v>
      </c>
      <c r="F1335" s="15"/>
    </row>
    <row r="1336" spans="1:6" ht="21.9" customHeight="1" x14ac:dyDescent="0.25">
      <c r="A1336" s="41" t="s">
        <v>666</v>
      </c>
      <c r="B1336" s="42">
        <v>-23.85</v>
      </c>
      <c r="C1336" s="42">
        <v>148.4</v>
      </c>
      <c r="D1336" s="43">
        <v>16.100000000000001</v>
      </c>
      <c r="E1336" s="40" t="s">
        <v>667</v>
      </c>
      <c r="F1336" s="15"/>
    </row>
    <row r="1337" spans="1:6" ht="21.9" customHeight="1" x14ac:dyDescent="0.25">
      <c r="A1337" s="41" t="s">
        <v>666</v>
      </c>
      <c r="B1337" s="42">
        <v>-24.17</v>
      </c>
      <c r="C1337" s="42">
        <v>150.37</v>
      </c>
      <c r="D1337" s="43">
        <v>27.5</v>
      </c>
      <c r="E1337" s="40" t="s">
        <v>667</v>
      </c>
      <c r="F1337" s="15"/>
    </row>
    <row r="1338" spans="1:6" ht="21.9" customHeight="1" x14ac:dyDescent="0.25">
      <c r="A1338" s="41" t="s">
        <v>666</v>
      </c>
      <c r="B1338" s="42">
        <v>-24.81</v>
      </c>
      <c r="C1338" s="42">
        <v>150.13</v>
      </c>
      <c r="D1338" s="43">
        <v>1.6</v>
      </c>
      <c r="E1338" s="40" t="s">
        <v>667</v>
      </c>
      <c r="F1338" s="15"/>
    </row>
    <row r="1339" spans="1:6" ht="21.9" customHeight="1" x14ac:dyDescent="0.25">
      <c r="A1339" s="41" t="s">
        <v>666</v>
      </c>
      <c r="B1339" s="42">
        <v>-23.96</v>
      </c>
      <c r="C1339" s="42">
        <v>150.30000000000001</v>
      </c>
      <c r="D1339" s="43">
        <v>2</v>
      </c>
      <c r="E1339" s="40" t="s">
        <v>667</v>
      </c>
      <c r="F1339" s="15"/>
    </row>
    <row r="1340" spans="1:6" ht="21.9" customHeight="1" x14ac:dyDescent="0.25">
      <c r="A1340" s="41" t="s">
        <v>666</v>
      </c>
      <c r="B1340" s="42">
        <v>-34.113799999999998</v>
      </c>
      <c r="C1340" s="42">
        <v>140.869</v>
      </c>
      <c r="D1340" s="43">
        <v>1</v>
      </c>
      <c r="E1340" s="40" t="s">
        <v>667</v>
      </c>
      <c r="F1340" s="15"/>
    </row>
    <row r="1341" spans="1:6" ht="21.9" customHeight="1" x14ac:dyDescent="0.25">
      <c r="A1341" s="41" t="s">
        <v>666</v>
      </c>
      <c r="B1341" s="42">
        <v>-34.099800000000002</v>
      </c>
      <c r="C1341" s="42">
        <v>140.876</v>
      </c>
      <c r="D1341" s="43">
        <v>0.8</v>
      </c>
      <c r="E1341" s="40" t="s">
        <v>667</v>
      </c>
      <c r="F1341" s="15"/>
    </row>
    <row r="1342" spans="1:6" ht="21.9" customHeight="1" x14ac:dyDescent="0.25">
      <c r="A1342" s="41" t="s">
        <v>666</v>
      </c>
      <c r="B1342" s="42">
        <v>-34.512099999999997</v>
      </c>
      <c r="C1342" s="42">
        <v>140.67599999999999</v>
      </c>
      <c r="D1342" s="43">
        <v>1.8</v>
      </c>
      <c r="E1342" s="40" t="s">
        <v>667</v>
      </c>
      <c r="F1342" s="15"/>
    </row>
    <row r="1343" spans="1:6" ht="21.9" customHeight="1" x14ac:dyDescent="0.25">
      <c r="A1343" s="41" t="s">
        <v>666</v>
      </c>
      <c r="B1343" s="42">
        <v>-34.506900000000002</v>
      </c>
      <c r="C1343" s="42">
        <v>140.63999999999999</v>
      </c>
      <c r="D1343" s="43">
        <v>1.3</v>
      </c>
      <c r="E1343" s="40" t="s">
        <v>667</v>
      </c>
      <c r="F1343" s="15"/>
    </row>
    <row r="1344" spans="1:6" ht="21.9" customHeight="1" x14ac:dyDescent="0.25">
      <c r="A1344" s="41" t="s">
        <v>666</v>
      </c>
      <c r="B1344" s="42">
        <v>-34.510199999999998</v>
      </c>
      <c r="C1344" s="42">
        <v>140.624</v>
      </c>
      <c r="D1344" s="43">
        <v>4</v>
      </c>
      <c r="E1344" s="40" t="s">
        <v>667</v>
      </c>
      <c r="F1344" s="15"/>
    </row>
    <row r="1345" spans="1:6" ht="21.9" customHeight="1" x14ac:dyDescent="0.25">
      <c r="A1345" s="41" t="s">
        <v>666</v>
      </c>
      <c r="B1345" s="42">
        <v>-34.427900000000001</v>
      </c>
      <c r="C1345" s="42">
        <v>140.41900000000001</v>
      </c>
      <c r="D1345" s="43">
        <v>1.6</v>
      </c>
      <c r="E1345" s="40" t="s">
        <v>667</v>
      </c>
      <c r="F1345" s="15"/>
    </row>
    <row r="1346" spans="1:6" ht="21.9" customHeight="1" x14ac:dyDescent="0.25">
      <c r="A1346" s="41" t="s">
        <v>666</v>
      </c>
      <c r="B1346" s="42">
        <v>-34.440600000000003</v>
      </c>
      <c r="C1346" s="42">
        <v>140.42699999999999</v>
      </c>
      <c r="D1346" s="43">
        <v>2.4</v>
      </c>
      <c r="E1346" s="40" t="s">
        <v>667</v>
      </c>
      <c r="F1346" s="15"/>
    </row>
    <row r="1347" spans="1:6" ht="21.9" customHeight="1" x14ac:dyDescent="0.25">
      <c r="A1347" s="41" t="s">
        <v>666</v>
      </c>
      <c r="B1347" s="42">
        <v>-34.429900000000004</v>
      </c>
      <c r="C1347" s="42">
        <v>140.351</v>
      </c>
      <c r="D1347" s="43">
        <v>5.5</v>
      </c>
      <c r="E1347" s="40" t="s">
        <v>667</v>
      </c>
      <c r="F1347" s="15"/>
    </row>
    <row r="1348" spans="1:6" ht="21.9" customHeight="1" x14ac:dyDescent="0.25">
      <c r="A1348" s="41" t="s">
        <v>666</v>
      </c>
      <c r="B1348" s="42">
        <v>-34.438099999999999</v>
      </c>
      <c r="C1348" s="42">
        <v>140.34700000000001</v>
      </c>
      <c r="D1348" s="43">
        <v>0.1</v>
      </c>
      <c r="E1348" s="40" t="s">
        <v>667</v>
      </c>
      <c r="F1348" s="15"/>
    </row>
    <row r="1349" spans="1:6" ht="21.9" customHeight="1" x14ac:dyDescent="0.25">
      <c r="A1349" s="41" t="s">
        <v>666</v>
      </c>
      <c r="B1349" s="42">
        <v>-34.286900000000003</v>
      </c>
      <c r="C1349" s="42">
        <v>140.292</v>
      </c>
      <c r="D1349" s="43">
        <v>14.8</v>
      </c>
      <c r="E1349" s="40" t="s">
        <v>667</v>
      </c>
      <c r="F1349" s="15"/>
    </row>
    <row r="1350" spans="1:6" ht="21.9" customHeight="1" x14ac:dyDescent="0.25">
      <c r="A1350" s="41" t="s">
        <v>666</v>
      </c>
      <c r="B1350" s="42">
        <v>-34.556699999999999</v>
      </c>
      <c r="C1350" s="42">
        <v>140.49199999999999</v>
      </c>
      <c r="D1350" s="43">
        <v>0.1</v>
      </c>
      <c r="E1350" s="40" t="s">
        <v>667</v>
      </c>
      <c r="F1350" s="15"/>
    </row>
    <row r="1351" spans="1:6" ht="21.9" customHeight="1" x14ac:dyDescent="0.25">
      <c r="A1351" s="41" t="s">
        <v>666</v>
      </c>
      <c r="B1351" s="42">
        <v>-34.548200000000001</v>
      </c>
      <c r="C1351" s="42">
        <v>140.49199999999999</v>
      </c>
      <c r="D1351" s="43">
        <v>1.6</v>
      </c>
      <c r="E1351" s="40" t="s">
        <v>667</v>
      </c>
      <c r="F1351" s="15"/>
    </row>
    <row r="1352" spans="1:6" ht="21.9" customHeight="1" x14ac:dyDescent="0.25">
      <c r="A1352" s="41" t="s">
        <v>666</v>
      </c>
      <c r="B1352" s="42">
        <v>-34.360900000000001</v>
      </c>
      <c r="C1352" s="42">
        <v>140.779</v>
      </c>
      <c r="D1352" s="43">
        <v>2.2999999999999998</v>
      </c>
      <c r="E1352" s="40" t="s">
        <v>667</v>
      </c>
      <c r="F1352" s="15"/>
    </row>
    <row r="1353" spans="1:6" ht="21.9" customHeight="1" x14ac:dyDescent="0.25">
      <c r="A1353" s="41" t="s">
        <v>666</v>
      </c>
      <c r="B1353" s="42">
        <v>-34.350700000000003</v>
      </c>
      <c r="C1353" s="42">
        <v>140.78100000000001</v>
      </c>
      <c r="D1353" s="43">
        <v>0.1</v>
      </c>
      <c r="E1353" s="40" t="s">
        <v>667</v>
      </c>
      <c r="F1353" s="15"/>
    </row>
    <row r="1354" spans="1:6" ht="21.9" customHeight="1" x14ac:dyDescent="0.25">
      <c r="A1354" s="41" t="s">
        <v>666</v>
      </c>
      <c r="B1354" s="42">
        <v>-17.2</v>
      </c>
      <c r="C1354" s="42">
        <v>145.5</v>
      </c>
      <c r="D1354" s="43">
        <v>188</v>
      </c>
      <c r="E1354" s="40" t="s">
        <v>667</v>
      </c>
      <c r="F1354" s="15"/>
    </row>
    <row r="1355" spans="1:6" ht="21.9" customHeight="1" x14ac:dyDescent="0.25">
      <c r="A1355" s="41" t="s">
        <v>666</v>
      </c>
      <c r="B1355" s="42">
        <v>-17.27</v>
      </c>
      <c r="C1355" s="42">
        <v>145.47999999999999</v>
      </c>
      <c r="D1355" s="43">
        <v>375</v>
      </c>
      <c r="E1355" s="40" t="s">
        <v>667</v>
      </c>
      <c r="F1355" s="15"/>
    </row>
    <row r="1356" spans="1:6" ht="21.9" customHeight="1" x14ac:dyDescent="0.25">
      <c r="A1356" s="41" t="s">
        <v>666</v>
      </c>
      <c r="B1356" s="42">
        <v>-17.350000000000001</v>
      </c>
      <c r="C1356" s="42">
        <v>145.59</v>
      </c>
      <c r="D1356" s="43">
        <v>550</v>
      </c>
      <c r="E1356" s="40" t="s">
        <v>667</v>
      </c>
      <c r="F1356" s="15"/>
    </row>
    <row r="1357" spans="1:6" ht="21.9" customHeight="1" x14ac:dyDescent="0.25">
      <c r="A1357" s="41" t="s">
        <v>666</v>
      </c>
      <c r="B1357" s="42">
        <v>0</v>
      </c>
      <c r="C1357" s="42">
        <v>0</v>
      </c>
      <c r="D1357" s="43">
        <v>74</v>
      </c>
      <c r="E1357" s="40" t="s">
        <v>667</v>
      </c>
      <c r="F1357" s="15"/>
    </row>
    <row r="1358" spans="1:6" ht="21.9" customHeight="1" x14ac:dyDescent="0.25">
      <c r="A1358" s="41" t="s">
        <v>666</v>
      </c>
      <c r="B1358" s="42">
        <v>0</v>
      </c>
      <c r="C1358" s="42">
        <v>0</v>
      </c>
      <c r="D1358" s="43">
        <v>69</v>
      </c>
      <c r="E1358" s="40" t="s">
        <v>667</v>
      </c>
      <c r="F1358" s="15"/>
    </row>
    <row r="1359" spans="1:6" ht="21.9" customHeight="1" x14ac:dyDescent="0.25">
      <c r="A1359" s="41" t="s">
        <v>666</v>
      </c>
      <c r="B1359" s="42">
        <v>0</v>
      </c>
      <c r="C1359" s="42">
        <v>0</v>
      </c>
      <c r="D1359" s="43">
        <v>45</v>
      </c>
      <c r="E1359" s="40" t="s">
        <v>667</v>
      </c>
      <c r="F1359" s="15"/>
    </row>
    <row r="1360" spans="1:6" ht="21.9" customHeight="1" x14ac:dyDescent="0.25">
      <c r="A1360" s="41" t="s">
        <v>666</v>
      </c>
      <c r="B1360" s="42">
        <v>0</v>
      </c>
      <c r="C1360" s="42">
        <v>0</v>
      </c>
      <c r="D1360" s="43">
        <v>58</v>
      </c>
      <c r="E1360" s="40" t="s">
        <v>667</v>
      </c>
      <c r="F1360" s="15"/>
    </row>
    <row r="1361" spans="1:6" ht="21.9" customHeight="1" x14ac:dyDescent="0.25">
      <c r="A1361" s="41" t="s">
        <v>666</v>
      </c>
      <c r="B1361" s="42">
        <v>0</v>
      </c>
      <c r="C1361" s="42">
        <v>0</v>
      </c>
      <c r="D1361" s="43">
        <v>26</v>
      </c>
      <c r="E1361" s="40" t="s">
        <v>667</v>
      </c>
      <c r="F1361" s="15"/>
    </row>
    <row r="1362" spans="1:6" ht="21.9" customHeight="1" x14ac:dyDescent="0.25">
      <c r="A1362" s="41" t="s">
        <v>666</v>
      </c>
      <c r="B1362" s="42">
        <v>0</v>
      </c>
      <c r="C1362" s="42">
        <v>0</v>
      </c>
      <c r="D1362" s="43">
        <v>35.5</v>
      </c>
      <c r="E1362" s="40" t="s">
        <v>667</v>
      </c>
      <c r="F1362" s="15"/>
    </row>
    <row r="1363" spans="1:6" ht="21.9" customHeight="1" x14ac:dyDescent="0.25">
      <c r="A1363" s="41" t="s">
        <v>666</v>
      </c>
      <c r="B1363" s="42">
        <v>-37.6648</v>
      </c>
      <c r="C1363" s="42">
        <v>140.69</v>
      </c>
      <c r="D1363" s="43">
        <v>185</v>
      </c>
      <c r="E1363" s="40" t="s">
        <v>667</v>
      </c>
      <c r="F1363" s="15"/>
    </row>
    <row r="1364" spans="1:6" ht="21.9" customHeight="1" x14ac:dyDescent="0.25">
      <c r="A1364" s="41" t="s">
        <v>666</v>
      </c>
      <c r="B1364" s="42">
        <v>-37.6648</v>
      </c>
      <c r="C1364" s="42">
        <v>140.69</v>
      </c>
      <c r="D1364" s="43">
        <v>13.5</v>
      </c>
      <c r="E1364" s="40" t="s">
        <v>667</v>
      </c>
      <c r="F1364" s="15"/>
    </row>
    <row r="1365" spans="1:6" ht="21.9" customHeight="1" x14ac:dyDescent="0.25">
      <c r="A1365" s="41" t="s">
        <v>666</v>
      </c>
      <c r="B1365" s="42">
        <v>-37.954700000000003</v>
      </c>
      <c r="C1365" s="42">
        <v>140.90899999999999</v>
      </c>
      <c r="D1365" s="43">
        <v>0</v>
      </c>
      <c r="E1365" s="40" t="s">
        <v>667</v>
      </c>
      <c r="F1365" s="15"/>
    </row>
    <row r="1366" spans="1:6" ht="21.9" customHeight="1" x14ac:dyDescent="0.25">
      <c r="A1366" s="41" t="s">
        <v>666</v>
      </c>
      <c r="B1366" s="42">
        <v>-37.954700000000003</v>
      </c>
      <c r="C1366" s="42">
        <v>140.90899999999999</v>
      </c>
      <c r="D1366" s="43">
        <v>39</v>
      </c>
      <c r="E1366" s="40" t="s">
        <v>667</v>
      </c>
      <c r="F1366" s="15"/>
    </row>
    <row r="1367" spans="1:6" ht="21.9" customHeight="1" x14ac:dyDescent="0.25">
      <c r="A1367" s="41" t="s">
        <v>666</v>
      </c>
      <c r="B1367" s="42">
        <v>-37.954700000000003</v>
      </c>
      <c r="C1367" s="42">
        <v>140.90899999999999</v>
      </c>
      <c r="D1367" s="43">
        <v>0</v>
      </c>
      <c r="E1367" s="40" t="s">
        <v>667</v>
      </c>
      <c r="F1367" s="15"/>
    </row>
    <row r="1368" spans="1:6" ht="21.9" customHeight="1" x14ac:dyDescent="0.25">
      <c r="A1368" s="41" t="s">
        <v>666</v>
      </c>
      <c r="B1368" s="42">
        <v>0</v>
      </c>
      <c r="C1368" s="42">
        <v>0</v>
      </c>
      <c r="D1368" s="43">
        <v>160</v>
      </c>
      <c r="E1368" s="40" t="s">
        <v>667</v>
      </c>
      <c r="F1368" s="15"/>
    </row>
    <row r="1369" spans="1:6" ht="21.9" customHeight="1" x14ac:dyDescent="0.25">
      <c r="A1369" s="41" t="s">
        <v>666</v>
      </c>
      <c r="B1369" s="42">
        <v>0</v>
      </c>
      <c r="C1369" s="42">
        <v>0</v>
      </c>
      <c r="D1369" s="43">
        <v>128</v>
      </c>
      <c r="E1369" s="40" t="s">
        <v>667</v>
      </c>
      <c r="F1369" s="15"/>
    </row>
    <row r="1370" spans="1:6" ht="21.9" customHeight="1" x14ac:dyDescent="0.25">
      <c r="A1370" s="41" t="s">
        <v>666</v>
      </c>
      <c r="B1370" s="42">
        <v>-37.996400000000001</v>
      </c>
      <c r="C1370" s="42">
        <v>140.83199999999999</v>
      </c>
      <c r="D1370" s="43">
        <v>145</v>
      </c>
      <c r="E1370" s="40" t="s">
        <v>667</v>
      </c>
      <c r="F1370" s="15"/>
    </row>
    <row r="1371" spans="1:6" ht="21.9" customHeight="1" x14ac:dyDescent="0.25">
      <c r="A1371" s="41" t="s">
        <v>666</v>
      </c>
      <c r="B1371" s="42">
        <v>-37.996400000000001</v>
      </c>
      <c r="C1371" s="42">
        <v>140.83199999999999</v>
      </c>
      <c r="D1371" s="43">
        <v>27</v>
      </c>
      <c r="E1371" s="40" t="s">
        <v>667</v>
      </c>
      <c r="F1371" s="15"/>
    </row>
    <row r="1372" spans="1:6" ht="21.9" customHeight="1" x14ac:dyDescent="0.25">
      <c r="A1372" s="41" t="s">
        <v>666</v>
      </c>
      <c r="B1372" s="42">
        <v>-37.996400000000001</v>
      </c>
      <c r="C1372" s="42">
        <v>140.83199999999999</v>
      </c>
      <c r="D1372" s="43">
        <v>23</v>
      </c>
      <c r="E1372" s="40" t="s">
        <v>667</v>
      </c>
      <c r="F1372" s="15"/>
    </row>
    <row r="1373" spans="1:6" ht="21.9" customHeight="1" x14ac:dyDescent="0.25">
      <c r="A1373" s="41" t="s">
        <v>666</v>
      </c>
      <c r="B1373" s="42">
        <v>-37.742100000000001</v>
      </c>
      <c r="C1373" s="42">
        <v>140.81399999999999</v>
      </c>
      <c r="D1373" s="43">
        <v>283</v>
      </c>
      <c r="E1373" s="40" t="s">
        <v>667</v>
      </c>
      <c r="F1373" s="15"/>
    </row>
    <row r="1374" spans="1:6" ht="21.9" customHeight="1" x14ac:dyDescent="0.25">
      <c r="A1374" s="41" t="s">
        <v>666</v>
      </c>
      <c r="B1374" s="42">
        <v>-37.522399999999998</v>
      </c>
      <c r="C1374" s="42">
        <v>140.26599999999999</v>
      </c>
      <c r="D1374" s="43">
        <v>17</v>
      </c>
      <c r="E1374" s="40" t="s">
        <v>667</v>
      </c>
      <c r="F1374" s="15"/>
    </row>
    <row r="1375" spans="1:6" ht="21.9" customHeight="1" x14ac:dyDescent="0.25">
      <c r="A1375" s="41" t="s">
        <v>666</v>
      </c>
      <c r="B1375" s="42">
        <v>-37.522399999999998</v>
      </c>
      <c r="C1375" s="42">
        <v>140.26599999999999</v>
      </c>
      <c r="D1375" s="43">
        <v>8.5</v>
      </c>
      <c r="E1375" s="40" t="s">
        <v>667</v>
      </c>
      <c r="F1375" s="15"/>
    </row>
    <row r="1376" spans="1:6" ht="21.9" customHeight="1" x14ac:dyDescent="0.25">
      <c r="A1376" s="41" t="s">
        <v>666</v>
      </c>
      <c r="B1376" s="42">
        <v>-37.364100000000001</v>
      </c>
      <c r="C1376" s="42">
        <v>140.34399999999999</v>
      </c>
      <c r="D1376" s="43">
        <v>33</v>
      </c>
      <c r="E1376" s="40" t="s">
        <v>667</v>
      </c>
      <c r="F1376" s="15"/>
    </row>
    <row r="1377" spans="1:6" ht="21.9" customHeight="1" x14ac:dyDescent="0.25">
      <c r="A1377" s="41" t="s">
        <v>666</v>
      </c>
      <c r="B1377" s="42">
        <v>-37.364100000000001</v>
      </c>
      <c r="C1377" s="42">
        <v>140.34399999999999</v>
      </c>
      <c r="D1377" s="43">
        <v>15</v>
      </c>
      <c r="E1377" s="40" t="s">
        <v>667</v>
      </c>
      <c r="F1377" s="15"/>
    </row>
    <row r="1378" spans="1:6" ht="21.9" customHeight="1" x14ac:dyDescent="0.25">
      <c r="A1378" s="41" t="s">
        <v>666</v>
      </c>
      <c r="B1378" s="42">
        <v>-37.106200000000001</v>
      </c>
      <c r="C1378" s="42">
        <v>140.959</v>
      </c>
      <c r="D1378" s="43">
        <v>8.5</v>
      </c>
      <c r="E1378" s="40" t="s">
        <v>667</v>
      </c>
      <c r="F1378" s="15"/>
    </row>
    <row r="1379" spans="1:6" ht="21.9" customHeight="1" x14ac:dyDescent="0.25">
      <c r="A1379" s="41" t="s">
        <v>666</v>
      </c>
      <c r="B1379" s="42">
        <v>-37.393799999999999</v>
      </c>
      <c r="C1379" s="42">
        <v>140.25</v>
      </c>
      <c r="D1379" s="43">
        <v>45</v>
      </c>
      <c r="E1379" s="40" t="s">
        <v>667</v>
      </c>
      <c r="F1379" s="15"/>
    </row>
    <row r="1380" spans="1:6" ht="21.9" customHeight="1" x14ac:dyDescent="0.25">
      <c r="A1380" s="41" t="s">
        <v>666</v>
      </c>
      <c r="B1380" s="42">
        <v>-37.393799999999999</v>
      </c>
      <c r="C1380" s="42">
        <v>140.25</v>
      </c>
      <c r="D1380" s="43">
        <v>58</v>
      </c>
      <c r="E1380" s="40" t="s">
        <v>667</v>
      </c>
      <c r="F1380" s="15"/>
    </row>
    <row r="1381" spans="1:6" ht="21.9" customHeight="1" x14ac:dyDescent="0.25">
      <c r="A1381" s="41" t="s">
        <v>666</v>
      </c>
      <c r="B1381" s="42">
        <v>-36.320399999999999</v>
      </c>
      <c r="C1381" s="42">
        <v>140.08199999999999</v>
      </c>
      <c r="D1381" s="43">
        <v>17</v>
      </c>
      <c r="E1381" s="40" t="s">
        <v>667</v>
      </c>
      <c r="F1381" s="15"/>
    </row>
    <row r="1382" spans="1:6" ht="21.9" customHeight="1" x14ac:dyDescent="0.25">
      <c r="A1382" s="41" t="s">
        <v>666</v>
      </c>
      <c r="B1382" s="42">
        <v>-36.320399999999999</v>
      </c>
      <c r="C1382" s="42">
        <v>140.08199999999999</v>
      </c>
      <c r="D1382" s="43">
        <v>27.5</v>
      </c>
      <c r="E1382" s="40" t="s">
        <v>667</v>
      </c>
      <c r="F1382" s="15"/>
    </row>
    <row r="1383" spans="1:6" ht="21.9" customHeight="1" x14ac:dyDescent="0.25">
      <c r="A1383" s="41" t="s">
        <v>666</v>
      </c>
      <c r="B1383" s="42">
        <v>-35.911900000000003</v>
      </c>
      <c r="C1383" s="42">
        <v>139.75299999999999</v>
      </c>
      <c r="D1383" s="43">
        <v>13</v>
      </c>
      <c r="E1383" s="40" t="s">
        <v>667</v>
      </c>
      <c r="F1383" s="15"/>
    </row>
    <row r="1384" spans="1:6" ht="21.9" customHeight="1" x14ac:dyDescent="0.25">
      <c r="A1384" s="41" t="s">
        <v>666</v>
      </c>
      <c r="B1384" s="42">
        <v>-35.911900000000003</v>
      </c>
      <c r="C1384" s="42">
        <v>139.75299999999999</v>
      </c>
      <c r="D1384" s="43">
        <v>9.5</v>
      </c>
      <c r="E1384" s="40" t="s">
        <v>667</v>
      </c>
      <c r="F1384" s="15"/>
    </row>
    <row r="1385" spans="1:6" ht="21.9" customHeight="1" x14ac:dyDescent="0.25">
      <c r="A1385" s="41" t="s">
        <v>666</v>
      </c>
      <c r="B1385" s="42">
        <v>-35.910899999999998</v>
      </c>
      <c r="C1385" s="42">
        <v>139.75200000000001</v>
      </c>
      <c r="D1385" s="43">
        <v>137</v>
      </c>
      <c r="E1385" s="40" t="s">
        <v>667</v>
      </c>
      <c r="F1385" s="15"/>
    </row>
    <row r="1386" spans="1:6" ht="21.9" customHeight="1" x14ac:dyDescent="0.25">
      <c r="A1386" s="41" t="s">
        <v>666</v>
      </c>
      <c r="B1386" s="42">
        <v>-35.977699999999999</v>
      </c>
      <c r="C1386" s="42">
        <v>139.63900000000001</v>
      </c>
      <c r="D1386" s="43">
        <v>103</v>
      </c>
      <c r="E1386" s="40" t="s">
        <v>667</v>
      </c>
      <c r="F1386" s="15"/>
    </row>
    <row r="1387" spans="1:6" ht="21.9" customHeight="1" x14ac:dyDescent="0.25">
      <c r="A1387" s="41" t="s">
        <v>666</v>
      </c>
      <c r="B1387" s="42">
        <v>-37.269399999999997</v>
      </c>
      <c r="C1387" s="42">
        <v>140.02600000000001</v>
      </c>
      <c r="D1387" s="43">
        <v>58</v>
      </c>
      <c r="E1387" s="40" t="s">
        <v>667</v>
      </c>
      <c r="F1387" s="15"/>
    </row>
    <row r="1388" spans="1:6" ht="21.9" customHeight="1" x14ac:dyDescent="0.25">
      <c r="A1388" s="41" t="s">
        <v>666</v>
      </c>
      <c r="B1388" s="42">
        <v>-37.269399999999997</v>
      </c>
      <c r="C1388" s="42">
        <v>140.02600000000001</v>
      </c>
      <c r="D1388" s="43">
        <v>7.5</v>
      </c>
      <c r="E1388" s="40" t="s">
        <v>667</v>
      </c>
      <c r="F1388" s="15"/>
    </row>
    <row r="1389" spans="1:6" ht="21.9" customHeight="1" x14ac:dyDescent="0.25">
      <c r="A1389" s="41" t="s">
        <v>666</v>
      </c>
      <c r="B1389" s="42">
        <v>0</v>
      </c>
      <c r="C1389" s="42">
        <v>0</v>
      </c>
      <c r="D1389" s="43">
        <v>82</v>
      </c>
      <c r="E1389" s="40" t="s">
        <v>667</v>
      </c>
      <c r="F1389" s="15"/>
    </row>
    <row r="1390" spans="1:6" ht="21.9" customHeight="1" x14ac:dyDescent="0.25">
      <c r="A1390" s="41" t="s">
        <v>666</v>
      </c>
      <c r="B1390" s="42">
        <v>0</v>
      </c>
      <c r="C1390" s="42">
        <v>0</v>
      </c>
      <c r="D1390" s="43">
        <v>100</v>
      </c>
      <c r="E1390" s="40" t="s">
        <v>667</v>
      </c>
      <c r="F1390" s="15"/>
    </row>
    <row r="1391" spans="1:6" ht="21.9" customHeight="1" x14ac:dyDescent="0.25">
      <c r="A1391" s="41" t="s">
        <v>666</v>
      </c>
      <c r="B1391" s="42">
        <v>-35.817500000000003</v>
      </c>
      <c r="C1391" s="42">
        <v>139.69800000000001</v>
      </c>
      <c r="D1391" s="43">
        <v>10</v>
      </c>
      <c r="E1391" s="40" t="s">
        <v>667</v>
      </c>
      <c r="F1391" s="15"/>
    </row>
    <row r="1392" spans="1:6" ht="21.9" customHeight="1" x14ac:dyDescent="0.25">
      <c r="A1392" s="41" t="s">
        <v>666</v>
      </c>
      <c r="B1392" s="42">
        <v>-36.648499999999999</v>
      </c>
      <c r="C1392" s="42">
        <v>140.12100000000001</v>
      </c>
      <c r="D1392" s="43">
        <v>10</v>
      </c>
      <c r="E1392" s="40" t="s">
        <v>667</v>
      </c>
      <c r="F1392" s="15"/>
    </row>
    <row r="1393" spans="1:6" ht="21.9" customHeight="1" x14ac:dyDescent="0.25">
      <c r="A1393" s="41" t="s">
        <v>666</v>
      </c>
      <c r="B1393" s="42">
        <v>-36.648499999999999</v>
      </c>
      <c r="C1393" s="42">
        <v>140.12100000000001</v>
      </c>
      <c r="D1393" s="43">
        <v>43</v>
      </c>
      <c r="E1393" s="40" t="s">
        <v>667</v>
      </c>
      <c r="F1393" s="15"/>
    </row>
    <row r="1394" spans="1:6" ht="21.9" customHeight="1" x14ac:dyDescent="0.25">
      <c r="A1394" s="41" t="s">
        <v>666</v>
      </c>
      <c r="B1394" s="42">
        <v>-36.648499999999999</v>
      </c>
      <c r="C1394" s="42">
        <v>140.12100000000001</v>
      </c>
      <c r="D1394" s="43">
        <v>37</v>
      </c>
      <c r="E1394" s="40" t="s">
        <v>667</v>
      </c>
      <c r="F1394" s="15"/>
    </row>
    <row r="1395" spans="1:6" ht="21.9" customHeight="1" x14ac:dyDescent="0.25">
      <c r="A1395" s="41" t="s">
        <v>666</v>
      </c>
      <c r="B1395" s="42">
        <v>-36.569400000000002</v>
      </c>
      <c r="C1395" s="42">
        <v>140.863</v>
      </c>
      <c r="D1395" s="43">
        <v>11</v>
      </c>
      <c r="E1395" s="40" t="s">
        <v>667</v>
      </c>
      <c r="F1395" s="15"/>
    </row>
    <row r="1396" spans="1:6" ht="21.9" customHeight="1" x14ac:dyDescent="0.25">
      <c r="A1396" s="41" t="s">
        <v>666</v>
      </c>
      <c r="B1396" s="42">
        <v>-35.918399999999998</v>
      </c>
      <c r="C1396" s="42">
        <v>140.49100000000001</v>
      </c>
      <c r="D1396" s="43">
        <v>4</v>
      </c>
      <c r="E1396" s="40" t="s">
        <v>667</v>
      </c>
      <c r="F1396" s="15"/>
    </row>
    <row r="1397" spans="1:6" ht="21.9" customHeight="1" x14ac:dyDescent="0.25">
      <c r="A1397" s="41" t="s">
        <v>666</v>
      </c>
      <c r="B1397" s="42">
        <v>-36.557299999999998</v>
      </c>
      <c r="C1397" s="42">
        <v>140.876</v>
      </c>
      <c r="D1397" s="43">
        <v>11</v>
      </c>
      <c r="E1397" s="40" t="s">
        <v>667</v>
      </c>
      <c r="F1397" s="15"/>
    </row>
    <row r="1398" spans="1:6" ht="21.9" customHeight="1" x14ac:dyDescent="0.25">
      <c r="A1398" s="41" t="s">
        <v>666</v>
      </c>
      <c r="B1398" s="42">
        <v>-36.859400000000001</v>
      </c>
      <c r="C1398" s="42">
        <v>140.46600000000001</v>
      </c>
      <c r="D1398" s="43">
        <v>2</v>
      </c>
      <c r="E1398" s="40" t="s">
        <v>667</v>
      </c>
      <c r="F1398" s="15"/>
    </row>
    <row r="1399" spans="1:6" ht="21.9" customHeight="1" x14ac:dyDescent="0.25">
      <c r="A1399" s="41" t="s">
        <v>666</v>
      </c>
      <c r="B1399" s="42">
        <v>-38.0366</v>
      </c>
      <c r="C1399" s="42">
        <v>140.90199999999999</v>
      </c>
      <c r="D1399" s="43">
        <v>113</v>
      </c>
      <c r="E1399" s="40" t="s">
        <v>667</v>
      </c>
      <c r="F1399" s="15"/>
    </row>
    <row r="1400" spans="1:6" ht="21.9" customHeight="1" x14ac:dyDescent="0.25">
      <c r="A1400" s="41" t="s">
        <v>666</v>
      </c>
      <c r="B1400" s="42">
        <v>-38.047600000000003</v>
      </c>
      <c r="C1400" s="42">
        <v>140.94300000000001</v>
      </c>
      <c r="D1400" s="43">
        <v>5</v>
      </c>
      <c r="E1400" s="40" t="s">
        <v>667</v>
      </c>
      <c r="F1400" s="15"/>
    </row>
    <row r="1401" spans="1:6" ht="21.9" customHeight="1" x14ac:dyDescent="0.25">
      <c r="A1401" s="41" t="s">
        <v>666</v>
      </c>
      <c r="B1401" s="42">
        <v>-38.047600000000003</v>
      </c>
      <c r="C1401" s="42">
        <v>140.94300000000001</v>
      </c>
      <c r="D1401" s="43">
        <v>92</v>
      </c>
      <c r="E1401" s="40" t="s">
        <v>667</v>
      </c>
      <c r="F1401" s="15"/>
    </row>
    <row r="1402" spans="1:6" ht="21.9" customHeight="1" x14ac:dyDescent="0.25">
      <c r="A1402" s="41" t="s">
        <v>666</v>
      </c>
      <c r="B1402" s="42">
        <v>-36.646999999999998</v>
      </c>
      <c r="C1402" s="42">
        <v>140.124</v>
      </c>
      <c r="D1402" s="43">
        <v>10</v>
      </c>
      <c r="E1402" s="40" t="s">
        <v>667</v>
      </c>
      <c r="F1402" s="15"/>
    </row>
    <row r="1403" spans="1:6" ht="21.9" customHeight="1" x14ac:dyDescent="0.25">
      <c r="A1403" s="41" t="s">
        <v>666</v>
      </c>
      <c r="B1403" s="42">
        <v>-36.646999999999998</v>
      </c>
      <c r="C1403" s="42">
        <v>140.124</v>
      </c>
      <c r="D1403" s="43">
        <v>10.5</v>
      </c>
      <c r="E1403" s="40" t="s">
        <v>667</v>
      </c>
      <c r="F1403" s="15"/>
    </row>
    <row r="1404" spans="1:6" ht="21.9" customHeight="1" x14ac:dyDescent="0.25">
      <c r="A1404" s="41" t="s">
        <v>666</v>
      </c>
      <c r="B1404" s="42">
        <v>-36.647300000000001</v>
      </c>
      <c r="C1404" s="42">
        <v>140.124</v>
      </c>
      <c r="D1404" s="43">
        <v>10</v>
      </c>
      <c r="E1404" s="40" t="s">
        <v>667</v>
      </c>
      <c r="F1404" s="15"/>
    </row>
    <row r="1405" spans="1:6" ht="21.9" customHeight="1" x14ac:dyDescent="0.25">
      <c r="A1405" s="41" t="s">
        <v>666</v>
      </c>
      <c r="B1405" s="42">
        <v>-36.647300000000001</v>
      </c>
      <c r="C1405" s="42">
        <v>140.124</v>
      </c>
      <c r="D1405" s="43">
        <v>14</v>
      </c>
      <c r="E1405" s="40" t="s">
        <v>667</v>
      </c>
      <c r="F1405" s="15"/>
    </row>
    <row r="1406" spans="1:6" ht="21.9" customHeight="1" x14ac:dyDescent="0.25">
      <c r="A1406" s="41" t="s">
        <v>666</v>
      </c>
      <c r="B1406" s="42">
        <v>-36.6477</v>
      </c>
      <c r="C1406" s="42">
        <v>140.12299999999999</v>
      </c>
      <c r="D1406" s="43">
        <v>14</v>
      </c>
      <c r="E1406" s="40" t="s">
        <v>667</v>
      </c>
      <c r="F1406" s="15"/>
    </row>
    <row r="1407" spans="1:6" ht="21.9" customHeight="1" x14ac:dyDescent="0.25">
      <c r="A1407" s="41" t="s">
        <v>666</v>
      </c>
      <c r="B1407" s="42">
        <v>-36.6477</v>
      </c>
      <c r="C1407" s="42">
        <v>140.12299999999999</v>
      </c>
      <c r="D1407" s="43">
        <v>21.5</v>
      </c>
      <c r="E1407" s="40" t="s">
        <v>667</v>
      </c>
      <c r="F1407" s="15"/>
    </row>
    <row r="1408" spans="1:6" ht="21.9" customHeight="1" x14ac:dyDescent="0.25">
      <c r="A1408" s="41" t="s">
        <v>666</v>
      </c>
      <c r="B1408" s="42">
        <v>-37.193899999999999</v>
      </c>
      <c r="C1408" s="42">
        <v>140.49600000000001</v>
      </c>
      <c r="D1408" s="43">
        <v>20</v>
      </c>
      <c r="E1408" s="40" t="s">
        <v>667</v>
      </c>
      <c r="F1408" s="15"/>
    </row>
    <row r="1409" spans="1:6" ht="21.9" customHeight="1" x14ac:dyDescent="0.25">
      <c r="A1409" s="41" t="s">
        <v>666</v>
      </c>
      <c r="B1409" s="42">
        <v>-35.3523</v>
      </c>
      <c r="C1409" s="42">
        <v>138.709</v>
      </c>
      <c r="D1409" s="43">
        <v>16</v>
      </c>
      <c r="E1409" s="40" t="s">
        <v>667</v>
      </c>
      <c r="F1409" s="15"/>
    </row>
    <row r="1410" spans="1:6" ht="21.9" customHeight="1" x14ac:dyDescent="0.25">
      <c r="A1410" s="41" t="s">
        <v>666</v>
      </c>
      <c r="B1410" s="42">
        <v>-35.348500000000001</v>
      </c>
      <c r="C1410" s="42">
        <v>138.61699999999999</v>
      </c>
      <c r="D1410" s="43">
        <v>23</v>
      </c>
      <c r="E1410" s="40" t="s">
        <v>667</v>
      </c>
      <c r="F1410" s="15"/>
    </row>
    <row r="1411" spans="1:6" ht="21.9" customHeight="1" x14ac:dyDescent="0.25">
      <c r="A1411" s="41" t="s">
        <v>666</v>
      </c>
      <c r="B1411" s="42">
        <v>-35.3795</v>
      </c>
      <c r="C1411" s="42">
        <v>138.63200000000001</v>
      </c>
      <c r="D1411" s="43">
        <v>67</v>
      </c>
      <c r="E1411" s="40" t="s">
        <v>667</v>
      </c>
      <c r="F1411" s="15"/>
    </row>
    <row r="1412" spans="1:6" ht="21.9" customHeight="1" x14ac:dyDescent="0.25">
      <c r="A1412" s="41" t="s">
        <v>666</v>
      </c>
      <c r="B1412" s="42">
        <v>-35.347200000000001</v>
      </c>
      <c r="C1412" s="42">
        <v>138.61000000000001</v>
      </c>
      <c r="D1412" s="43">
        <v>57</v>
      </c>
      <c r="E1412" s="40" t="s">
        <v>667</v>
      </c>
      <c r="F1412" s="15"/>
    </row>
    <row r="1413" spans="1:6" ht="21.9" customHeight="1" x14ac:dyDescent="0.25">
      <c r="A1413" s="41" t="s">
        <v>666</v>
      </c>
      <c r="B1413" s="42">
        <v>-35.378300000000003</v>
      </c>
      <c r="C1413" s="42">
        <v>138.637</v>
      </c>
      <c r="D1413" s="43">
        <v>32</v>
      </c>
      <c r="E1413" s="40" t="s">
        <v>667</v>
      </c>
      <c r="F1413" s="15"/>
    </row>
    <row r="1414" spans="1:6" ht="21.9" customHeight="1" x14ac:dyDescent="0.25">
      <c r="A1414" s="41" t="s">
        <v>666</v>
      </c>
      <c r="B1414" s="42">
        <v>-35.347999999999999</v>
      </c>
      <c r="C1414" s="42">
        <v>138.61199999999999</v>
      </c>
      <c r="D1414" s="43">
        <v>60</v>
      </c>
      <c r="E1414" s="40" t="s">
        <v>667</v>
      </c>
      <c r="F1414" s="15"/>
    </row>
    <row r="1415" spans="1:6" ht="21.9" customHeight="1" x14ac:dyDescent="0.25">
      <c r="A1415" s="41" t="s">
        <v>666</v>
      </c>
      <c r="B1415" s="42">
        <v>-35.3444</v>
      </c>
      <c r="C1415" s="42">
        <v>138.672</v>
      </c>
      <c r="D1415" s="43">
        <v>29</v>
      </c>
      <c r="E1415" s="40" t="s">
        <v>667</v>
      </c>
      <c r="F1415" s="15"/>
    </row>
    <row r="1416" spans="1:6" ht="21.9" customHeight="1" x14ac:dyDescent="0.25">
      <c r="A1416" s="41" t="s">
        <v>666</v>
      </c>
      <c r="B1416" s="42">
        <v>-35.373100000000001</v>
      </c>
      <c r="C1416" s="42">
        <v>138.72800000000001</v>
      </c>
      <c r="D1416" s="43">
        <v>18</v>
      </c>
      <c r="E1416" s="40" t="s">
        <v>667</v>
      </c>
      <c r="F1416" s="15"/>
    </row>
    <row r="1417" spans="1:6" ht="21.9" customHeight="1" x14ac:dyDescent="0.25">
      <c r="A1417" s="41" t="s">
        <v>666</v>
      </c>
      <c r="B1417" s="42">
        <v>-35.3827</v>
      </c>
      <c r="C1417" s="42">
        <v>138.631</v>
      </c>
      <c r="D1417" s="43">
        <v>25</v>
      </c>
      <c r="E1417" s="40" t="s">
        <v>667</v>
      </c>
      <c r="F1417" s="15"/>
    </row>
    <row r="1418" spans="1:6" ht="21.9" customHeight="1" x14ac:dyDescent="0.25">
      <c r="A1418" s="41" t="s">
        <v>666</v>
      </c>
      <c r="B1418" s="42">
        <v>-35.357399999999998</v>
      </c>
      <c r="C1418" s="42">
        <v>138.721</v>
      </c>
      <c r="D1418" s="43">
        <v>43</v>
      </c>
      <c r="E1418" s="40" t="s">
        <v>667</v>
      </c>
      <c r="F1418" s="15"/>
    </row>
    <row r="1419" spans="1:6" ht="21.9" customHeight="1" x14ac:dyDescent="0.25">
      <c r="A1419" s="41" t="s">
        <v>666</v>
      </c>
      <c r="B1419" s="42">
        <v>-35.346200000000003</v>
      </c>
      <c r="C1419" s="42">
        <v>138.571</v>
      </c>
      <c r="D1419" s="43">
        <v>48</v>
      </c>
      <c r="E1419" s="40" t="s">
        <v>667</v>
      </c>
      <c r="F1419" s="15"/>
    </row>
    <row r="1420" spans="1:6" ht="21.9" customHeight="1" x14ac:dyDescent="0.25">
      <c r="A1420" s="41" t="s">
        <v>666</v>
      </c>
      <c r="B1420" s="42">
        <v>-35.345799999999997</v>
      </c>
      <c r="C1420" s="42">
        <v>138.625</v>
      </c>
      <c r="D1420" s="43">
        <v>18</v>
      </c>
      <c r="E1420" s="40" t="s">
        <v>667</v>
      </c>
      <c r="F1420" s="15"/>
    </row>
    <row r="1421" spans="1:6" ht="21.9" customHeight="1" x14ac:dyDescent="0.25">
      <c r="A1421" s="41" t="s">
        <v>666</v>
      </c>
      <c r="B1421" s="42">
        <v>-35.362699999999997</v>
      </c>
      <c r="C1421" s="42">
        <v>138.72900000000001</v>
      </c>
      <c r="D1421" s="43">
        <v>11</v>
      </c>
      <c r="E1421" s="40" t="s">
        <v>667</v>
      </c>
      <c r="F1421" s="15"/>
    </row>
    <row r="1422" spans="1:6" ht="21.9" customHeight="1" x14ac:dyDescent="0.25">
      <c r="A1422" s="41" t="s">
        <v>666</v>
      </c>
      <c r="B1422" s="42">
        <v>-35.364400000000003</v>
      </c>
      <c r="C1422" s="42">
        <v>138.732</v>
      </c>
      <c r="D1422" s="43">
        <v>22</v>
      </c>
      <c r="E1422" s="40" t="s">
        <v>667</v>
      </c>
      <c r="F1422" s="15"/>
    </row>
    <row r="1423" spans="1:6" ht="21.9" customHeight="1" x14ac:dyDescent="0.25">
      <c r="A1423" s="41" t="s">
        <v>666</v>
      </c>
      <c r="B1423" s="42">
        <v>-35.366100000000003</v>
      </c>
      <c r="C1423" s="42">
        <v>138.61699999999999</v>
      </c>
      <c r="D1423" s="43">
        <v>38</v>
      </c>
      <c r="E1423" s="40" t="s">
        <v>667</v>
      </c>
      <c r="F1423" s="15"/>
    </row>
    <row r="1424" spans="1:6" ht="21.9" customHeight="1" x14ac:dyDescent="0.25">
      <c r="A1424" s="41" t="s">
        <v>666</v>
      </c>
      <c r="B1424" s="42">
        <v>-35.346499999999999</v>
      </c>
      <c r="C1424" s="42">
        <v>138.60300000000001</v>
      </c>
      <c r="D1424" s="43">
        <v>63</v>
      </c>
      <c r="E1424" s="40" t="s">
        <v>667</v>
      </c>
      <c r="F1424" s="15"/>
    </row>
    <row r="1425" spans="1:6" ht="21.9" customHeight="1" x14ac:dyDescent="0.25">
      <c r="A1425" s="41" t="s">
        <v>666</v>
      </c>
      <c r="B1425" s="42">
        <v>-35.348100000000002</v>
      </c>
      <c r="C1425" s="42">
        <v>138.69</v>
      </c>
      <c r="D1425" s="43">
        <v>17</v>
      </c>
      <c r="E1425" s="40" t="s">
        <v>667</v>
      </c>
      <c r="F1425" s="15"/>
    </row>
    <row r="1426" spans="1:6" ht="21.9" customHeight="1" x14ac:dyDescent="0.25">
      <c r="A1426" s="41" t="s">
        <v>666</v>
      </c>
      <c r="B1426" s="42">
        <v>-35.3461</v>
      </c>
      <c r="C1426" s="42">
        <v>138.57499999999999</v>
      </c>
      <c r="D1426" s="43">
        <v>62</v>
      </c>
      <c r="E1426" s="40" t="s">
        <v>667</v>
      </c>
      <c r="F1426" s="15"/>
    </row>
    <row r="1427" spans="1:6" ht="21.9" customHeight="1" x14ac:dyDescent="0.25">
      <c r="A1427" s="41" t="s">
        <v>666</v>
      </c>
      <c r="B1427" s="42">
        <v>-35.352499999999999</v>
      </c>
      <c r="C1427" s="42">
        <v>138.70500000000001</v>
      </c>
      <c r="D1427" s="43">
        <v>20</v>
      </c>
      <c r="E1427" s="40" t="s">
        <v>667</v>
      </c>
      <c r="F1427" s="15"/>
    </row>
    <row r="1428" spans="1:6" ht="21.9" customHeight="1" x14ac:dyDescent="0.25">
      <c r="A1428" s="41" t="s">
        <v>666</v>
      </c>
      <c r="B1428" s="42">
        <v>-35.347299999999997</v>
      </c>
      <c r="C1428" s="42">
        <v>138.58799999999999</v>
      </c>
      <c r="D1428" s="43">
        <v>52</v>
      </c>
      <c r="E1428" s="40" t="s">
        <v>667</v>
      </c>
      <c r="F1428" s="15"/>
    </row>
    <row r="1429" spans="1:6" ht="21.9" customHeight="1" x14ac:dyDescent="0.25">
      <c r="A1429" s="41" t="s">
        <v>666</v>
      </c>
      <c r="B1429" s="42">
        <v>-35.343899999999998</v>
      </c>
      <c r="C1429" s="42">
        <v>138.584</v>
      </c>
      <c r="D1429" s="43">
        <v>36</v>
      </c>
      <c r="E1429" s="40" t="s">
        <v>667</v>
      </c>
      <c r="F1429" s="15"/>
    </row>
    <row r="1430" spans="1:6" ht="21.9" customHeight="1" x14ac:dyDescent="0.25">
      <c r="A1430" s="41" t="s">
        <v>666</v>
      </c>
      <c r="B1430" s="42">
        <v>-35.346800000000002</v>
      </c>
      <c r="C1430" s="42">
        <v>138.596</v>
      </c>
      <c r="D1430" s="43">
        <v>61</v>
      </c>
      <c r="E1430" s="40" t="s">
        <v>667</v>
      </c>
      <c r="F1430" s="15"/>
    </row>
    <row r="1431" spans="1:6" ht="21.9" customHeight="1" x14ac:dyDescent="0.25">
      <c r="A1431" s="41" t="s">
        <v>666</v>
      </c>
      <c r="B1431" s="42">
        <v>-35.3752</v>
      </c>
      <c r="C1431" s="42">
        <v>138.68</v>
      </c>
      <c r="D1431" s="43">
        <v>21</v>
      </c>
      <c r="E1431" s="40" t="s">
        <v>667</v>
      </c>
      <c r="F1431" s="15"/>
    </row>
    <row r="1432" spans="1:6" ht="21.9" customHeight="1" x14ac:dyDescent="0.25">
      <c r="A1432" s="41" t="s">
        <v>666</v>
      </c>
      <c r="B1432" s="42">
        <v>-35.386400000000002</v>
      </c>
      <c r="C1432" s="42">
        <v>138.637</v>
      </c>
      <c r="D1432" s="43">
        <v>45</v>
      </c>
      <c r="E1432" s="40" t="s">
        <v>667</v>
      </c>
      <c r="F1432" s="15"/>
    </row>
    <row r="1433" spans="1:6" ht="21.9" customHeight="1" x14ac:dyDescent="0.25">
      <c r="A1433" s="41" t="s">
        <v>666</v>
      </c>
      <c r="B1433" s="42">
        <v>-35.347299999999997</v>
      </c>
      <c r="C1433" s="42">
        <v>138.59800000000001</v>
      </c>
      <c r="D1433" s="43">
        <v>60</v>
      </c>
      <c r="E1433" s="40" t="s">
        <v>667</v>
      </c>
      <c r="F1433" s="15"/>
    </row>
    <row r="1434" spans="1:6" ht="21.9" customHeight="1" x14ac:dyDescent="0.25">
      <c r="A1434" s="41" t="s">
        <v>666</v>
      </c>
      <c r="B1434" s="42">
        <v>-35.369100000000003</v>
      </c>
      <c r="C1434" s="42">
        <v>138.732</v>
      </c>
      <c r="D1434" s="43">
        <v>18</v>
      </c>
      <c r="E1434" s="40" t="s">
        <v>667</v>
      </c>
      <c r="F1434" s="15"/>
    </row>
    <row r="1435" spans="1:6" ht="21.9" customHeight="1" x14ac:dyDescent="0.25">
      <c r="A1435" s="41" t="s">
        <v>666</v>
      </c>
      <c r="B1435" s="42">
        <v>-35.3444</v>
      </c>
      <c r="C1435" s="42">
        <v>138.607</v>
      </c>
      <c r="D1435" s="43">
        <v>59</v>
      </c>
      <c r="E1435" s="40" t="s">
        <v>667</v>
      </c>
      <c r="F1435" s="15"/>
    </row>
    <row r="1436" spans="1:6" ht="21.9" customHeight="1" x14ac:dyDescent="0.25">
      <c r="A1436" s="41" t="s">
        <v>666</v>
      </c>
      <c r="B1436" s="42">
        <v>-35.346200000000003</v>
      </c>
      <c r="C1436" s="42">
        <v>138.666</v>
      </c>
      <c r="D1436" s="43">
        <v>28</v>
      </c>
      <c r="E1436" s="40" t="s">
        <v>667</v>
      </c>
      <c r="F1436" s="15"/>
    </row>
    <row r="1437" spans="1:6" ht="21.9" customHeight="1" x14ac:dyDescent="0.25">
      <c r="A1437" s="41" t="s">
        <v>666</v>
      </c>
      <c r="B1437" s="42">
        <v>-35.370800000000003</v>
      </c>
      <c r="C1437" s="42">
        <v>138.64099999999999</v>
      </c>
      <c r="D1437" s="43">
        <v>49</v>
      </c>
      <c r="E1437" s="40" t="s">
        <v>667</v>
      </c>
      <c r="F1437" s="15"/>
    </row>
    <row r="1438" spans="1:6" ht="21.9" customHeight="1" x14ac:dyDescent="0.25">
      <c r="A1438" s="41" t="s">
        <v>666</v>
      </c>
      <c r="B1438" s="42">
        <v>-35.347999999999999</v>
      </c>
      <c r="C1438" s="42">
        <v>138.69300000000001</v>
      </c>
      <c r="D1438" s="43">
        <v>11</v>
      </c>
      <c r="E1438" s="40" t="s">
        <v>667</v>
      </c>
      <c r="F1438" s="15"/>
    </row>
    <row r="1439" spans="1:6" ht="21.9" customHeight="1" x14ac:dyDescent="0.25">
      <c r="A1439" s="41" t="s">
        <v>666</v>
      </c>
      <c r="B1439" s="42">
        <v>-35.368600000000001</v>
      </c>
      <c r="C1439" s="42">
        <v>138.702</v>
      </c>
      <c r="D1439" s="43">
        <v>5</v>
      </c>
      <c r="E1439" s="40" t="s">
        <v>667</v>
      </c>
      <c r="F1439" s="15"/>
    </row>
    <row r="1440" spans="1:6" ht="21.9" customHeight="1" x14ac:dyDescent="0.25">
      <c r="A1440" s="41" t="s">
        <v>666</v>
      </c>
      <c r="B1440" s="42">
        <v>-35.346899999999998</v>
      </c>
      <c r="C1440" s="42">
        <v>138.68600000000001</v>
      </c>
      <c r="D1440" s="43">
        <v>14</v>
      </c>
      <c r="E1440" s="40" t="s">
        <v>667</v>
      </c>
      <c r="F1440" s="15"/>
    </row>
    <row r="1441" spans="1:6" ht="21.9" customHeight="1" x14ac:dyDescent="0.25">
      <c r="A1441" s="41" t="s">
        <v>666</v>
      </c>
      <c r="B1441" s="42">
        <v>-35.36</v>
      </c>
      <c r="C1441" s="42">
        <v>138.65</v>
      </c>
      <c r="D1441" s="43">
        <v>200</v>
      </c>
      <c r="E1441" s="40" t="s">
        <v>667</v>
      </c>
      <c r="F1441" s="15"/>
    </row>
    <row r="1442" spans="1:6" ht="21.9" customHeight="1" x14ac:dyDescent="0.25">
      <c r="A1442" s="41" t="s">
        <v>666</v>
      </c>
      <c r="B1442" s="42">
        <v>-27.69</v>
      </c>
      <c r="C1442" s="42">
        <v>151.9</v>
      </c>
      <c r="D1442" s="43">
        <v>13.5</v>
      </c>
      <c r="E1442" s="40" t="s">
        <v>667</v>
      </c>
      <c r="F1442" s="15"/>
    </row>
    <row r="1443" spans="1:6" ht="21.9" customHeight="1" x14ac:dyDescent="0.25">
      <c r="A1443" s="41" t="s">
        <v>666</v>
      </c>
      <c r="B1443" s="42">
        <v>-27.69</v>
      </c>
      <c r="C1443" s="42">
        <v>151.9</v>
      </c>
      <c r="D1443" s="43">
        <v>13</v>
      </c>
      <c r="E1443" s="40" t="s">
        <v>667</v>
      </c>
      <c r="F1443" s="15"/>
    </row>
    <row r="1444" spans="1:6" ht="21.9" customHeight="1" x14ac:dyDescent="0.25">
      <c r="A1444" s="41" t="s">
        <v>666</v>
      </c>
      <c r="B1444" s="42">
        <v>-27.69</v>
      </c>
      <c r="C1444" s="42">
        <v>151.9</v>
      </c>
      <c r="D1444" s="43">
        <v>13</v>
      </c>
      <c r="E1444" s="40" t="s">
        <v>667</v>
      </c>
      <c r="F1444" s="15"/>
    </row>
    <row r="1445" spans="1:6" ht="21.9" customHeight="1" x14ac:dyDescent="0.25">
      <c r="A1445" s="41" t="s">
        <v>666</v>
      </c>
      <c r="B1445" s="42">
        <v>-27.69</v>
      </c>
      <c r="C1445" s="42">
        <v>151.9</v>
      </c>
      <c r="D1445" s="43">
        <v>14</v>
      </c>
      <c r="E1445" s="40" t="s">
        <v>667</v>
      </c>
      <c r="F1445" s="15"/>
    </row>
    <row r="1446" spans="1:6" ht="21.9" customHeight="1" x14ac:dyDescent="0.25">
      <c r="A1446" s="41" t="s">
        <v>666</v>
      </c>
      <c r="B1446" s="42">
        <v>-30.96</v>
      </c>
      <c r="C1446" s="42">
        <v>149.86000000000001</v>
      </c>
      <c r="D1446" s="43">
        <v>58</v>
      </c>
      <c r="E1446" s="40" t="s">
        <v>667</v>
      </c>
      <c r="F1446" s="15"/>
    </row>
    <row r="1447" spans="1:6" ht="21.9" customHeight="1" x14ac:dyDescent="0.25">
      <c r="A1447" s="41" t="s">
        <v>666</v>
      </c>
      <c r="B1447" s="42">
        <v>-32.82</v>
      </c>
      <c r="C1447" s="42">
        <v>151.74</v>
      </c>
      <c r="D1447" s="43">
        <v>292.5</v>
      </c>
      <c r="E1447" s="40" t="s">
        <v>667</v>
      </c>
      <c r="F1447" s="15"/>
    </row>
    <row r="1448" spans="1:6" ht="21.9" customHeight="1" x14ac:dyDescent="0.25">
      <c r="A1448" s="41" t="s">
        <v>666</v>
      </c>
      <c r="B1448" s="42">
        <v>-32.82</v>
      </c>
      <c r="C1448" s="42">
        <v>151.74</v>
      </c>
      <c r="D1448" s="43">
        <v>327.60000000000002</v>
      </c>
      <c r="E1448" s="40" t="s">
        <v>667</v>
      </c>
      <c r="F1448" s="15"/>
    </row>
    <row r="1449" spans="1:6" ht="21.9" customHeight="1" x14ac:dyDescent="0.25">
      <c r="A1449" s="41" t="s">
        <v>666</v>
      </c>
      <c r="B1449" s="42">
        <v>-32.82</v>
      </c>
      <c r="C1449" s="42">
        <v>151.74</v>
      </c>
      <c r="D1449" s="43">
        <v>421.2</v>
      </c>
      <c r="E1449" s="40" t="s">
        <v>667</v>
      </c>
      <c r="F1449" s="15"/>
    </row>
    <row r="1450" spans="1:6" ht="21.9" customHeight="1" x14ac:dyDescent="0.25">
      <c r="A1450" s="41" t="s">
        <v>666</v>
      </c>
      <c r="B1450" s="42">
        <v>-32.82</v>
      </c>
      <c r="C1450" s="42">
        <v>151.74</v>
      </c>
      <c r="D1450" s="43">
        <v>631.79999999999995</v>
      </c>
      <c r="E1450" s="40" t="s">
        <v>667</v>
      </c>
      <c r="F1450" s="15"/>
    </row>
    <row r="1451" spans="1:6" ht="21.9" customHeight="1" x14ac:dyDescent="0.25">
      <c r="A1451" s="41" t="s">
        <v>666</v>
      </c>
      <c r="B1451" s="42">
        <v>-32.82</v>
      </c>
      <c r="C1451" s="42">
        <v>151.74</v>
      </c>
      <c r="D1451" s="43">
        <v>292.5</v>
      </c>
      <c r="E1451" s="40" t="s">
        <v>667</v>
      </c>
      <c r="F1451" s="15"/>
    </row>
    <row r="1452" spans="1:6" ht="21.9" customHeight="1" x14ac:dyDescent="0.25">
      <c r="A1452" s="41" t="s">
        <v>666</v>
      </c>
      <c r="B1452" s="42">
        <v>-14.45</v>
      </c>
      <c r="C1452" s="42">
        <v>131.86000000000001</v>
      </c>
      <c r="D1452" s="43">
        <v>90</v>
      </c>
      <c r="E1452" s="40" t="s">
        <v>667</v>
      </c>
      <c r="F1452" s="15"/>
    </row>
    <row r="1453" spans="1:6" ht="21.9" customHeight="1" x14ac:dyDescent="0.25">
      <c r="A1453" s="41" t="s">
        <v>666</v>
      </c>
      <c r="B1453" s="42">
        <v>-29.8</v>
      </c>
      <c r="C1453" s="42">
        <v>115.5</v>
      </c>
      <c r="D1453" s="43">
        <v>24</v>
      </c>
      <c r="E1453" s="40" t="s">
        <v>667</v>
      </c>
      <c r="F1453" s="15"/>
    </row>
    <row r="1454" spans="1:6" ht="21.9" customHeight="1" x14ac:dyDescent="0.25">
      <c r="A1454" s="41" t="s">
        <v>666</v>
      </c>
      <c r="B1454" s="42">
        <v>-29.8</v>
      </c>
      <c r="C1454" s="42">
        <v>115.45</v>
      </c>
      <c r="D1454" s="43">
        <v>41.5</v>
      </c>
      <c r="E1454" s="40" t="s">
        <v>667</v>
      </c>
      <c r="F1454" s="15"/>
    </row>
    <row r="1455" spans="1:6" ht="21.9" customHeight="1" x14ac:dyDescent="0.25">
      <c r="A1455" s="41" t="s">
        <v>666</v>
      </c>
      <c r="B1455" s="42">
        <v>-29.8</v>
      </c>
      <c r="C1455" s="42">
        <v>115.5</v>
      </c>
      <c r="D1455" s="43">
        <v>18.809999999999999</v>
      </c>
      <c r="E1455" s="40" t="s">
        <v>667</v>
      </c>
      <c r="F1455" s="15"/>
    </row>
    <row r="1456" spans="1:6" ht="21.9" customHeight="1" x14ac:dyDescent="0.25">
      <c r="A1456" s="41" t="s">
        <v>666</v>
      </c>
      <c r="B1456" s="42">
        <v>-29.8</v>
      </c>
      <c r="C1456" s="42">
        <v>115.5</v>
      </c>
      <c r="D1456" s="43">
        <v>27.56</v>
      </c>
      <c r="E1456" s="40" t="s">
        <v>667</v>
      </c>
      <c r="F1456" s="15"/>
    </row>
    <row r="1457" spans="1:6" ht="21.9" customHeight="1" x14ac:dyDescent="0.25">
      <c r="A1457" s="41" t="s">
        <v>666</v>
      </c>
      <c r="B1457" s="42">
        <v>-29.8</v>
      </c>
      <c r="C1457" s="42">
        <v>115.5</v>
      </c>
      <c r="D1457" s="43">
        <v>10.56</v>
      </c>
      <c r="E1457" s="40" t="s">
        <v>667</v>
      </c>
      <c r="F1457" s="15"/>
    </row>
    <row r="1458" spans="1:6" ht="21.9" customHeight="1" x14ac:dyDescent="0.25">
      <c r="A1458" s="41" t="s">
        <v>666</v>
      </c>
      <c r="B1458" s="42">
        <v>-29.8</v>
      </c>
      <c r="C1458" s="42">
        <v>115.5</v>
      </c>
      <c r="D1458" s="43">
        <v>16.46</v>
      </c>
      <c r="E1458" s="40" t="s">
        <v>667</v>
      </c>
      <c r="F1458" s="15"/>
    </row>
    <row r="1459" spans="1:6" ht="21.9" customHeight="1" x14ac:dyDescent="0.25">
      <c r="A1459" s="41" t="s">
        <v>666</v>
      </c>
      <c r="B1459" s="42">
        <v>-29.8</v>
      </c>
      <c r="C1459" s="42">
        <v>115.5</v>
      </c>
      <c r="D1459" s="43">
        <v>21.16</v>
      </c>
      <c r="E1459" s="40" t="s">
        <v>667</v>
      </c>
      <c r="F1459" s="15"/>
    </row>
    <row r="1460" spans="1:6" ht="21.9" customHeight="1" x14ac:dyDescent="0.25">
      <c r="A1460" s="41" t="s">
        <v>666</v>
      </c>
      <c r="B1460" s="42">
        <v>-29.8</v>
      </c>
      <c r="C1460" s="42">
        <v>115.45</v>
      </c>
      <c r="D1460" s="43">
        <v>16.62</v>
      </c>
      <c r="E1460" s="40" t="s">
        <v>667</v>
      </c>
      <c r="F1460" s="15"/>
    </row>
    <row r="1461" spans="1:6" ht="21.9" customHeight="1" x14ac:dyDescent="0.25">
      <c r="A1461" s="41" t="s">
        <v>666</v>
      </c>
      <c r="B1461" s="42">
        <v>-29.8</v>
      </c>
      <c r="C1461" s="42">
        <v>115.45</v>
      </c>
      <c r="D1461" s="43">
        <v>10.67</v>
      </c>
      <c r="E1461" s="40" t="s">
        <v>667</v>
      </c>
      <c r="F1461" s="15"/>
    </row>
    <row r="1462" spans="1:6" ht="21.9" customHeight="1" x14ac:dyDescent="0.25">
      <c r="A1462" s="41" t="s">
        <v>666</v>
      </c>
      <c r="B1462" s="42">
        <v>-29.8</v>
      </c>
      <c r="C1462" s="42">
        <v>115.45</v>
      </c>
      <c r="D1462" s="43">
        <v>11.98</v>
      </c>
      <c r="E1462" s="40" t="s">
        <v>667</v>
      </c>
      <c r="F1462" s="15"/>
    </row>
    <row r="1463" spans="1:6" ht="21.9" customHeight="1" x14ac:dyDescent="0.25">
      <c r="A1463" s="41" t="s">
        <v>666</v>
      </c>
      <c r="B1463" s="42">
        <v>-29.8</v>
      </c>
      <c r="C1463" s="42">
        <v>115.5</v>
      </c>
      <c r="D1463" s="43">
        <v>33.86</v>
      </c>
      <c r="E1463" s="40" t="s">
        <v>667</v>
      </c>
      <c r="F1463" s="15"/>
    </row>
    <row r="1464" spans="1:6" ht="21.9" customHeight="1" x14ac:dyDescent="0.25">
      <c r="A1464" s="41" t="s">
        <v>666</v>
      </c>
      <c r="B1464" s="42">
        <v>-29.53</v>
      </c>
      <c r="C1464" s="42">
        <v>115.76</v>
      </c>
      <c r="D1464" s="43">
        <v>7.82</v>
      </c>
      <c r="E1464" s="40" t="s">
        <v>667</v>
      </c>
      <c r="F1464" s="15"/>
    </row>
    <row r="1465" spans="1:6" ht="21.9" customHeight="1" x14ac:dyDescent="0.25">
      <c r="A1465" s="41" t="s">
        <v>666</v>
      </c>
      <c r="B1465" s="42">
        <v>-29.53</v>
      </c>
      <c r="C1465" s="42">
        <v>115.76</v>
      </c>
      <c r="D1465" s="43">
        <v>7.82</v>
      </c>
      <c r="E1465" s="40" t="s">
        <v>667</v>
      </c>
      <c r="F1465" s="15"/>
    </row>
    <row r="1466" spans="1:6" ht="21.9" customHeight="1" x14ac:dyDescent="0.25">
      <c r="A1466" s="41" t="s">
        <v>666</v>
      </c>
      <c r="B1466" s="42">
        <v>-29.8</v>
      </c>
      <c r="C1466" s="42">
        <v>115.5</v>
      </c>
      <c r="D1466" s="43">
        <v>15.05</v>
      </c>
      <c r="E1466" s="40" t="s">
        <v>667</v>
      </c>
      <c r="F1466" s="15"/>
    </row>
    <row r="1467" spans="1:6" ht="21.9" customHeight="1" x14ac:dyDescent="0.25">
      <c r="A1467" s="41" t="s">
        <v>666</v>
      </c>
      <c r="B1467" s="42">
        <v>-29.69</v>
      </c>
      <c r="C1467" s="42">
        <v>115.88</v>
      </c>
      <c r="D1467" s="43">
        <v>7.08</v>
      </c>
      <c r="E1467" s="40" t="s">
        <v>667</v>
      </c>
      <c r="F1467" s="15"/>
    </row>
    <row r="1468" spans="1:6" ht="21.9" customHeight="1" x14ac:dyDescent="0.25">
      <c r="A1468" s="41" t="s">
        <v>666</v>
      </c>
      <c r="B1468" s="42">
        <v>-29.88</v>
      </c>
      <c r="C1468" s="42">
        <v>116.02</v>
      </c>
      <c r="D1468" s="43">
        <v>19.68</v>
      </c>
      <c r="E1468" s="40" t="s">
        <v>667</v>
      </c>
      <c r="F1468" s="15"/>
    </row>
    <row r="1469" spans="1:6" ht="21.9" customHeight="1" x14ac:dyDescent="0.25">
      <c r="A1469" s="41" t="s">
        <v>666</v>
      </c>
      <c r="B1469" s="42">
        <v>-29.8</v>
      </c>
      <c r="C1469" s="42">
        <v>115.5</v>
      </c>
      <c r="D1469" s="43">
        <v>22.57</v>
      </c>
      <c r="E1469" s="40" t="s">
        <v>667</v>
      </c>
      <c r="F1469" s="15"/>
    </row>
    <row r="1470" spans="1:6" ht="21.9" customHeight="1" x14ac:dyDescent="0.25">
      <c r="A1470" s="41" t="s">
        <v>666</v>
      </c>
      <c r="B1470" s="42">
        <v>-29.8</v>
      </c>
      <c r="C1470" s="42">
        <v>115.5</v>
      </c>
      <c r="D1470" s="43">
        <v>15.05</v>
      </c>
      <c r="E1470" s="40" t="s">
        <v>667</v>
      </c>
      <c r="F1470" s="15"/>
    </row>
    <row r="1471" spans="1:6" ht="21.9" customHeight="1" x14ac:dyDescent="0.25">
      <c r="A1471" s="41" t="s">
        <v>666</v>
      </c>
      <c r="B1471" s="42">
        <v>-29.19</v>
      </c>
      <c r="C1471" s="42">
        <v>115.44</v>
      </c>
      <c r="D1471" s="43">
        <v>10.92</v>
      </c>
      <c r="E1471" s="40" t="s">
        <v>667</v>
      </c>
      <c r="F1471" s="15"/>
    </row>
    <row r="1472" spans="1:6" ht="21.9" customHeight="1" x14ac:dyDescent="0.25">
      <c r="A1472" s="41" t="s">
        <v>666</v>
      </c>
      <c r="B1472" s="42">
        <v>-29.19</v>
      </c>
      <c r="C1472" s="42">
        <v>115.44</v>
      </c>
      <c r="D1472" s="43">
        <v>17.16</v>
      </c>
      <c r="E1472" s="40" t="s">
        <v>667</v>
      </c>
      <c r="F1472" s="15"/>
    </row>
    <row r="1473" spans="1:6" ht="21.9" customHeight="1" x14ac:dyDescent="0.25">
      <c r="A1473" s="41" t="s">
        <v>666</v>
      </c>
      <c r="B1473" s="42">
        <v>-29.19</v>
      </c>
      <c r="C1473" s="42">
        <v>115.44</v>
      </c>
      <c r="D1473" s="43">
        <v>15.02</v>
      </c>
      <c r="E1473" s="40" t="s">
        <v>667</v>
      </c>
      <c r="F1473" s="15"/>
    </row>
    <row r="1474" spans="1:6" ht="21.9" customHeight="1" x14ac:dyDescent="0.25">
      <c r="A1474" s="41" t="s">
        <v>666</v>
      </c>
      <c r="B1474" s="42">
        <v>-29.88</v>
      </c>
      <c r="C1474" s="42">
        <v>116.02</v>
      </c>
      <c r="D1474" s="43">
        <v>13.12</v>
      </c>
      <c r="E1474" s="40" t="s">
        <v>667</v>
      </c>
      <c r="F1474" s="15"/>
    </row>
    <row r="1475" spans="1:6" ht="21.9" customHeight="1" x14ac:dyDescent="0.25">
      <c r="A1475" s="41" t="s">
        <v>666</v>
      </c>
      <c r="B1475" s="42">
        <v>-30.39</v>
      </c>
      <c r="C1475" s="42">
        <v>115.5</v>
      </c>
      <c r="D1475" s="43">
        <v>11.44</v>
      </c>
      <c r="E1475" s="40" t="s">
        <v>667</v>
      </c>
      <c r="F1475" s="15"/>
    </row>
    <row r="1476" spans="1:6" ht="21.9" customHeight="1" x14ac:dyDescent="0.25">
      <c r="A1476" s="41" t="s">
        <v>666</v>
      </c>
      <c r="B1476" s="42">
        <v>-30.39</v>
      </c>
      <c r="C1476" s="42">
        <v>115.5</v>
      </c>
      <c r="D1476" s="43">
        <v>6.6</v>
      </c>
      <c r="E1476" s="40" t="s">
        <v>667</v>
      </c>
      <c r="F1476" s="15"/>
    </row>
    <row r="1477" spans="1:6" ht="21.9" customHeight="1" x14ac:dyDescent="0.25">
      <c r="A1477" s="41" t="s">
        <v>666</v>
      </c>
      <c r="B1477" s="42">
        <v>-13.9801</v>
      </c>
      <c r="C1477" s="42">
        <v>131.31899999999999</v>
      </c>
      <c r="D1477" s="43">
        <v>36</v>
      </c>
      <c r="E1477" s="40" t="s">
        <v>667</v>
      </c>
      <c r="F1477" s="15"/>
    </row>
    <row r="1478" spans="1:6" ht="21.9" customHeight="1" x14ac:dyDescent="0.25">
      <c r="A1478" s="41" t="s">
        <v>666</v>
      </c>
      <c r="B1478" s="42">
        <v>-13.977499999999999</v>
      </c>
      <c r="C1478" s="42">
        <v>131.31</v>
      </c>
      <c r="D1478" s="43">
        <v>60</v>
      </c>
      <c r="E1478" s="40" t="s">
        <v>667</v>
      </c>
      <c r="F1478" s="15"/>
    </row>
    <row r="1479" spans="1:6" ht="21.9" customHeight="1" x14ac:dyDescent="0.25">
      <c r="A1479" s="41" t="s">
        <v>666</v>
      </c>
      <c r="B1479" s="42">
        <v>-13.962999999999999</v>
      </c>
      <c r="C1479" s="42">
        <v>131.303</v>
      </c>
      <c r="D1479" s="43">
        <v>33</v>
      </c>
      <c r="E1479" s="40" t="s">
        <v>667</v>
      </c>
      <c r="F1479" s="15"/>
    </row>
    <row r="1480" spans="1:6" ht="21.9" customHeight="1" x14ac:dyDescent="0.25">
      <c r="A1480" s="41" t="s">
        <v>666</v>
      </c>
      <c r="B1480" s="42">
        <v>-14.133800000000001</v>
      </c>
      <c r="C1480" s="42">
        <v>131.39400000000001</v>
      </c>
      <c r="D1480" s="43">
        <v>200</v>
      </c>
      <c r="E1480" s="40" t="s">
        <v>667</v>
      </c>
      <c r="F1480" s="15"/>
    </row>
    <row r="1481" spans="1:6" ht="21.9" customHeight="1" x14ac:dyDescent="0.25">
      <c r="A1481" s="41" t="s">
        <v>666</v>
      </c>
      <c r="B1481" s="42">
        <v>-14.120900000000001</v>
      </c>
      <c r="C1481" s="42">
        <v>131.39400000000001</v>
      </c>
      <c r="D1481" s="43">
        <v>29</v>
      </c>
      <c r="E1481" s="40" t="s">
        <v>667</v>
      </c>
      <c r="F1481" s="15"/>
    </row>
    <row r="1482" spans="1:6" ht="21.9" customHeight="1" x14ac:dyDescent="0.25">
      <c r="A1482" s="41" t="s">
        <v>666</v>
      </c>
      <c r="B1482" s="42">
        <v>-14.16</v>
      </c>
      <c r="C1482" s="42">
        <v>131.393</v>
      </c>
      <c r="D1482" s="43">
        <v>60</v>
      </c>
      <c r="E1482" s="40" t="s">
        <v>667</v>
      </c>
      <c r="F1482" s="15"/>
    </row>
    <row r="1483" spans="1:6" ht="21.9" customHeight="1" x14ac:dyDescent="0.25">
      <c r="A1483" s="41" t="s">
        <v>666</v>
      </c>
      <c r="B1483" s="42">
        <v>-14.074299999999999</v>
      </c>
      <c r="C1483" s="42">
        <v>131.393</v>
      </c>
      <c r="D1483" s="43">
        <v>11</v>
      </c>
      <c r="E1483" s="40" t="s">
        <v>667</v>
      </c>
      <c r="F1483" s="15"/>
    </row>
    <row r="1484" spans="1:6" ht="21.9" customHeight="1" x14ac:dyDescent="0.25">
      <c r="A1484" s="41" t="s">
        <v>666</v>
      </c>
      <c r="B1484" s="42">
        <v>-33.799999999999997</v>
      </c>
      <c r="C1484" s="42">
        <v>115.2</v>
      </c>
      <c r="D1484" s="43">
        <v>70</v>
      </c>
      <c r="E1484" s="40" t="s">
        <v>667</v>
      </c>
      <c r="F1484" s="15"/>
    </row>
    <row r="1485" spans="1:6" ht="21.9" customHeight="1" x14ac:dyDescent="0.25">
      <c r="A1485" s="41" t="s">
        <v>666</v>
      </c>
      <c r="B1485" s="42">
        <v>-33.799999999999997</v>
      </c>
      <c r="C1485" s="42">
        <v>115.2</v>
      </c>
      <c r="D1485" s="43">
        <v>4.2</v>
      </c>
      <c r="E1485" s="40" t="s">
        <v>667</v>
      </c>
      <c r="F1485" s="15"/>
    </row>
    <row r="1486" spans="1:6" ht="21.9" customHeight="1" x14ac:dyDescent="0.25">
      <c r="A1486" s="41" t="s">
        <v>666</v>
      </c>
      <c r="B1486" s="42">
        <v>-12.5</v>
      </c>
      <c r="C1486" s="42">
        <v>131.08000000000001</v>
      </c>
      <c r="D1486" s="43">
        <v>200</v>
      </c>
      <c r="E1486" s="40" t="s">
        <v>667</v>
      </c>
      <c r="F1486" s="15"/>
    </row>
    <row r="1487" spans="1:6" ht="21.9" customHeight="1" x14ac:dyDescent="0.25">
      <c r="A1487" s="41" t="s">
        <v>666</v>
      </c>
      <c r="B1487" s="42">
        <v>-27.55</v>
      </c>
      <c r="C1487" s="42">
        <v>135.44999999999999</v>
      </c>
      <c r="D1487" s="43">
        <v>0.16</v>
      </c>
      <c r="E1487" s="40" t="s">
        <v>667</v>
      </c>
      <c r="F1487" s="15"/>
    </row>
    <row r="1488" spans="1:6" ht="21.9" customHeight="1" x14ac:dyDescent="0.25">
      <c r="A1488" s="41" t="s">
        <v>666</v>
      </c>
      <c r="B1488" s="42">
        <v>-36.544899999999998</v>
      </c>
      <c r="C1488" s="42">
        <v>140.601</v>
      </c>
      <c r="D1488" s="43">
        <v>1</v>
      </c>
      <c r="E1488" s="40" t="s">
        <v>667</v>
      </c>
      <c r="F1488" s="15"/>
    </row>
    <row r="1489" spans="1:6" ht="21.9" customHeight="1" x14ac:dyDescent="0.25">
      <c r="A1489" s="41" t="s">
        <v>666</v>
      </c>
      <c r="B1489" s="42">
        <v>-36.513100000000001</v>
      </c>
      <c r="C1489" s="42">
        <v>140.57599999999999</v>
      </c>
      <c r="D1489" s="43">
        <v>0.43</v>
      </c>
      <c r="E1489" s="40" t="s">
        <v>667</v>
      </c>
      <c r="F1489" s="15"/>
    </row>
    <row r="1490" spans="1:6" ht="21.9" customHeight="1" x14ac:dyDescent="0.25">
      <c r="A1490" s="41" t="s">
        <v>666</v>
      </c>
      <c r="B1490" s="42">
        <v>-36.474899999999998</v>
      </c>
      <c r="C1490" s="42">
        <v>140.44999999999999</v>
      </c>
      <c r="D1490" s="43">
        <v>11.5</v>
      </c>
      <c r="E1490" s="40" t="s">
        <v>667</v>
      </c>
      <c r="F1490" s="15"/>
    </row>
    <row r="1491" spans="1:6" ht="21.9" customHeight="1" x14ac:dyDescent="0.25">
      <c r="A1491" s="41" t="s">
        <v>666</v>
      </c>
      <c r="B1491" s="42">
        <v>-36.466500000000003</v>
      </c>
      <c r="C1491" s="42">
        <v>140.495</v>
      </c>
      <c r="D1491" s="43">
        <v>0.5</v>
      </c>
      <c r="E1491" s="40" t="s">
        <v>667</v>
      </c>
      <c r="F1491" s="15"/>
    </row>
    <row r="1492" spans="1:6" ht="21.9" customHeight="1" x14ac:dyDescent="0.25">
      <c r="A1492" s="41" t="s">
        <v>666</v>
      </c>
      <c r="B1492" s="42">
        <v>-36.5214</v>
      </c>
      <c r="C1492" s="42">
        <v>140.46299999999999</v>
      </c>
      <c r="D1492" s="43">
        <v>14</v>
      </c>
      <c r="E1492" s="40" t="s">
        <v>667</v>
      </c>
      <c r="F1492" s="15"/>
    </row>
    <row r="1493" spans="1:6" ht="21.9" customHeight="1" x14ac:dyDescent="0.25">
      <c r="A1493" s="41" t="s">
        <v>666</v>
      </c>
      <c r="B1493" s="42">
        <v>-36.603499999999997</v>
      </c>
      <c r="C1493" s="42">
        <v>140.53200000000001</v>
      </c>
      <c r="D1493" s="43">
        <v>24</v>
      </c>
      <c r="E1493" s="40" t="s">
        <v>667</v>
      </c>
      <c r="F1493" s="15"/>
    </row>
    <row r="1494" spans="1:6" ht="21.9" customHeight="1" x14ac:dyDescent="0.25">
      <c r="A1494" s="41" t="s">
        <v>666</v>
      </c>
      <c r="B1494" s="42">
        <v>-36.544899999999998</v>
      </c>
      <c r="C1494" s="42">
        <v>140.601</v>
      </c>
      <c r="D1494" s="43">
        <v>11</v>
      </c>
      <c r="E1494" s="40" t="s">
        <v>667</v>
      </c>
      <c r="F1494" s="15"/>
    </row>
    <row r="1495" spans="1:6" ht="21.9" customHeight="1" x14ac:dyDescent="0.25">
      <c r="A1495" s="41" t="s">
        <v>666</v>
      </c>
      <c r="B1495" s="42">
        <v>-36.513100000000001</v>
      </c>
      <c r="C1495" s="42">
        <v>140.57599999999999</v>
      </c>
      <c r="D1495" s="43">
        <v>7</v>
      </c>
      <c r="E1495" s="40" t="s">
        <v>667</v>
      </c>
      <c r="F1495" s="15"/>
    </row>
    <row r="1496" spans="1:6" ht="21.9" customHeight="1" x14ac:dyDescent="0.25">
      <c r="A1496" s="41" t="s">
        <v>666</v>
      </c>
      <c r="B1496" s="42">
        <v>-36.474899999999998</v>
      </c>
      <c r="C1496" s="42">
        <v>140.44999999999999</v>
      </c>
      <c r="D1496" s="43">
        <v>27.9</v>
      </c>
      <c r="E1496" s="40" t="s">
        <v>667</v>
      </c>
      <c r="F1496" s="15"/>
    </row>
    <row r="1497" spans="1:6" ht="21.9" customHeight="1" x14ac:dyDescent="0.25">
      <c r="A1497" s="41" t="s">
        <v>666</v>
      </c>
      <c r="B1497" s="42">
        <v>-36.466500000000003</v>
      </c>
      <c r="C1497" s="42">
        <v>140.495</v>
      </c>
      <c r="D1497" s="43">
        <v>24</v>
      </c>
      <c r="E1497" s="40" t="s">
        <v>667</v>
      </c>
      <c r="F1497" s="15"/>
    </row>
    <row r="1498" spans="1:6" ht="21.9" customHeight="1" x14ac:dyDescent="0.25">
      <c r="A1498" s="41" t="s">
        <v>666</v>
      </c>
      <c r="B1498" s="42">
        <v>-36.5214</v>
      </c>
      <c r="C1498" s="42">
        <v>140.46299999999999</v>
      </c>
      <c r="D1498" s="43">
        <v>42</v>
      </c>
      <c r="E1498" s="40" t="s">
        <v>667</v>
      </c>
      <c r="F1498" s="15"/>
    </row>
    <row r="1499" spans="1:6" ht="21.9" customHeight="1" x14ac:dyDescent="0.25">
      <c r="A1499" s="41" t="s">
        <v>666</v>
      </c>
      <c r="B1499" s="42">
        <v>-36.603499999999997</v>
      </c>
      <c r="C1499" s="42">
        <v>140.53200000000001</v>
      </c>
      <c r="D1499" s="43">
        <v>27</v>
      </c>
      <c r="E1499" s="40" t="s">
        <v>667</v>
      </c>
      <c r="F1499" s="15"/>
    </row>
    <row r="1500" spans="1:6" ht="21.9" customHeight="1" x14ac:dyDescent="0.25">
      <c r="A1500" s="41" t="s">
        <v>666</v>
      </c>
      <c r="B1500" s="42">
        <v>-34.664400000000001</v>
      </c>
      <c r="C1500" s="42">
        <v>139.08600000000001</v>
      </c>
      <c r="D1500" s="43">
        <v>3</v>
      </c>
      <c r="E1500" s="40" t="s">
        <v>667</v>
      </c>
      <c r="F1500" s="15"/>
    </row>
    <row r="1501" spans="1:6" ht="21.9" customHeight="1" x14ac:dyDescent="0.25">
      <c r="A1501" s="41" t="s">
        <v>666</v>
      </c>
      <c r="B1501" s="42">
        <v>-34.664400000000001</v>
      </c>
      <c r="C1501" s="42">
        <v>139.08600000000001</v>
      </c>
      <c r="D1501" s="43">
        <v>9</v>
      </c>
      <c r="E1501" s="40" t="s">
        <v>667</v>
      </c>
      <c r="F1501" s="15"/>
    </row>
    <row r="1502" spans="1:6" ht="21.9" customHeight="1" x14ac:dyDescent="0.25">
      <c r="A1502" s="41" t="s">
        <v>666</v>
      </c>
      <c r="B1502" s="42">
        <v>-34.664400000000001</v>
      </c>
      <c r="C1502" s="42">
        <v>139.08600000000001</v>
      </c>
      <c r="D1502" s="43">
        <v>16</v>
      </c>
      <c r="E1502" s="40" t="s">
        <v>667</v>
      </c>
      <c r="F1502" s="15"/>
    </row>
    <row r="1503" spans="1:6" ht="21.9" customHeight="1" x14ac:dyDescent="0.25">
      <c r="A1503" s="41" t="s">
        <v>666</v>
      </c>
      <c r="B1503" s="42">
        <v>-34.864809999999999</v>
      </c>
      <c r="C1503" s="42">
        <v>138.96188000000001</v>
      </c>
      <c r="D1503" s="43">
        <v>4.3499999999999996</v>
      </c>
      <c r="E1503" s="40" t="s">
        <v>667</v>
      </c>
      <c r="F1503" s="15"/>
    </row>
    <row r="1504" spans="1:6" ht="21.9" customHeight="1" x14ac:dyDescent="0.25">
      <c r="A1504" s="41" t="s">
        <v>666</v>
      </c>
      <c r="B1504" s="42">
        <v>-34.827419999999996</v>
      </c>
      <c r="C1504" s="42">
        <v>138.97194999999999</v>
      </c>
      <c r="D1504" s="43">
        <v>2.35</v>
      </c>
      <c r="E1504" s="40" t="s">
        <v>667</v>
      </c>
      <c r="F1504" s="15"/>
    </row>
    <row r="1505" spans="1:6" ht="21.9" customHeight="1" x14ac:dyDescent="0.25">
      <c r="A1505" s="41" t="s">
        <v>666</v>
      </c>
      <c r="B1505" s="42">
        <v>-34.834400000000002</v>
      </c>
      <c r="C1505" s="42">
        <v>138.96350000000001</v>
      </c>
      <c r="D1505" s="43">
        <v>9.56</v>
      </c>
      <c r="E1505" s="40" t="s">
        <v>667</v>
      </c>
      <c r="F1505" s="15"/>
    </row>
    <row r="1506" spans="1:6" ht="21.9" customHeight="1" x14ac:dyDescent="0.25">
      <c r="A1506" s="41" t="s">
        <v>666</v>
      </c>
      <c r="B1506" s="42">
        <v>-34.87782</v>
      </c>
      <c r="C1506" s="42">
        <v>138.94557</v>
      </c>
      <c r="D1506" s="43">
        <v>23.25</v>
      </c>
      <c r="E1506" s="40" t="s">
        <v>667</v>
      </c>
      <c r="F1506" s="15"/>
    </row>
    <row r="1507" spans="1:6" ht="21.9" customHeight="1" x14ac:dyDescent="0.25">
      <c r="A1507" s="41" t="s">
        <v>666</v>
      </c>
      <c r="B1507" s="42">
        <v>-34.997779999999999</v>
      </c>
      <c r="C1507" s="42">
        <v>138.71841000000001</v>
      </c>
      <c r="D1507" s="43">
        <v>211.02</v>
      </c>
      <c r="E1507" s="40" t="s">
        <v>667</v>
      </c>
      <c r="F1507" s="15"/>
    </row>
    <row r="1508" spans="1:6" ht="21.9" customHeight="1" x14ac:dyDescent="0.25">
      <c r="A1508" s="41" t="s">
        <v>666</v>
      </c>
      <c r="B1508" s="42">
        <v>-34.982660000000003</v>
      </c>
      <c r="C1508" s="42">
        <v>138.73219</v>
      </c>
      <c r="D1508" s="43">
        <v>135.1</v>
      </c>
      <c r="E1508" s="40" t="s">
        <v>667</v>
      </c>
      <c r="F1508" s="15"/>
    </row>
    <row r="1509" spans="1:6" ht="21.9" customHeight="1" x14ac:dyDescent="0.25">
      <c r="A1509" s="41" t="s">
        <v>666</v>
      </c>
      <c r="B1509" s="42">
        <v>-34.989170000000001</v>
      </c>
      <c r="C1509" s="42">
        <v>138.74278000000001</v>
      </c>
      <c r="D1509" s="43">
        <v>40.229999999999997</v>
      </c>
      <c r="E1509" s="40" t="s">
        <v>667</v>
      </c>
      <c r="F1509" s="15"/>
    </row>
    <row r="1510" spans="1:6" ht="21.9" customHeight="1" x14ac:dyDescent="0.25">
      <c r="A1510" s="41" t="s">
        <v>666</v>
      </c>
      <c r="B1510" s="42">
        <v>-34.985230000000001</v>
      </c>
      <c r="C1510" s="42">
        <v>138.74306000000001</v>
      </c>
      <c r="D1510" s="43">
        <v>78.900000000000006</v>
      </c>
      <c r="E1510" s="40" t="s">
        <v>667</v>
      </c>
      <c r="F1510" s="15"/>
    </row>
    <row r="1511" spans="1:6" ht="21.9" customHeight="1" x14ac:dyDescent="0.25">
      <c r="A1511" s="41" t="s">
        <v>666</v>
      </c>
      <c r="B1511" s="42">
        <v>-34.998359999999998</v>
      </c>
      <c r="C1511" s="42">
        <v>138.71449999999999</v>
      </c>
      <c r="D1511" s="43">
        <v>132.94999999999999</v>
      </c>
      <c r="E1511" s="40" t="s">
        <v>667</v>
      </c>
      <c r="F1511" s="15"/>
    </row>
    <row r="1512" spans="1:6" ht="21.9" customHeight="1" x14ac:dyDescent="0.25">
      <c r="A1512" s="41" t="s">
        <v>666</v>
      </c>
      <c r="B1512" s="42">
        <v>-34.882300000000001</v>
      </c>
      <c r="C1512" s="42">
        <v>138.67511999999999</v>
      </c>
      <c r="D1512" s="43">
        <v>14.4</v>
      </c>
      <c r="E1512" s="40" t="s">
        <v>667</v>
      </c>
      <c r="F1512" s="15"/>
    </row>
    <row r="1513" spans="1:6" ht="21.9" customHeight="1" x14ac:dyDescent="0.25">
      <c r="A1513" s="41" t="s">
        <v>666</v>
      </c>
      <c r="B1513" s="42">
        <v>-34.886189999999999</v>
      </c>
      <c r="C1513" s="42">
        <v>138.61250000000001</v>
      </c>
      <c r="D1513" s="43">
        <v>3.41</v>
      </c>
      <c r="E1513" s="40" t="s">
        <v>667</v>
      </c>
      <c r="F1513" s="15"/>
    </row>
    <row r="1514" spans="1:6" ht="21.9" customHeight="1" x14ac:dyDescent="0.25">
      <c r="A1514" s="41" t="s">
        <v>666</v>
      </c>
      <c r="B1514" s="42">
        <v>-34.971679999999999</v>
      </c>
      <c r="C1514" s="42">
        <v>138.71177</v>
      </c>
      <c r="D1514" s="43">
        <v>112.33</v>
      </c>
      <c r="E1514" s="40" t="s">
        <v>667</v>
      </c>
      <c r="F1514" s="15"/>
    </row>
    <row r="1515" spans="1:6" ht="21.9" customHeight="1" x14ac:dyDescent="0.25">
      <c r="A1515" s="41" t="s">
        <v>666</v>
      </c>
      <c r="B1515" s="42">
        <v>-34.895519999999998</v>
      </c>
      <c r="C1515" s="42">
        <v>138.69811999999999</v>
      </c>
      <c r="D1515" s="43">
        <v>40.97</v>
      </c>
      <c r="E1515" s="40" t="s">
        <v>667</v>
      </c>
      <c r="F1515" s="15"/>
    </row>
    <row r="1516" spans="1:6" ht="21.9" customHeight="1" x14ac:dyDescent="0.25">
      <c r="A1516" s="41" t="s">
        <v>666</v>
      </c>
      <c r="B1516" s="42">
        <v>-34.88203</v>
      </c>
      <c r="C1516" s="42">
        <v>138.65101999999999</v>
      </c>
      <c r="D1516" s="43">
        <v>9.19</v>
      </c>
      <c r="E1516" s="40" t="s">
        <v>667</v>
      </c>
      <c r="F1516" s="15"/>
    </row>
    <row r="1517" spans="1:6" ht="21.9" customHeight="1" x14ac:dyDescent="0.25">
      <c r="A1517" s="41" t="s">
        <v>666</v>
      </c>
      <c r="B1517" s="42">
        <v>-34.869889999999998</v>
      </c>
      <c r="C1517" s="42">
        <v>138.70746</v>
      </c>
      <c r="D1517" s="43">
        <v>10.49</v>
      </c>
      <c r="E1517" s="40" t="s">
        <v>667</v>
      </c>
      <c r="F1517" s="15"/>
    </row>
    <row r="1518" spans="1:6" ht="21.9" customHeight="1" x14ac:dyDescent="0.25">
      <c r="A1518" s="41" t="s">
        <v>666</v>
      </c>
      <c r="B1518" s="42">
        <v>-34.97383</v>
      </c>
      <c r="C1518" s="42">
        <v>138.87652</v>
      </c>
      <c r="D1518" s="43">
        <v>10.91</v>
      </c>
      <c r="E1518" s="40" t="s">
        <v>667</v>
      </c>
      <c r="F1518" s="15"/>
    </row>
    <row r="1519" spans="1:6" ht="21.9" customHeight="1" x14ac:dyDescent="0.25">
      <c r="A1519" s="41" t="s">
        <v>666</v>
      </c>
      <c r="B1519" s="42">
        <v>-34.975099999999998</v>
      </c>
      <c r="C1519" s="42">
        <v>138.88173</v>
      </c>
      <c r="D1519" s="43">
        <v>14.56</v>
      </c>
      <c r="E1519" s="40" t="s">
        <v>667</v>
      </c>
      <c r="F1519" s="15"/>
    </row>
    <row r="1520" spans="1:6" ht="21.9" customHeight="1" x14ac:dyDescent="0.25">
      <c r="A1520" s="41" t="s">
        <v>666</v>
      </c>
      <c r="B1520" s="42">
        <v>-34.92342</v>
      </c>
      <c r="C1520" s="42">
        <v>138.68689000000001</v>
      </c>
      <c r="D1520" s="43">
        <v>16.16</v>
      </c>
      <c r="E1520" s="40" t="s">
        <v>667</v>
      </c>
      <c r="F1520" s="15"/>
    </row>
    <row r="1521" spans="1:6" ht="21.9" customHeight="1" x14ac:dyDescent="0.25">
      <c r="A1521" s="41" t="s">
        <v>666</v>
      </c>
      <c r="B1521" s="42">
        <v>-34.990499999999997</v>
      </c>
      <c r="C1521" s="42">
        <v>138.72263000000001</v>
      </c>
      <c r="D1521" s="43">
        <v>186.54</v>
      </c>
      <c r="E1521" s="40" t="s">
        <v>667</v>
      </c>
      <c r="F1521" s="15"/>
    </row>
    <row r="1522" spans="1:6" ht="21.9" customHeight="1" x14ac:dyDescent="0.25">
      <c r="A1522" s="41" t="s">
        <v>666</v>
      </c>
      <c r="B1522" s="42">
        <v>-34.948450000000001</v>
      </c>
      <c r="C1522" s="42">
        <v>138.86461</v>
      </c>
      <c r="D1522" s="43">
        <v>11.47</v>
      </c>
      <c r="E1522" s="40" t="s">
        <v>667</v>
      </c>
      <c r="F1522" s="15"/>
    </row>
    <row r="1523" spans="1:6" ht="21.9" customHeight="1" x14ac:dyDescent="0.25">
      <c r="A1523" s="41" t="s">
        <v>666</v>
      </c>
      <c r="B1523" s="42">
        <v>-34.977069999999998</v>
      </c>
      <c r="C1523" s="42">
        <v>138.71037999999999</v>
      </c>
      <c r="D1523" s="43">
        <v>167.6</v>
      </c>
      <c r="E1523" s="40" t="s">
        <v>667</v>
      </c>
      <c r="F1523" s="15"/>
    </row>
    <row r="1524" spans="1:6" ht="21.9" customHeight="1" x14ac:dyDescent="0.25">
      <c r="A1524" s="41" t="s">
        <v>666</v>
      </c>
      <c r="B1524" s="42">
        <v>-34.94585</v>
      </c>
      <c r="C1524" s="42">
        <v>138.85590999999999</v>
      </c>
      <c r="D1524" s="43">
        <v>11.96</v>
      </c>
      <c r="E1524" s="40" t="s">
        <v>667</v>
      </c>
      <c r="F1524" s="15"/>
    </row>
    <row r="1525" spans="1:6" ht="21.9" customHeight="1" x14ac:dyDescent="0.25">
      <c r="A1525" s="41" t="s">
        <v>666</v>
      </c>
      <c r="B1525" s="42">
        <v>-34.873109999999997</v>
      </c>
      <c r="C1525" s="42">
        <v>138.68718999999999</v>
      </c>
      <c r="D1525" s="43">
        <v>7.05</v>
      </c>
      <c r="E1525" s="40" t="s">
        <v>667</v>
      </c>
      <c r="F1525" s="15"/>
    </row>
    <row r="1526" spans="1:6" ht="21.9" customHeight="1" x14ac:dyDescent="0.25">
      <c r="A1526" s="41" t="s">
        <v>666</v>
      </c>
      <c r="B1526" s="42">
        <v>-34.866079999999997</v>
      </c>
      <c r="C1526" s="42">
        <v>138.71764999999999</v>
      </c>
      <c r="D1526" s="43">
        <v>15.56</v>
      </c>
      <c r="E1526" s="40" t="s">
        <v>667</v>
      </c>
      <c r="F1526" s="15"/>
    </row>
    <row r="1527" spans="1:6" ht="21.9" customHeight="1" x14ac:dyDescent="0.25">
      <c r="A1527" s="41" t="s">
        <v>666</v>
      </c>
      <c r="B1527" s="42">
        <v>-34.828800000000001</v>
      </c>
      <c r="C1527" s="42">
        <v>138.92580000000001</v>
      </c>
      <c r="D1527" s="43">
        <v>66.36</v>
      </c>
      <c r="E1527" s="40" t="s">
        <v>667</v>
      </c>
      <c r="F1527" s="15"/>
    </row>
    <row r="1528" spans="1:6" ht="21.9" customHeight="1" x14ac:dyDescent="0.25">
      <c r="A1528" s="41" t="s">
        <v>666</v>
      </c>
      <c r="B1528" s="42">
        <v>-34.970689999999998</v>
      </c>
      <c r="C1528" s="42">
        <v>138.70402000000001</v>
      </c>
      <c r="D1528" s="43">
        <v>154.41</v>
      </c>
      <c r="E1528" s="40" t="s">
        <v>667</v>
      </c>
      <c r="F1528" s="15"/>
    </row>
    <row r="1529" spans="1:6" ht="21.9" customHeight="1" x14ac:dyDescent="0.25">
      <c r="A1529" s="41" t="s">
        <v>666</v>
      </c>
      <c r="B1529" s="42">
        <v>-34.993859999999998</v>
      </c>
      <c r="C1529" s="42">
        <v>138.71592999999999</v>
      </c>
      <c r="D1529" s="43">
        <v>165.1</v>
      </c>
      <c r="E1529" s="40" t="s">
        <v>667</v>
      </c>
      <c r="F1529" s="15"/>
    </row>
    <row r="1530" spans="1:6" ht="21.9" customHeight="1" x14ac:dyDescent="0.25">
      <c r="A1530" s="41" t="s">
        <v>666</v>
      </c>
      <c r="B1530" s="42">
        <v>-34.853769999999997</v>
      </c>
      <c r="C1530" s="42">
        <v>138.88385</v>
      </c>
      <c r="D1530" s="43">
        <v>66.13</v>
      </c>
      <c r="E1530" s="40" t="s">
        <v>667</v>
      </c>
      <c r="F1530" s="15"/>
    </row>
    <row r="1531" spans="1:6" ht="21.9" customHeight="1" x14ac:dyDescent="0.25">
      <c r="A1531" s="41" t="s">
        <v>666</v>
      </c>
      <c r="B1531" s="42">
        <v>-34.987940000000002</v>
      </c>
      <c r="C1531" s="42">
        <v>138.79678000000001</v>
      </c>
      <c r="D1531" s="43">
        <v>52.77</v>
      </c>
      <c r="E1531" s="40" t="s">
        <v>667</v>
      </c>
      <c r="F1531" s="15"/>
    </row>
    <row r="1532" spans="1:6" ht="21.9" customHeight="1" x14ac:dyDescent="0.25">
      <c r="A1532" s="41" t="s">
        <v>666</v>
      </c>
      <c r="B1532" s="42">
        <v>-34.984119999999997</v>
      </c>
      <c r="C1532" s="42">
        <v>138.71896000000001</v>
      </c>
      <c r="D1532" s="43">
        <v>164.58</v>
      </c>
      <c r="E1532" s="40" t="s">
        <v>667</v>
      </c>
      <c r="F1532" s="15"/>
    </row>
    <row r="1533" spans="1:6" ht="21.9" customHeight="1" x14ac:dyDescent="0.25">
      <c r="A1533" s="41" t="s">
        <v>666</v>
      </c>
      <c r="B1533" s="42">
        <v>-34.952750000000002</v>
      </c>
      <c r="C1533" s="42">
        <v>138.76934</v>
      </c>
      <c r="D1533" s="43">
        <v>86.56</v>
      </c>
      <c r="E1533" s="40" t="s">
        <v>667</v>
      </c>
      <c r="F1533" s="15"/>
    </row>
    <row r="1534" spans="1:6" ht="21.9" customHeight="1" x14ac:dyDescent="0.25">
      <c r="A1534" s="41" t="s">
        <v>666</v>
      </c>
      <c r="B1534" s="42">
        <v>-34.988959999999999</v>
      </c>
      <c r="C1534" s="42">
        <v>138.81025</v>
      </c>
      <c r="D1534" s="43">
        <v>122</v>
      </c>
      <c r="E1534" s="40" t="s">
        <v>667</v>
      </c>
      <c r="F1534" s="15"/>
    </row>
    <row r="1535" spans="1:6" ht="21.9" customHeight="1" x14ac:dyDescent="0.25">
      <c r="A1535" s="41" t="s">
        <v>666</v>
      </c>
      <c r="B1535" s="42">
        <v>-34.895490000000002</v>
      </c>
      <c r="C1535" s="42">
        <v>138.75169</v>
      </c>
      <c r="D1535" s="43">
        <v>50.29</v>
      </c>
      <c r="E1535" s="40" t="s">
        <v>667</v>
      </c>
      <c r="F1535" s="15"/>
    </row>
    <row r="1536" spans="1:6" ht="21.9" customHeight="1" x14ac:dyDescent="0.25">
      <c r="A1536" s="41" t="s">
        <v>666</v>
      </c>
      <c r="B1536" s="42">
        <v>-34.98395</v>
      </c>
      <c r="C1536" s="42">
        <v>138.79848000000001</v>
      </c>
      <c r="D1536" s="43">
        <v>34.42</v>
      </c>
      <c r="E1536" s="40" t="s">
        <v>667</v>
      </c>
      <c r="F1536" s="15"/>
    </row>
    <row r="1537" spans="1:6" ht="21.9" customHeight="1" x14ac:dyDescent="0.25">
      <c r="A1537" s="41" t="s">
        <v>666</v>
      </c>
      <c r="B1537" s="42">
        <v>-34.983899999999998</v>
      </c>
      <c r="C1537" s="42">
        <v>138.72422</v>
      </c>
      <c r="D1537" s="43">
        <v>110.56</v>
      </c>
      <c r="E1537" s="40" t="s">
        <v>667</v>
      </c>
      <c r="F1537" s="15"/>
    </row>
    <row r="1538" spans="1:6" ht="21.9" customHeight="1" x14ac:dyDescent="0.25">
      <c r="A1538" s="41" t="s">
        <v>666</v>
      </c>
      <c r="B1538" s="42">
        <v>-34.773679999999999</v>
      </c>
      <c r="C1538" s="42">
        <v>138.92443</v>
      </c>
      <c r="D1538" s="43">
        <v>7.26</v>
      </c>
      <c r="E1538" s="40" t="s">
        <v>667</v>
      </c>
      <c r="F1538" s="15"/>
    </row>
    <row r="1539" spans="1:6" ht="21.9" customHeight="1" x14ac:dyDescent="0.25">
      <c r="A1539" s="41" t="s">
        <v>666</v>
      </c>
      <c r="B1539" s="42">
        <v>-34.992280000000001</v>
      </c>
      <c r="C1539" s="42">
        <v>138.79398</v>
      </c>
      <c r="D1539" s="43">
        <v>116.14</v>
      </c>
      <c r="E1539" s="40" t="s">
        <v>667</v>
      </c>
      <c r="F1539" s="15"/>
    </row>
    <row r="1540" spans="1:6" ht="21.9" customHeight="1" x14ac:dyDescent="0.25">
      <c r="A1540" s="41" t="s">
        <v>666</v>
      </c>
      <c r="B1540" s="42">
        <v>-34.772709999999996</v>
      </c>
      <c r="C1540" s="42">
        <v>138.92358999999999</v>
      </c>
      <c r="D1540" s="43">
        <v>6.44</v>
      </c>
      <c r="E1540" s="40" t="s">
        <v>667</v>
      </c>
      <c r="F1540" s="15"/>
    </row>
    <row r="1541" spans="1:6" ht="21.9" customHeight="1" x14ac:dyDescent="0.25">
      <c r="A1541" s="41" t="s">
        <v>666</v>
      </c>
      <c r="B1541" s="42">
        <v>-34.779670000000003</v>
      </c>
      <c r="C1541" s="42">
        <v>138.91629</v>
      </c>
      <c r="D1541" s="43">
        <v>18.13</v>
      </c>
      <c r="E1541" s="40" t="s">
        <v>667</v>
      </c>
      <c r="F1541" s="15"/>
    </row>
    <row r="1542" spans="1:6" ht="21.9" customHeight="1" x14ac:dyDescent="0.25">
      <c r="A1542" s="41" t="s">
        <v>666</v>
      </c>
      <c r="B1542" s="42">
        <v>-34.856299999999997</v>
      </c>
      <c r="C1542" s="42">
        <v>138.89623</v>
      </c>
      <c r="D1542" s="43">
        <v>25.08</v>
      </c>
      <c r="E1542" s="40" t="s">
        <v>667</v>
      </c>
      <c r="F1542" s="15"/>
    </row>
    <row r="1543" spans="1:6" ht="21.9" customHeight="1" x14ac:dyDescent="0.25">
      <c r="A1543" s="41" t="s">
        <v>666</v>
      </c>
      <c r="B1543" s="42">
        <v>-34.808590000000002</v>
      </c>
      <c r="C1543" s="42">
        <v>138.92563000000001</v>
      </c>
      <c r="D1543" s="43">
        <v>7.29</v>
      </c>
      <c r="E1543" s="40" t="s">
        <v>667</v>
      </c>
      <c r="F1543" s="15"/>
    </row>
    <row r="1544" spans="1:6" ht="21.9" customHeight="1" x14ac:dyDescent="0.25">
      <c r="A1544" s="41" t="s">
        <v>666</v>
      </c>
      <c r="B1544" s="42">
        <v>-34.932499999999997</v>
      </c>
      <c r="C1544" s="42">
        <v>138.73090999999999</v>
      </c>
      <c r="D1544" s="43">
        <v>60.61</v>
      </c>
      <c r="E1544" s="40" t="s">
        <v>667</v>
      </c>
      <c r="F1544" s="15"/>
    </row>
    <row r="1545" spans="1:6" ht="21.9" customHeight="1" x14ac:dyDescent="0.25">
      <c r="A1545" s="41" t="s">
        <v>666</v>
      </c>
      <c r="B1545" s="42">
        <v>-34.986829999999998</v>
      </c>
      <c r="C1545" s="42">
        <v>138.72563</v>
      </c>
      <c r="D1545" s="43">
        <v>215.4</v>
      </c>
      <c r="E1545" s="40" t="s">
        <v>667</v>
      </c>
      <c r="F1545" s="15"/>
    </row>
    <row r="1546" spans="1:6" ht="21.9" customHeight="1" x14ac:dyDescent="0.25">
      <c r="A1546" s="41" t="s">
        <v>666</v>
      </c>
      <c r="B1546" s="42">
        <v>-34.930689999999998</v>
      </c>
      <c r="C1546" s="42">
        <v>138.72569999999999</v>
      </c>
      <c r="D1546" s="43">
        <v>38.909999999999997</v>
      </c>
      <c r="E1546" s="40" t="s">
        <v>667</v>
      </c>
      <c r="F1546" s="15"/>
    </row>
    <row r="1547" spans="1:6" ht="21.9" customHeight="1" x14ac:dyDescent="0.25">
      <c r="A1547" s="41" t="s">
        <v>666</v>
      </c>
      <c r="B1547" s="42">
        <v>-34.926360000000003</v>
      </c>
      <c r="C1547" s="42">
        <v>138.73105000000001</v>
      </c>
      <c r="D1547" s="43">
        <v>8.66</v>
      </c>
      <c r="E1547" s="40" t="s">
        <v>667</v>
      </c>
      <c r="F1547" s="15"/>
    </row>
    <row r="1548" spans="1:6" ht="21.9" customHeight="1" x14ac:dyDescent="0.25">
      <c r="A1548" s="41" t="s">
        <v>666</v>
      </c>
      <c r="B1548" s="42">
        <v>-34.921790000000001</v>
      </c>
      <c r="C1548" s="42">
        <v>138.82380000000001</v>
      </c>
      <c r="D1548" s="43">
        <v>31.06</v>
      </c>
      <c r="E1548" s="40" t="s">
        <v>667</v>
      </c>
      <c r="F1548" s="15"/>
    </row>
    <row r="1549" spans="1:6" ht="21.9" customHeight="1" x14ac:dyDescent="0.25">
      <c r="A1549" s="41" t="s">
        <v>666</v>
      </c>
      <c r="B1549" s="42">
        <v>-34.902949999999997</v>
      </c>
      <c r="C1549" s="42">
        <v>138.68834000000001</v>
      </c>
      <c r="D1549" s="43">
        <v>12.25</v>
      </c>
      <c r="E1549" s="40" t="s">
        <v>667</v>
      </c>
      <c r="F1549" s="15"/>
    </row>
    <row r="1550" spans="1:6" ht="21.9" customHeight="1" x14ac:dyDescent="0.25">
      <c r="A1550" s="41" t="s">
        <v>666</v>
      </c>
      <c r="B1550" s="42">
        <v>-34.928240000000002</v>
      </c>
      <c r="C1550" s="42">
        <v>138.70427000000001</v>
      </c>
      <c r="D1550" s="43">
        <v>42.43</v>
      </c>
      <c r="E1550" s="40" t="s">
        <v>667</v>
      </c>
      <c r="F1550" s="15"/>
    </row>
    <row r="1551" spans="1:6" ht="21.9" customHeight="1" x14ac:dyDescent="0.25">
      <c r="A1551" s="41" t="s">
        <v>666</v>
      </c>
      <c r="B1551" s="42">
        <v>-34.929499999999997</v>
      </c>
      <c r="C1551" s="42">
        <v>138.67022</v>
      </c>
      <c r="D1551" s="43">
        <v>23.76</v>
      </c>
      <c r="E1551" s="40" t="s">
        <v>667</v>
      </c>
      <c r="F1551" s="15"/>
    </row>
    <row r="1552" spans="1:6" ht="21.9" customHeight="1" x14ac:dyDescent="0.25">
      <c r="A1552" s="41" t="s">
        <v>666</v>
      </c>
      <c r="B1552" s="42">
        <v>-34.861370000000001</v>
      </c>
      <c r="C1552" s="42">
        <v>138.67222000000001</v>
      </c>
      <c r="D1552" s="43">
        <v>4.83</v>
      </c>
      <c r="E1552" s="40" t="s">
        <v>667</v>
      </c>
      <c r="F1552" s="15"/>
    </row>
    <row r="1553" spans="1:6" ht="21.9" customHeight="1" x14ac:dyDescent="0.25">
      <c r="A1553" s="41" t="s">
        <v>666</v>
      </c>
      <c r="B1553" s="42">
        <v>-35.155459999999998</v>
      </c>
      <c r="C1553" s="42">
        <v>138.64197999999999</v>
      </c>
      <c r="D1553" s="43">
        <v>16.399999999999999</v>
      </c>
      <c r="E1553" s="40" t="s">
        <v>667</v>
      </c>
      <c r="F1553" s="15"/>
    </row>
    <row r="1554" spans="1:6" ht="21.9" customHeight="1" x14ac:dyDescent="0.25">
      <c r="A1554" s="41" t="s">
        <v>666</v>
      </c>
      <c r="B1554" s="42">
        <v>-34.864879999999999</v>
      </c>
      <c r="C1554" s="42">
        <v>138.70643000000001</v>
      </c>
      <c r="D1554" s="43">
        <v>4.03</v>
      </c>
      <c r="E1554" s="40" t="s">
        <v>667</v>
      </c>
      <c r="F1554" s="15"/>
    </row>
    <row r="1555" spans="1:6" ht="21.9" customHeight="1" x14ac:dyDescent="0.25">
      <c r="A1555" s="41" t="s">
        <v>666</v>
      </c>
      <c r="B1555" s="42">
        <v>-35.148719999999997</v>
      </c>
      <c r="C1555" s="42">
        <v>138.64070000000001</v>
      </c>
      <c r="D1555" s="43">
        <v>21</v>
      </c>
      <c r="E1555" s="40" t="s">
        <v>667</v>
      </c>
      <c r="F1555" s="15"/>
    </row>
    <row r="1556" spans="1:6" ht="21.9" customHeight="1" x14ac:dyDescent="0.25">
      <c r="A1556" s="41" t="s">
        <v>666</v>
      </c>
      <c r="B1556" s="42">
        <v>-34.920200000000001</v>
      </c>
      <c r="C1556" s="42">
        <v>138.62858</v>
      </c>
      <c r="D1556" s="43">
        <v>12.1</v>
      </c>
      <c r="E1556" s="40" t="s">
        <v>667</v>
      </c>
      <c r="F1556" s="15"/>
    </row>
    <row r="1557" spans="1:6" ht="21.9" customHeight="1" x14ac:dyDescent="0.25">
      <c r="A1557" s="41" t="s">
        <v>666</v>
      </c>
      <c r="B1557" s="42">
        <v>-34.881630000000001</v>
      </c>
      <c r="C1557" s="42">
        <v>138.68473</v>
      </c>
      <c r="D1557" s="43">
        <v>8.89</v>
      </c>
      <c r="E1557" s="40" t="s">
        <v>667</v>
      </c>
      <c r="F1557" s="15"/>
    </row>
    <row r="1558" spans="1:6" ht="21.9" customHeight="1" x14ac:dyDescent="0.25">
      <c r="A1558" s="41" t="s">
        <v>666</v>
      </c>
      <c r="B1558" s="42">
        <v>-34.886879999999998</v>
      </c>
      <c r="C1558" s="42">
        <v>138.70654999999999</v>
      </c>
      <c r="D1558" s="43">
        <v>30.03</v>
      </c>
      <c r="E1558" s="40" t="s">
        <v>667</v>
      </c>
      <c r="F1558" s="15"/>
    </row>
    <row r="1559" spans="1:6" ht="21.9" customHeight="1" x14ac:dyDescent="0.25">
      <c r="A1559" s="41" t="s">
        <v>666</v>
      </c>
      <c r="B1559" s="42">
        <v>-34.898580000000003</v>
      </c>
      <c r="C1559" s="42">
        <v>138.60861</v>
      </c>
      <c r="D1559" s="43">
        <v>10.85</v>
      </c>
      <c r="E1559" s="40" t="s">
        <v>667</v>
      </c>
      <c r="F1559" s="15"/>
    </row>
    <row r="1560" spans="1:6" ht="21.9" customHeight="1" x14ac:dyDescent="0.25">
      <c r="A1560" s="41" t="s">
        <v>666</v>
      </c>
      <c r="B1560" s="42">
        <v>-34.945619999999998</v>
      </c>
      <c r="C1560" s="42">
        <v>138.67166</v>
      </c>
      <c r="D1560" s="43">
        <v>35.03</v>
      </c>
      <c r="E1560" s="40" t="s">
        <v>667</v>
      </c>
      <c r="F1560" s="15"/>
    </row>
    <row r="1561" spans="1:6" ht="21.9" customHeight="1" x14ac:dyDescent="0.25">
      <c r="A1561" s="41" t="s">
        <v>666</v>
      </c>
      <c r="B1561" s="42">
        <v>-34.874139999999997</v>
      </c>
      <c r="C1561" s="42">
        <v>138.67537999999999</v>
      </c>
      <c r="D1561" s="43">
        <v>24.91</v>
      </c>
      <c r="E1561" s="40" t="s">
        <v>667</v>
      </c>
      <c r="F1561" s="15"/>
    </row>
    <row r="1562" spans="1:6" ht="21.9" customHeight="1" x14ac:dyDescent="0.25">
      <c r="A1562" s="41" t="s">
        <v>666</v>
      </c>
      <c r="B1562" s="42">
        <v>-34.92313</v>
      </c>
      <c r="C1562" s="42">
        <v>138.68916999999999</v>
      </c>
      <c r="D1562" s="43">
        <v>13.28</v>
      </c>
      <c r="E1562" s="40" t="s">
        <v>667</v>
      </c>
      <c r="F1562" s="15"/>
    </row>
    <row r="1563" spans="1:6" ht="21.9" customHeight="1" x14ac:dyDescent="0.25">
      <c r="A1563" s="41" t="s">
        <v>666</v>
      </c>
      <c r="B1563" s="42">
        <v>-34.86891</v>
      </c>
      <c r="C1563" s="42">
        <v>138.69376</v>
      </c>
      <c r="D1563" s="43">
        <v>4.3099999999999996</v>
      </c>
      <c r="E1563" s="40" t="s">
        <v>667</v>
      </c>
      <c r="F1563" s="15"/>
    </row>
    <row r="1564" spans="1:6" ht="21.9" customHeight="1" x14ac:dyDescent="0.25">
      <c r="A1564" s="41" t="s">
        <v>666</v>
      </c>
      <c r="B1564" s="42">
        <v>-34.967410000000001</v>
      </c>
      <c r="C1564" s="42">
        <v>138.70080999999999</v>
      </c>
      <c r="D1564" s="43">
        <v>72.13</v>
      </c>
      <c r="E1564" s="40" t="s">
        <v>667</v>
      </c>
      <c r="F1564" s="15"/>
    </row>
    <row r="1565" spans="1:6" ht="21.9" customHeight="1" x14ac:dyDescent="0.25">
      <c r="A1565" s="41" t="s">
        <v>666</v>
      </c>
      <c r="B1565" s="42">
        <v>-34.87621</v>
      </c>
      <c r="C1565" s="42">
        <v>138.63115999999999</v>
      </c>
      <c r="D1565" s="43">
        <v>6.15</v>
      </c>
      <c r="E1565" s="40" t="s">
        <v>667</v>
      </c>
      <c r="F1565" s="15"/>
    </row>
    <row r="1566" spans="1:6" ht="21.9" customHeight="1" x14ac:dyDescent="0.25">
      <c r="A1566" s="41" t="s">
        <v>666</v>
      </c>
      <c r="B1566" s="42">
        <v>-34.86589</v>
      </c>
      <c r="C1566" s="42">
        <v>138.63991999999999</v>
      </c>
      <c r="D1566" s="43">
        <v>3.51</v>
      </c>
      <c r="E1566" s="40" t="s">
        <v>667</v>
      </c>
      <c r="F1566" s="15"/>
    </row>
    <row r="1567" spans="1:6" ht="21.9" customHeight="1" x14ac:dyDescent="0.25">
      <c r="A1567" s="41" t="s">
        <v>666</v>
      </c>
      <c r="B1567" s="42">
        <v>-34.877740000000003</v>
      </c>
      <c r="C1567" s="42">
        <v>138.69983999999999</v>
      </c>
      <c r="D1567" s="43">
        <v>5.85</v>
      </c>
      <c r="E1567" s="40" t="s">
        <v>667</v>
      </c>
      <c r="F1567" s="15"/>
    </row>
    <row r="1568" spans="1:6" ht="21.9" customHeight="1" x14ac:dyDescent="0.25">
      <c r="A1568" s="41" t="s">
        <v>666</v>
      </c>
      <c r="B1568" s="42">
        <v>-34.882089999999998</v>
      </c>
      <c r="C1568" s="42">
        <v>138.70179999999999</v>
      </c>
      <c r="D1568" s="43">
        <v>40.049999999999997</v>
      </c>
      <c r="E1568" s="40" t="s">
        <v>667</v>
      </c>
      <c r="F1568" s="15"/>
    </row>
    <row r="1569" spans="1:6" ht="21.9" customHeight="1" x14ac:dyDescent="0.25">
      <c r="A1569" s="41" t="s">
        <v>666</v>
      </c>
      <c r="B1569" s="42">
        <v>-34.89273</v>
      </c>
      <c r="C1569" s="42">
        <v>138.68373</v>
      </c>
      <c r="D1569" s="43">
        <v>8.9600000000000009</v>
      </c>
      <c r="E1569" s="40" t="s">
        <v>667</v>
      </c>
      <c r="F1569" s="15"/>
    </row>
    <row r="1570" spans="1:6" ht="21.9" customHeight="1" x14ac:dyDescent="0.25">
      <c r="A1570" s="41" t="s">
        <v>666</v>
      </c>
      <c r="B1570" s="42">
        <v>-34.875799999999998</v>
      </c>
      <c r="C1570" s="42">
        <v>138.67246</v>
      </c>
      <c r="D1570" s="43">
        <v>12.04</v>
      </c>
      <c r="E1570" s="40" t="s">
        <v>667</v>
      </c>
      <c r="F1570" s="15"/>
    </row>
    <row r="1571" spans="1:6" ht="21.9" customHeight="1" x14ac:dyDescent="0.25">
      <c r="A1571" s="41" t="s">
        <v>666</v>
      </c>
      <c r="B1571" s="42">
        <v>-34.849299999999999</v>
      </c>
      <c r="C1571" s="42">
        <v>138.72586999999999</v>
      </c>
      <c r="D1571" s="43">
        <v>22.35</v>
      </c>
      <c r="E1571" s="40" t="s">
        <v>667</v>
      </c>
      <c r="F1571" s="15"/>
    </row>
    <row r="1572" spans="1:6" ht="21.9" customHeight="1" x14ac:dyDescent="0.25">
      <c r="A1572" s="41" t="s">
        <v>666</v>
      </c>
      <c r="B1572" s="42">
        <v>-34.981960000000001</v>
      </c>
      <c r="C1572" s="42">
        <v>138.88739000000001</v>
      </c>
      <c r="D1572" s="43">
        <v>11.56</v>
      </c>
      <c r="E1572" s="40" t="s">
        <v>667</v>
      </c>
      <c r="F1572" s="15"/>
    </row>
    <row r="1573" spans="1:6" ht="21.9" customHeight="1" x14ac:dyDescent="0.25">
      <c r="A1573" s="41" t="s">
        <v>666</v>
      </c>
      <c r="B1573" s="42">
        <v>-34.889229999999998</v>
      </c>
      <c r="C1573" s="42">
        <v>138.74680000000001</v>
      </c>
      <c r="D1573" s="43">
        <v>99.71</v>
      </c>
      <c r="E1573" s="40" t="s">
        <v>667</v>
      </c>
      <c r="F1573" s="15"/>
    </row>
    <row r="1574" spans="1:6" ht="21.9" customHeight="1" x14ac:dyDescent="0.25">
      <c r="A1574" s="41" t="s">
        <v>666</v>
      </c>
      <c r="B1574" s="42">
        <v>-34.872190000000003</v>
      </c>
      <c r="C1574" s="42">
        <v>138.7612</v>
      </c>
      <c r="D1574" s="43">
        <v>66.430000000000007</v>
      </c>
      <c r="E1574" s="40" t="s">
        <v>667</v>
      </c>
      <c r="F1574" s="15"/>
    </row>
    <row r="1575" spans="1:6" ht="21.9" customHeight="1" x14ac:dyDescent="0.25">
      <c r="A1575" s="41" t="s">
        <v>666</v>
      </c>
      <c r="B1575" s="42">
        <v>-34.942799999999998</v>
      </c>
      <c r="C1575" s="42">
        <v>138.91198</v>
      </c>
      <c r="D1575" s="43">
        <v>46.02</v>
      </c>
      <c r="E1575" s="40" t="s">
        <v>667</v>
      </c>
      <c r="F1575" s="15"/>
    </row>
    <row r="1576" spans="1:6" ht="21.9" customHeight="1" x14ac:dyDescent="0.25">
      <c r="A1576" s="41" t="s">
        <v>666</v>
      </c>
      <c r="B1576" s="42">
        <v>-34.943049999999999</v>
      </c>
      <c r="C1576" s="42">
        <v>138.90875</v>
      </c>
      <c r="D1576" s="43">
        <v>36.840000000000003</v>
      </c>
      <c r="E1576" s="40" t="s">
        <v>667</v>
      </c>
      <c r="F1576" s="15"/>
    </row>
    <row r="1577" spans="1:6" ht="21.9" customHeight="1" x14ac:dyDescent="0.25">
      <c r="A1577" s="41" t="s">
        <v>666</v>
      </c>
      <c r="B1577" s="42">
        <v>-34.990580000000001</v>
      </c>
      <c r="C1577" s="42">
        <v>138.79138</v>
      </c>
      <c r="D1577" s="43">
        <v>46.4</v>
      </c>
      <c r="E1577" s="40" t="s">
        <v>667</v>
      </c>
      <c r="F1577" s="15"/>
    </row>
    <row r="1578" spans="1:6" ht="21.9" customHeight="1" x14ac:dyDescent="0.25">
      <c r="A1578" s="41" t="s">
        <v>666</v>
      </c>
      <c r="B1578" s="42">
        <v>-34.939320000000002</v>
      </c>
      <c r="C1578" s="42">
        <v>138.76517000000001</v>
      </c>
      <c r="D1578" s="43">
        <v>48.69</v>
      </c>
      <c r="E1578" s="40" t="s">
        <v>667</v>
      </c>
      <c r="F1578" s="15"/>
    </row>
    <row r="1579" spans="1:6" ht="21.9" customHeight="1" x14ac:dyDescent="0.25">
      <c r="A1579" s="41" t="s">
        <v>666</v>
      </c>
      <c r="B1579" s="42">
        <v>-34.9681</v>
      </c>
      <c r="C1579" s="42">
        <v>138.73840999999999</v>
      </c>
      <c r="D1579" s="43">
        <v>120.57</v>
      </c>
      <c r="E1579" s="40" t="s">
        <v>667</v>
      </c>
      <c r="F1579" s="15"/>
    </row>
    <row r="1580" spans="1:6" ht="21.9" customHeight="1" x14ac:dyDescent="0.25">
      <c r="A1580" s="41" t="s">
        <v>666</v>
      </c>
      <c r="B1580" s="42">
        <v>-34.939830000000001</v>
      </c>
      <c r="C1580" s="42">
        <v>138.73651000000001</v>
      </c>
      <c r="D1580" s="43">
        <v>123.62</v>
      </c>
      <c r="E1580" s="40" t="s">
        <v>667</v>
      </c>
      <c r="F1580" s="15"/>
    </row>
    <row r="1581" spans="1:6" ht="21.9" customHeight="1" x14ac:dyDescent="0.25">
      <c r="A1581" s="41" t="s">
        <v>666</v>
      </c>
      <c r="B1581" s="42">
        <v>-34.945869999999999</v>
      </c>
      <c r="C1581" s="42">
        <v>138.73016999999999</v>
      </c>
      <c r="D1581" s="43">
        <v>184.7</v>
      </c>
      <c r="E1581" s="40" t="s">
        <v>667</v>
      </c>
      <c r="F1581" s="15"/>
    </row>
    <row r="1582" spans="1:6" ht="21.9" customHeight="1" x14ac:dyDescent="0.25">
      <c r="A1582" s="41" t="s">
        <v>666</v>
      </c>
      <c r="B1582" s="42">
        <v>-34.99653</v>
      </c>
      <c r="C1582" s="42">
        <v>138.75952000000001</v>
      </c>
      <c r="D1582" s="43">
        <v>77.180000000000007</v>
      </c>
      <c r="E1582" s="40" t="s">
        <v>667</v>
      </c>
      <c r="F1582" s="15"/>
    </row>
    <row r="1583" spans="1:6" ht="21.9" customHeight="1" x14ac:dyDescent="0.25">
      <c r="A1583" s="41" t="s">
        <v>666</v>
      </c>
      <c r="B1583" s="42">
        <v>-34.97054</v>
      </c>
      <c r="C1583" s="42">
        <v>138.73945000000001</v>
      </c>
      <c r="D1583" s="43">
        <v>138.66</v>
      </c>
      <c r="E1583" s="40" t="s">
        <v>667</v>
      </c>
      <c r="F1583" s="15"/>
    </row>
    <row r="1584" spans="1:6" ht="21.9" customHeight="1" x14ac:dyDescent="0.25">
      <c r="A1584" s="41" t="s">
        <v>666</v>
      </c>
      <c r="B1584" s="42">
        <v>-34.945149999999998</v>
      </c>
      <c r="C1584" s="42">
        <v>138.76694000000001</v>
      </c>
      <c r="D1584" s="43">
        <v>131.43</v>
      </c>
      <c r="E1584" s="40" t="s">
        <v>667</v>
      </c>
      <c r="F1584" s="15"/>
    </row>
    <row r="1585" spans="1:6" ht="21.9" customHeight="1" x14ac:dyDescent="0.25">
      <c r="A1585" s="41" t="s">
        <v>666</v>
      </c>
      <c r="B1585" s="42">
        <v>-34.931640000000002</v>
      </c>
      <c r="C1585" s="42">
        <v>138.77450999999999</v>
      </c>
      <c r="D1585" s="43">
        <v>64</v>
      </c>
      <c r="E1585" s="40" t="s">
        <v>667</v>
      </c>
      <c r="F1585" s="15"/>
    </row>
    <row r="1586" spans="1:6" ht="21.9" customHeight="1" x14ac:dyDescent="0.25">
      <c r="A1586" s="41" t="s">
        <v>666</v>
      </c>
      <c r="B1586" s="42">
        <v>-34.955739999999999</v>
      </c>
      <c r="C1586" s="42">
        <v>138.74199999999999</v>
      </c>
      <c r="D1586" s="43">
        <v>73.260000000000005</v>
      </c>
      <c r="E1586" s="40" t="s">
        <v>667</v>
      </c>
      <c r="F1586" s="15"/>
    </row>
    <row r="1587" spans="1:6" ht="21.9" customHeight="1" x14ac:dyDescent="0.25">
      <c r="A1587" s="41" t="s">
        <v>666</v>
      </c>
      <c r="B1587" s="42">
        <v>-34.976430000000001</v>
      </c>
      <c r="C1587" s="42">
        <v>138.7295</v>
      </c>
      <c r="D1587" s="43">
        <v>220.41</v>
      </c>
      <c r="E1587" s="40" t="s">
        <v>667</v>
      </c>
      <c r="F1587" s="15"/>
    </row>
    <row r="1588" spans="1:6" ht="21.9" customHeight="1" x14ac:dyDescent="0.25">
      <c r="A1588" s="41" t="s">
        <v>666</v>
      </c>
      <c r="B1588" s="42">
        <v>-34.967840000000002</v>
      </c>
      <c r="C1588" s="42">
        <v>138.73846</v>
      </c>
      <c r="D1588" s="43">
        <v>118.84</v>
      </c>
      <c r="E1588" s="40" t="s">
        <v>667</v>
      </c>
      <c r="F1588" s="15"/>
    </row>
    <row r="1589" spans="1:6" ht="21.9" customHeight="1" x14ac:dyDescent="0.25">
      <c r="A1589" s="41" t="s">
        <v>666</v>
      </c>
      <c r="B1589" s="42">
        <v>-34.941270000000003</v>
      </c>
      <c r="C1589" s="42">
        <v>138.76835</v>
      </c>
      <c r="D1589" s="43">
        <v>97.39</v>
      </c>
      <c r="E1589" s="40" t="s">
        <v>667</v>
      </c>
      <c r="F1589" s="15"/>
    </row>
    <row r="1590" spans="1:6" ht="21.9" customHeight="1" x14ac:dyDescent="0.25">
      <c r="A1590" s="41" t="s">
        <v>666</v>
      </c>
      <c r="B1590" s="42">
        <v>-34.978299999999997</v>
      </c>
      <c r="C1590" s="42">
        <v>138.73004</v>
      </c>
      <c r="D1590" s="43">
        <v>148.04</v>
      </c>
      <c r="E1590" s="40" t="s">
        <v>667</v>
      </c>
      <c r="F1590" s="15"/>
    </row>
    <row r="1591" spans="1:6" ht="21.9" customHeight="1" x14ac:dyDescent="0.25">
      <c r="A1591" s="41" t="s">
        <v>666</v>
      </c>
      <c r="B1591" s="42">
        <v>-34.859859999999998</v>
      </c>
      <c r="C1591" s="42">
        <v>138.95797999999999</v>
      </c>
      <c r="D1591" s="43">
        <v>18.54</v>
      </c>
      <c r="E1591" s="40" t="s">
        <v>667</v>
      </c>
      <c r="F1591" s="15"/>
    </row>
    <row r="1592" spans="1:6" ht="21.9" customHeight="1" x14ac:dyDescent="0.25">
      <c r="A1592" s="41" t="s">
        <v>666</v>
      </c>
      <c r="B1592" s="42">
        <v>-34.919119999999999</v>
      </c>
      <c r="C1592" s="42">
        <v>138.66963999999999</v>
      </c>
      <c r="D1592" s="43">
        <v>4.54</v>
      </c>
      <c r="E1592" s="40" t="s">
        <v>667</v>
      </c>
      <c r="F1592" s="15"/>
    </row>
    <row r="1593" spans="1:6" ht="21.9" customHeight="1" x14ac:dyDescent="0.25">
      <c r="A1593" s="41" t="s">
        <v>666</v>
      </c>
      <c r="B1593" s="42">
        <v>-34.911749999999998</v>
      </c>
      <c r="C1593" s="42">
        <v>138.64696000000001</v>
      </c>
      <c r="D1593" s="43">
        <v>4.21</v>
      </c>
      <c r="E1593" s="40" t="s">
        <v>667</v>
      </c>
      <c r="F1593" s="15"/>
    </row>
    <row r="1594" spans="1:6" ht="21.9" customHeight="1" x14ac:dyDescent="0.25">
      <c r="A1594" s="41" t="s">
        <v>666</v>
      </c>
      <c r="B1594" s="42">
        <v>-34.891350000000003</v>
      </c>
      <c r="C1594" s="42">
        <v>138.63281000000001</v>
      </c>
      <c r="D1594" s="43">
        <v>6.21</v>
      </c>
      <c r="E1594" s="40" t="s">
        <v>667</v>
      </c>
      <c r="F1594" s="15"/>
    </row>
    <row r="1595" spans="1:6" ht="21.9" customHeight="1" x14ac:dyDescent="0.25">
      <c r="A1595" s="41" t="s">
        <v>666</v>
      </c>
      <c r="B1595" s="42">
        <v>-34.911549999999998</v>
      </c>
      <c r="C1595" s="42">
        <v>138.63981000000001</v>
      </c>
      <c r="D1595" s="43">
        <v>4.8499999999999996</v>
      </c>
      <c r="E1595" s="40" t="s">
        <v>667</v>
      </c>
      <c r="F1595" s="15"/>
    </row>
    <row r="1596" spans="1:6" ht="21.9" customHeight="1" x14ac:dyDescent="0.25">
      <c r="A1596" s="41" t="s">
        <v>666</v>
      </c>
      <c r="B1596" s="42">
        <v>-34.892829999999996</v>
      </c>
      <c r="C1596" s="42">
        <v>138.68355</v>
      </c>
      <c r="D1596" s="43">
        <v>7.39</v>
      </c>
      <c r="E1596" s="40" t="s">
        <v>667</v>
      </c>
      <c r="F1596" s="15"/>
    </row>
    <row r="1597" spans="1:6" ht="21.9" customHeight="1" x14ac:dyDescent="0.25">
      <c r="A1597" s="41" t="s">
        <v>666</v>
      </c>
      <c r="B1597" s="42">
        <v>-34.90493</v>
      </c>
      <c r="C1597" s="42">
        <v>138.62779</v>
      </c>
      <c r="D1597" s="43">
        <v>6.06</v>
      </c>
      <c r="E1597" s="40" t="s">
        <v>667</v>
      </c>
      <c r="F1597" s="15"/>
    </row>
    <row r="1598" spans="1:6" ht="21.9" customHeight="1" x14ac:dyDescent="0.25">
      <c r="A1598" s="41" t="s">
        <v>666</v>
      </c>
      <c r="B1598" s="42">
        <v>-34.923929999999999</v>
      </c>
      <c r="C1598" s="42">
        <v>138.66458</v>
      </c>
      <c r="D1598" s="43">
        <v>8.34</v>
      </c>
      <c r="E1598" s="40" t="s">
        <v>667</v>
      </c>
      <c r="F1598" s="15"/>
    </row>
    <row r="1599" spans="1:6" ht="21.9" customHeight="1" x14ac:dyDescent="0.25">
      <c r="A1599" s="41" t="s">
        <v>666</v>
      </c>
      <c r="B1599" s="42">
        <v>-34.9208</v>
      </c>
      <c r="C1599" s="42">
        <v>138.65199999999999</v>
      </c>
      <c r="D1599" s="43">
        <v>10.1</v>
      </c>
      <c r="E1599" s="40" t="s">
        <v>667</v>
      </c>
      <c r="F1599" s="15"/>
    </row>
    <row r="1600" spans="1:6" ht="21.9" customHeight="1" x14ac:dyDescent="0.25">
      <c r="A1600" s="41" t="s">
        <v>666</v>
      </c>
      <c r="B1600" s="42">
        <v>-34.90945</v>
      </c>
      <c r="C1600" s="42">
        <v>138.61115000000001</v>
      </c>
      <c r="D1600" s="43">
        <v>8.52</v>
      </c>
      <c r="E1600" s="40" t="s">
        <v>667</v>
      </c>
      <c r="F1600" s="15"/>
    </row>
    <row r="1601" spans="1:6" ht="21.9" customHeight="1" x14ac:dyDescent="0.25">
      <c r="A1601" s="41" t="s">
        <v>666</v>
      </c>
      <c r="B1601" s="42">
        <v>-34.936129999999999</v>
      </c>
      <c r="C1601" s="42">
        <v>138.65521000000001</v>
      </c>
      <c r="D1601" s="43">
        <v>12.89</v>
      </c>
      <c r="E1601" s="40" t="s">
        <v>667</v>
      </c>
      <c r="F1601" s="15"/>
    </row>
    <row r="1602" spans="1:6" ht="21.9" customHeight="1" x14ac:dyDescent="0.25">
      <c r="A1602" s="41" t="s">
        <v>666</v>
      </c>
      <c r="B1602" s="42">
        <v>-34.881410000000002</v>
      </c>
      <c r="C1602" s="42">
        <v>138.68472</v>
      </c>
      <c r="D1602" s="43">
        <v>1.33</v>
      </c>
      <c r="E1602" s="40" t="s">
        <v>667</v>
      </c>
      <c r="F1602" s="15"/>
    </row>
    <row r="1603" spans="1:6" ht="21.9" customHeight="1" x14ac:dyDescent="0.25">
      <c r="A1603" s="41" t="s">
        <v>666</v>
      </c>
      <c r="B1603" s="42">
        <v>-34.90249</v>
      </c>
      <c r="C1603" s="42">
        <v>138.67559</v>
      </c>
      <c r="D1603" s="43">
        <v>7.65</v>
      </c>
      <c r="E1603" s="40" t="s">
        <v>667</v>
      </c>
      <c r="F1603" s="15"/>
    </row>
    <row r="1604" spans="1:6" ht="21.9" customHeight="1" x14ac:dyDescent="0.25">
      <c r="A1604" s="41" t="s">
        <v>666</v>
      </c>
      <c r="B1604" s="42">
        <v>-34.889699999999998</v>
      </c>
      <c r="C1604" s="42">
        <v>138.67744999999999</v>
      </c>
      <c r="D1604" s="43">
        <v>21.27</v>
      </c>
      <c r="E1604" s="40" t="s">
        <v>667</v>
      </c>
      <c r="F1604" s="15"/>
    </row>
    <row r="1605" spans="1:6" ht="21.9" customHeight="1" x14ac:dyDescent="0.25">
      <c r="A1605" s="41" t="s">
        <v>666</v>
      </c>
      <c r="B1605" s="42">
        <v>-34.89479</v>
      </c>
      <c r="C1605" s="42">
        <v>138.67797999999999</v>
      </c>
      <c r="D1605" s="43">
        <v>8.59</v>
      </c>
      <c r="E1605" s="40" t="s">
        <v>667</v>
      </c>
      <c r="F1605" s="15"/>
    </row>
    <row r="1606" spans="1:6" ht="21.9" customHeight="1" x14ac:dyDescent="0.25">
      <c r="A1606" s="41" t="s">
        <v>666</v>
      </c>
      <c r="B1606" s="42">
        <v>-34.882849999999998</v>
      </c>
      <c r="C1606" s="42">
        <v>138.65371999999999</v>
      </c>
      <c r="D1606" s="43">
        <v>5.86</v>
      </c>
      <c r="E1606" s="40" t="s">
        <v>667</v>
      </c>
      <c r="F1606" s="15"/>
    </row>
    <row r="1607" spans="1:6" ht="21.9" customHeight="1" x14ac:dyDescent="0.25">
      <c r="A1607" s="41" t="s">
        <v>666</v>
      </c>
      <c r="B1607" s="42">
        <v>-34.88991</v>
      </c>
      <c r="C1607" s="42">
        <v>138.66647</v>
      </c>
      <c r="D1607" s="43">
        <v>16.32</v>
      </c>
      <c r="E1607" s="40" t="s">
        <v>667</v>
      </c>
      <c r="F1607" s="15"/>
    </row>
    <row r="1608" spans="1:6" ht="21.9" customHeight="1" x14ac:dyDescent="0.25">
      <c r="A1608" s="41" t="s">
        <v>666</v>
      </c>
      <c r="B1608" s="42">
        <v>-35.148400000000002</v>
      </c>
      <c r="C1608" s="42">
        <v>138.66002</v>
      </c>
      <c r="D1608" s="43">
        <v>29.13</v>
      </c>
      <c r="E1608" s="40" t="s">
        <v>667</v>
      </c>
      <c r="F1608" s="15"/>
    </row>
    <row r="1609" spans="1:6" ht="21.9" customHeight="1" x14ac:dyDescent="0.25">
      <c r="A1609" s="41" t="s">
        <v>666</v>
      </c>
      <c r="B1609" s="42">
        <v>-35.14819</v>
      </c>
      <c r="C1609" s="42">
        <v>138.65597</v>
      </c>
      <c r="D1609" s="43">
        <v>23.68</v>
      </c>
      <c r="E1609" s="40" t="s">
        <v>667</v>
      </c>
      <c r="F1609" s="15"/>
    </row>
    <row r="1610" spans="1:6" ht="21.9" customHeight="1" x14ac:dyDescent="0.25">
      <c r="A1610" s="41" t="s">
        <v>666</v>
      </c>
      <c r="B1610" s="42">
        <v>-35.149140000000003</v>
      </c>
      <c r="C1610" s="42">
        <v>138.66077999999999</v>
      </c>
      <c r="D1610" s="43">
        <v>25.19</v>
      </c>
      <c r="E1610" s="40" t="s">
        <v>667</v>
      </c>
      <c r="F1610" s="15"/>
    </row>
    <row r="1611" spans="1:6" ht="21.9" customHeight="1" x14ac:dyDescent="0.25">
      <c r="A1611" s="41" t="s">
        <v>666</v>
      </c>
      <c r="B1611" s="42">
        <v>-34.962490000000003</v>
      </c>
      <c r="C1611" s="42">
        <v>138.84636</v>
      </c>
      <c r="D1611" s="43">
        <v>10.18</v>
      </c>
      <c r="E1611" s="40" t="s">
        <v>667</v>
      </c>
      <c r="F1611" s="15"/>
    </row>
    <row r="1612" spans="1:6" ht="21.9" customHeight="1" x14ac:dyDescent="0.25">
      <c r="A1612" s="41" t="s">
        <v>666</v>
      </c>
      <c r="B1612" s="42">
        <v>-34.984400000000001</v>
      </c>
      <c r="C1612" s="42">
        <v>138.84366</v>
      </c>
      <c r="D1612" s="43">
        <v>96.77</v>
      </c>
      <c r="E1612" s="40" t="s">
        <v>667</v>
      </c>
      <c r="F1612" s="15"/>
    </row>
    <row r="1613" spans="1:6" ht="21.9" customHeight="1" x14ac:dyDescent="0.25">
      <c r="A1613" s="41" t="s">
        <v>666</v>
      </c>
      <c r="B1613" s="42">
        <v>-34.999980000000001</v>
      </c>
      <c r="C1613" s="42">
        <v>138.74827999999999</v>
      </c>
      <c r="D1613" s="43">
        <v>25.8</v>
      </c>
      <c r="E1613" s="40" t="s">
        <v>667</v>
      </c>
      <c r="F1613" s="15"/>
    </row>
    <row r="1614" spans="1:6" ht="21.9" customHeight="1" x14ac:dyDescent="0.25">
      <c r="A1614" s="41" t="s">
        <v>666</v>
      </c>
      <c r="B1614" s="42">
        <v>-35.043280000000003</v>
      </c>
      <c r="C1614" s="42">
        <v>138.75951000000001</v>
      </c>
      <c r="D1614" s="43">
        <v>29.43</v>
      </c>
      <c r="E1614" s="40" t="s">
        <v>667</v>
      </c>
      <c r="F1614" s="15"/>
    </row>
    <row r="1615" spans="1:6" ht="21.9" customHeight="1" x14ac:dyDescent="0.25">
      <c r="A1615" s="41" t="s">
        <v>666</v>
      </c>
      <c r="B1615" s="42">
        <v>-35.032319999999999</v>
      </c>
      <c r="C1615" s="42">
        <v>138.80875</v>
      </c>
      <c r="D1615" s="43">
        <v>5.34</v>
      </c>
      <c r="E1615" s="40" t="s">
        <v>667</v>
      </c>
      <c r="F1615" s="15"/>
    </row>
    <row r="1616" spans="1:6" ht="21.9" customHeight="1" x14ac:dyDescent="0.25">
      <c r="A1616" s="41" t="s">
        <v>666</v>
      </c>
      <c r="B1616" s="42">
        <v>-35.044699999999999</v>
      </c>
      <c r="C1616" s="42">
        <v>138.76038</v>
      </c>
      <c r="D1616" s="43">
        <v>33.42</v>
      </c>
      <c r="E1616" s="40" t="s">
        <v>667</v>
      </c>
      <c r="F1616" s="15"/>
    </row>
    <row r="1617" spans="1:6" ht="21.9" customHeight="1" x14ac:dyDescent="0.25">
      <c r="A1617" s="41" t="s">
        <v>666</v>
      </c>
      <c r="B1617" s="42">
        <v>-34.927320000000002</v>
      </c>
      <c r="C1617" s="42">
        <v>138.75412</v>
      </c>
      <c r="D1617" s="43">
        <v>143.78</v>
      </c>
      <c r="E1617" s="40" t="s">
        <v>667</v>
      </c>
      <c r="F1617" s="15"/>
    </row>
    <row r="1618" spans="1:6" ht="21.9" customHeight="1" x14ac:dyDescent="0.25">
      <c r="A1618" s="41" t="s">
        <v>666</v>
      </c>
      <c r="B1618" s="42">
        <v>-35.168059999999997</v>
      </c>
      <c r="C1618" s="42">
        <v>138.64852999999999</v>
      </c>
      <c r="D1618" s="43">
        <v>22.27</v>
      </c>
      <c r="E1618" s="40" t="s">
        <v>667</v>
      </c>
      <c r="F1618" s="15"/>
    </row>
    <row r="1619" spans="1:6" ht="21.9" customHeight="1" x14ac:dyDescent="0.25">
      <c r="A1619" s="41" t="s">
        <v>666</v>
      </c>
      <c r="B1619" s="42">
        <v>-34.927729999999997</v>
      </c>
      <c r="C1619" s="42">
        <v>138.75377</v>
      </c>
      <c r="D1619" s="43">
        <v>224.35</v>
      </c>
      <c r="E1619" s="40" t="s">
        <v>667</v>
      </c>
      <c r="F1619" s="15"/>
    </row>
    <row r="1620" spans="1:6" ht="21.9" customHeight="1" x14ac:dyDescent="0.25">
      <c r="A1620" s="41" t="s">
        <v>666</v>
      </c>
      <c r="B1620" s="42">
        <v>-35.009779999999999</v>
      </c>
      <c r="C1620" s="42">
        <v>138.76462000000001</v>
      </c>
      <c r="D1620" s="43">
        <v>37.44</v>
      </c>
      <c r="E1620" s="40" t="s">
        <v>667</v>
      </c>
      <c r="F1620" s="15"/>
    </row>
    <row r="1621" spans="1:6" ht="21.9" customHeight="1" x14ac:dyDescent="0.25">
      <c r="A1621" s="41" t="s">
        <v>666</v>
      </c>
      <c r="B1621" s="42">
        <v>-34.964770000000001</v>
      </c>
      <c r="C1621" s="42">
        <v>138.73734999999999</v>
      </c>
      <c r="D1621" s="43">
        <v>66.17</v>
      </c>
      <c r="E1621" s="40" t="s">
        <v>667</v>
      </c>
      <c r="F1621" s="15"/>
    </row>
    <row r="1622" spans="1:6" ht="21.9" customHeight="1" x14ac:dyDescent="0.25">
      <c r="A1622" s="41" t="s">
        <v>666</v>
      </c>
      <c r="B1622" s="42">
        <v>-34.966990000000003</v>
      </c>
      <c r="C1622" s="42">
        <v>138.82525000000001</v>
      </c>
      <c r="D1622" s="43">
        <v>33.47</v>
      </c>
      <c r="E1622" s="40" t="s">
        <v>667</v>
      </c>
      <c r="F1622" s="15"/>
    </row>
    <row r="1623" spans="1:6" ht="21.9" customHeight="1" x14ac:dyDescent="0.25">
      <c r="A1623" s="41" t="s">
        <v>666</v>
      </c>
      <c r="B1623" s="42">
        <v>-34.973880000000001</v>
      </c>
      <c r="C1623" s="42">
        <v>138.87953999999999</v>
      </c>
      <c r="D1623" s="43">
        <v>11.03</v>
      </c>
      <c r="E1623" s="40" t="s">
        <v>667</v>
      </c>
      <c r="F1623" s="15"/>
    </row>
    <row r="1624" spans="1:6" ht="21.9" customHeight="1" x14ac:dyDescent="0.25">
      <c r="A1624" s="41" t="s">
        <v>666</v>
      </c>
      <c r="B1624" s="42">
        <v>-35.019620000000003</v>
      </c>
      <c r="C1624" s="42">
        <v>138.82581999999999</v>
      </c>
      <c r="D1624" s="43">
        <v>4.96</v>
      </c>
      <c r="E1624" s="40" t="s">
        <v>667</v>
      </c>
      <c r="F1624" s="15"/>
    </row>
    <row r="1625" spans="1:6" ht="21.9" customHeight="1" x14ac:dyDescent="0.25">
      <c r="A1625" s="41" t="s">
        <v>666</v>
      </c>
      <c r="B1625" s="42">
        <v>-34.939369999999997</v>
      </c>
      <c r="C1625" s="42">
        <v>138.67433</v>
      </c>
      <c r="D1625" s="43">
        <v>23.64</v>
      </c>
      <c r="E1625" s="40" t="s">
        <v>667</v>
      </c>
      <c r="F1625" s="15"/>
    </row>
    <row r="1626" spans="1:6" ht="21.9" customHeight="1" x14ac:dyDescent="0.25">
      <c r="A1626" s="41" t="s">
        <v>666</v>
      </c>
      <c r="B1626" s="42">
        <v>-34.9086</v>
      </c>
      <c r="C1626" s="42">
        <v>138.87288000000001</v>
      </c>
      <c r="D1626" s="43">
        <v>30.3</v>
      </c>
      <c r="E1626" s="40" t="s">
        <v>667</v>
      </c>
      <c r="F1626" s="15"/>
    </row>
    <row r="1627" spans="1:6" ht="21.9" customHeight="1" x14ac:dyDescent="0.25">
      <c r="A1627" s="41" t="s">
        <v>666</v>
      </c>
      <c r="B1627" s="42">
        <v>-35.002330000000001</v>
      </c>
      <c r="C1627" s="42">
        <v>138.73916</v>
      </c>
      <c r="D1627" s="43">
        <v>58.07</v>
      </c>
      <c r="E1627" s="40" t="s">
        <v>667</v>
      </c>
      <c r="F1627" s="15"/>
    </row>
    <row r="1628" spans="1:6" ht="21.9" customHeight="1" x14ac:dyDescent="0.25">
      <c r="A1628" s="41" t="s">
        <v>666</v>
      </c>
      <c r="B1628" s="42">
        <v>-35.041780000000003</v>
      </c>
      <c r="C1628" s="42">
        <v>138.75812999999999</v>
      </c>
      <c r="D1628" s="43">
        <v>100.53</v>
      </c>
      <c r="E1628" s="40" t="s">
        <v>667</v>
      </c>
      <c r="F1628" s="15"/>
    </row>
    <row r="1629" spans="1:6" ht="21.9" customHeight="1" x14ac:dyDescent="0.25">
      <c r="A1629" s="41" t="s">
        <v>666</v>
      </c>
      <c r="B1629" s="42">
        <v>-35.006520000000002</v>
      </c>
      <c r="C1629" s="42">
        <v>138.81356</v>
      </c>
      <c r="D1629" s="43">
        <v>9.75</v>
      </c>
      <c r="E1629" s="40" t="s">
        <v>667</v>
      </c>
      <c r="F1629" s="15"/>
    </row>
    <row r="1630" spans="1:6" ht="21.9" customHeight="1" x14ac:dyDescent="0.25">
      <c r="A1630" s="41" t="s">
        <v>666</v>
      </c>
      <c r="B1630" s="42">
        <v>-35.044159999999998</v>
      </c>
      <c r="C1630" s="42">
        <v>138.76078000000001</v>
      </c>
      <c r="D1630" s="43">
        <v>30.29</v>
      </c>
      <c r="E1630" s="40" t="s">
        <v>667</v>
      </c>
      <c r="F1630" s="15"/>
    </row>
    <row r="1631" spans="1:6" ht="21.9" customHeight="1" x14ac:dyDescent="0.25">
      <c r="A1631" s="41" t="s">
        <v>666</v>
      </c>
      <c r="B1631" s="42">
        <v>-34.890479999999997</v>
      </c>
      <c r="C1631" s="42">
        <v>138.63782</v>
      </c>
      <c r="D1631" s="43">
        <v>13.49</v>
      </c>
      <c r="E1631" s="40" t="s">
        <v>667</v>
      </c>
      <c r="F1631" s="15"/>
    </row>
    <row r="1632" spans="1:6" ht="21.9" customHeight="1" x14ac:dyDescent="0.25">
      <c r="A1632" s="41" t="s">
        <v>666</v>
      </c>
      <c r="B1632" s="42">
        <v>-34.989539999999998</v>
      </c>
      <c r="C1632" s="42">
        <v>138.85695999999999</v>
      </c>
      <c r="D1632" s="43">
        <v>4.68</v>
      </c>
      <c r="E1632" s="40" t="s">
        <v>667</v>
      </c>
      <c r="F1632" s="15"/>
    </row>
    <row r="1633" spans="1:6" ht="21.9" customHeight="1" x14ac:dyDescent="0.25">
      <c r="A1633" s="41" t="s">
        <v>666</v>
      </c>
      <c r="B1633" s="42">
        <v>-34.929600000000001</v>
      </c>
      <c r="C1633" s="42">
        <v>138.65321</v>
      </c>
      <c r="D1633" s="43">
        <v>26.87</v>
      </c>
      <c r="E1633" s="40" t="s">
        <v>667</v>
      </c>
      <c r="F1633" s="15"/>
    </row>
    <row r="1634" spans="1:6" ht="21.9" customHeight="1" x14ac:dyDescent="0.25">
      <c r="A1634" s="41" t="s">
        <v>666</v>
      </c>
      <c r="B1634" s="42">
        <v>-34.978250000000003</v>
      </c>
      <c r="C1634" s="42">
        <v>138.89205999999999</v>
      </c>
      <c r="D1634" s="43">
        <v>20.61</v>
      </c>
      <c r="E1634" s="40" t="s">
        <v>667</v>
      </c>
      <c r="F1634" s="15"/>
    </row>
    <row r="1635" spans="1:6" ht="21.9" customHeight="1" x14ac:dyDescent="0.25">
      <c r="A1635" s="41" t="s">
        <v>666</v>
      </c>
      <c r="B1635" s="42">
        <v>-34.904820000000001</v>
      </c>
      <c r="C1635" s="42">
        <v>138.65491</v>
      </c>
      <c r="D1635" s="43">
        <v>25.25</v>
      </c>
      <c r="E1635" s="40" t="s">
        <v>667</v>
      </c>
      <c r="F1635" s="15"/>
    </row>
    <row r="1636" spans="1:6" ht="21.9" customHeight="1" x14ac:dyDescent="0.25">
      <c r="A1636" s="41" t="s">
        <v>666</v>
      </c>
      <c r="B1636" s="42">
        <v>-35.00235</v>
      </c>
      <c r="C1636" s="42">
        <v>138.75133</v>
      </c>
      <c r="D1636" s="43">
        <v>38.79</v>
      </c>
      <c r="E1636" s="40" t="s">
        <v>667</v>
      </c>
      <c r="F1636" s="15"/>
    </row>
    <row r="1637" spans="1:6" ht="21.9" customHeight="1" x14ac:dyDescent="0.25">
      <c r="A1637" s="41" t="s">
        <v>666</v>
      </c>
      <c r="B1637" s="42">
        <v>-35.049799999999998</v>
      </c>
      <c r="C1637" s="42">
        <v>138.79089999999999</v>
      </c>
      <c r="D1637" s="43">
        <v>16.48</v>
      </c>
      <c r="E1637" s="40" t="s">
        <v>667</v>
      </c>
      <c r="F1637" s="15"/>
    </row>
    <row r="1638" spans="1:6" ht="21.9" customHeight="1" x14ac:dyDescent="0.25">
      <c r="A1638" s="41" t="s">
        <v>666</v>
      </c>
      <c r="B1638" s="42">
        <v>-34.968029999999999</v>
      </c>
      <c r="C1638" s="42">
        <v>138.86383000000001</v>
      </c>
      <c r="D1638" s="43">
        <v>5.48</v>
      </c>
      <c r="E1638" s="40" t="s">
        <v>667</v>
      </c>
      <c r="F1638" s="15"/>
    </row>
    <row r="1639" spans="1:6" ht="21.9" customHeight="1" x14ac:dyDescent="0.25">
      <c r="A1639" s="41" t="s">
        <v>666</v>
      </c>
      <c r="B1639" s="42">
        <v>-34.943040000000003</v>
      </c>
      <c r="C1639" s="42">
        <v>138.90875</v>
      </c>
      <c r="D1639" s="43">
        <v>37.06</v>
      </c>
      <c r="E1639" s="40" t="s">
        <v>667</v>
      </c>
      <c r="F1639" s="15"/>
    </row>
    <row r="1640" spans="1:6" ht="21.9" customHeight="1" x14ac:dyDescent="0.25">
      <c r="A1640" s="41" t="s">
        <v>666</v>
      </c>
      <c r="B1640" s="42">
        <v>-34.977559999999997</v>
      </c>
      <c r="C1640" s="42">
        <v>138.84</v>
      </c>
      <c r="D1640" s="43">
        <v>20.36</v>
      </c>
      <c r="E1640" s="40" t="s">
        <v>667</v>
      </c>
      <c r="F1640" s="15"/>
    </row>
    <row r="1641" spans="1:6" ht="21.9" customHeight="1" x14ac:dyDescent="0.25">
      <c r="A1641" s="41" t="s">
        <v>666</v>
      </c>
      <c r="B1641" s="42">
        <v>-35.043660000000003</v>
      </c>
      <c r="C1641" s="42">
        <v>138.76979</v>
      </c>
      <c r="D1641" s="43">
        <v>28.9</v>
      </c>
      <c r="E1641" s="40" t="s">
        <v>667</v>
      </c>
      <c r="F1641" s="15"/>
    </row>
    <row r="1642" spans="1:6" ht="21.9" customHeight="1" x14ac:dyDescent="0.25">
      <c r="A1642" s="41" t="s">
        <v>666</v>
      </c>
      <c r="B1642" s="42">
        <v>-34.987029999999997</v>
      </c>
      <c r="C1642" s="42">
        <v>138.84547000000001</v>
      </c>
      <c r="D1642" s="43">
        <v>44.6</v>
      </c>
      <c r="E1642" s="40" t="s">
        <v>667</v>
      </c>
      <c r="F1642" s="15"/>
    </row>
    <row r="1643" spans="1:6" ht="21.9" customHeight="1" x14ac:dyDescent="0.25">
      <c r="A1643" s="41" t="s">
        <v>666</v>
      </c>
      <c r="B1643" s="42">
        <v>-35.042200000000001</v>
      </c>
      <c r="C1643" s="42">
        <v>138.75948</v>
      </c>
      <c r="D1643" s="43">
        <v>101.13</v>
      </c>
      <c r="E1643" s="40" t="s">
        <v>667</v>
      </c>
      <c r="F1643" s="15"/>
    </row>
    <row r="1644" spans="1:6" ht="21.9" customHeight="1" x14ac:dyDescent="0.25">
      <c r="A1644" s="41" t="s">
        <v>666</v>
      </c>
      <c r="B1644" s="42">
        <v>-34.991729999999997</v>
      </c>
      <c r="C1644" s="42">
        <v>138.72826000000001</v>
      </c>
      <c r="D1644" s="43">
        <v>127.77</v>
      </c>
      <c r="E1644" s="40" t="s">
        <v>667</v>
      </c>
      <c r="F1644" s="15"/>
    </row>
    <row r="1645" spans="1:6" ht="21.9" customHeight="1" x14ac:dyDescent="0.25">
      <c r="A1645" s="41" t="s">
        <v>666</v>
      </c>
      <c r="B1645" s="42">
        <v>-35.044960000000003</v>
      </c>
      <c r="C1645" s="42">
        <v>138.78620000000001</v>
      </c>
      <c r="D1645" s="43">
        <v>6.59</v>
      </c>
      <c r="E1645" s="40" t="s">
        <v>667</v>
      </c>
      <c r="F1645" s="15"/>
    </row>
    <row r="1646" spans="1:6" ht="21.9" customHeight="1" x14ac:dyDescent="0.25">
      <c r="A1646" s="41" t="s">
        <v>666</v>
      </c>
      <c r="B1646" s="42">
        <v>-35.062739999999998</v>
      </c>
      <c r="C1646" s="42">
        <v>138.75749999999999</v>
      </c>
      <c r="D1646" s="43">
        <v>4.1900000000000004</v>
      </c>
      <c r="E1646" s="40" t="s">
        <v>667</v>
      </c>
      <c r="F1646" s="15"/>
    </row>
    <row r="1647" spans="1:6" ht="21.9" customHeight="1" x14ac:dyDescent="0.25">
      <c r="A1647" s="41" t="s">
        <v>666</v>
      </c>
      <c r="B1647" s="42">
        <v>-35.09498</v>
      </c>
      <c r="C1647" s="42">
        <v>138.76266000000001</v>
      </c>
      <c r="D1647" s="43">
        <v>11.19</v>
      </c>
      <c r="E1647" s="40" t="s">
        <v>667</v>
      </c>
      <c r="F1647" s="15"/>
    </row>
    <row r="1648" spans="1:6" ht="21.9" customHeight="1" x14ac:dyDescent="0.25">
      <c r="A1648" s="41" t="s">
        <v>666</v>
      </c>
      <c r="B1648" s="42">
        <v>-34.885480000000001</v>
      </c>
      <c r="C1648" s="42">
        <v>138.9297</v>
      </c>
      <c r="D1648" s="43">
        <v>44.22</v>
      </c>
      <c r="E1648" s="40" t="s">
        <v>667</v>
      </c>
      <c r="F1648" s="15"/>
    </row>
    <row r="1649" spans="1:6" ht="21.9" customHeight="1" x14ac:dyDescent="0.25">
      <c r="A1649" s="41" t="s">
        <v>666</v>
      </c>
      <c r="B1649" s="42">
        <v>-34.946890000000003</v>
      </c>
      <c r="C1649" s="42">
        <v>138.81784999999999</v>
      </c>
      <c r="D1649" s="43">
        <v>13.48</v>
      </c>
      <c r="E1649" s="40" t="s">
        <v>667</v>
      </c>
      <c r="F1649" s="15"/>
    </row>
    <row r="1650" spans="1:6" ht="21.9" customHeight="1" x14ac:dyDescent="0.25">
      <c r="A1650" s="41" t="s">
        <v>666</v>
      </c>
      <c r="B1650" s="42">
        <v>-34.924280000000003</v>
      </c>
      <c r="C1650" s="42">
        <v>138.61855</v>
      </c>
      <c r="D1650" s="43">
        <v>13.72</v>
      </c>
      <c r="E1650" s="40" t="s">
        <v>667</v>
      </c>
      <c r="F1650" s="15"/>
    </row>
    <row r="1651" spans="1:6" ht="21.9" customHeight="1" x14ac:dyDescent="0.25">
      <c r="A1651" s="41" t="s">
        <v>666</v>
      </c>
      <c r="B1651" s="42">
        <v>-35.006999999999998</v>
      </c>
      <c r="C1651" s="42">
        <v>138.75031999999999</v>
      </c>
      <c r="D1651" s="43">
        <v>102.06</v>
      </c>
      <c r="E1651" s="40" t="s">
        <v>667</v>
      </c>
      <c r="F1651" s="15"/>
    </row>
    <row r="1652" spans="1:6" ht="21.9" customHeight="1" x14ac:dyDescent="0.25">
      <c r="A1652" s="41" t="s">
        <v>666</v>
      </c>
      <c r="B1652" s="42">
        <v>-35.041170000000001</v>
      </c>
      <c r="C1652" s="42">
        <v>138.76867999999999</v>
      </c>
      <c r="D1652" s="43">
        <v>16.899999999999999</v>
      </c>
      <c r="E1652" s="40" t="s">
        <v>667</v>
      </c>
      <c r="F1652" s="15"/>
    </row>
    <row r="1653" spans="1:6" ht="21.9" customHeight="1" x14ac:dyDescent="0.25">
      <c r="A1653" s="41" t="s">
        <v>666</v>
      </c>
      <c r="B1653" s="42">
        <v>-35.003050000000002</v>
      </c>
      <c r="C1653" s="42">
        <v>138.75048000000001</v>
      </c>
      <c r="D1653" s="43">
        <v>72.489999999999995</v>
      </c>
      <c r="E1653" s="40" t="s">
        <v>667</v>
      </c>
      <c r="F1653" s="15"/>
    </row>
    <row r="1654" spans="1:6" ht="21.9" customHeight="1" x14ac:dyDescent="0.25">
      <c r="A1654" s="41" t="s">
        <v>666</v>
      </c>
      <c r="B1654" s="42">
        <v>-34.947029999999998</v>
      </c>
      <c r="C1654" s="42">
        <v>138.85527999999999</v>
      </c>
      <c r="D1654" s="43">
        <v>74.510000000000005</v>
      </c>
      <c r="E1654" s="40" t="s">
        <v>667</v>
      </c>
      <c r="F1654" s="15"/>
    </row>
    <row r="1655" spans="1:6" ht="21.9" customHeight="1" x14ac:dyDescent="0.25">
      <c r="A1655" s="41" t="s">
        <v>666</v>
      </c>
      <c r="B1655" s="42">
        <v>-35.041629999999998</v>
      </c>
      <c r="C1655" s="42">
        <v>138.75982999999999</v>
      </c>
      <c r="D1655" s="43">
        <v>85.5</v>
      </c>
      <c r="E1655" s="40" t="s">
        <v>667</v>
      </c>
      <c r="F1655" s="15"/>
    </row>
    <row r="1656" spans="1:6" ht="21.9" customHeight="1" x14ac:dyDescent="0.25">
      <c r="A1656" s="41" t="s">
        <v>666</v>
      </c>
      <c r="B1656" s="42">
        <v>-35.137830000000001</v>
      </c>
      <c r="C1656" s="42">
        <v>138.65045000000001</v>
      </c>
      <c r="D1656" s="43">
        <v>8.0299999999999994</v>
      </c>
      <c r="E1656" s="40" t="s">
        <v>667</v>
      </c>
      <c r="F1656" s="15"/>
    </row>
    <row r="1657" spans="1:6" ht="21.9" customHeight="1" x14ac:dyDescent="0.25">
      <c r="A1657" s="41" t="s">
        <v>666</v>
      </c>
      <c r="B1657" s="42">
        <v>-34.973320000000001</v>
      </c>
      <c r="C1657" s="42">
        <v>138.87756999999999</v>
      </c>
      <c r="D1657" s="43">
        <v>13.59</v>
      </c>
      <c r="E1657" s="40" t="s">
        <v>667</v>
      </c>
      <c r="F1657" s="15"/>
    </row>
    <row r="1658" spans="1:6" ht="21.9" customHeight="1" x14ac:dyDescent="0.25">
      <c r="A1658" s="41" t="s">
        <v>666</v>
      </c>
      <c r="B1658" s="42">
        <v>-35.098649999999999</v>
      </c>
      <c r="C1658" s="42">
        <v>138.79266999999999</v>
      </c>
      <c r="D1658" s="43">
        <v>6.77</v>
      </c>
      <c r="E1658" s="40" t="s">
        <v>667</v>
      </c>
      <c r="F1658" s="15"/>
    </row>
    <row r="1659" spans="1:6" ht="21.9" customHeight="1" x14ac:dyDescent="0.25">
      <c r="A1659" s="41" t="s">
        <v>666</v>
      </c>
      <c r="B1659" s="42">
        <v>-35.096299999999999</v>
      </c>
      <c r="C1659" s="42">
        <v>138.74845999999999</v>
      </c>
      <c r="D1659" s="43">
        <v>12.81</v>
      </c>
      <c r="E1659" s="40" t="s">
        <v>667</v>
      </c>
      <c r="F1659" s="15"/>
    </row>
    <row r="1660" spans="1:6" ht="21.9" customHeight="1" x14ac:dyDescent="0.25">
      <c r="A1660" s="41" t="s">
        <v>666</v>
      </c>
      <c r="B1660" s="42">
        <v>-35.314360000000001</v>
      </c>
      <c r="C1660" s="42">
        <v>138.74954</v>
      </c>
      <c r="D1660" s="43">
        <v>48</v>
      </c>
      <c r="E1660" s="40" t="s">
        <v>667</v>
      </c>
      <c r="F1660" s="15"/>
    </row>
    <row r="1661" spans="1:6" ht="21.9" customHeight="1" x14ac:dyDescent="0.25">
      <c r="A1661" s="41" t="s">
        <v>666</v>
      </c>
      <c r="B1661" s="42">
        <v>-35.311959999999999</v>
      </c>
      <c r="C1661" s="42">
        <v>138.74778000000001</v>
      </c>
      <c r="D1661" s="43">
        <v>27</v>
      </c>
      <c r="E1661" s="40" t="s">
        <v>667</v>
      </c>
      <c r="F1661" s="15"/>
    </row>
    <row r="1662" spans="1:6" ht="21.9" customHeight="1" x14ac:dyDescent="0.25">
      <c r="A1662" s="41" t="s">
        <v>666</v>
      </c>
      <c r="B1662" s="42">
        <v>-35.3048</v>
      </c>
      <c r="C1662" s="42">
        <v>138.75012000000001</v>
      </c>
      <c r="D1662" s="43">
        <v>6</v>
      </c>
      <c r="E1662" s="40" t="s">
        <v>667</v>
      </c>
      <c r="F1662" s="15"/>
    </row>
    <row r="1663" spans="1:6" ht="21.9" customHeight="1" x14ac:dyDescent="0.25">
      <c r="A1663" s="41" t="s">
        <v>666</v>
      </c>
      <c r="B1663" s="42">
        <v>-35.306550000000001</v>
      </c>
      <c r="C1663" s="42">
        <v>138.74929</v>
      </c>
      <c r="D1663" s="43">
        <v>4</v>
      </c>
      <c r="E1663" s="40" t="s">
        <v>667</v>
      </c>
      <c r="F1663" s="15"/>
    </row>
    <row r="1664" spans="1:6" ht="21.9" customHeight="1" x14ac:dyDescent="0.25">
      <c r="A1664" s="41" t="s">
        <v>666</v>
      </c>
      <c r="B1664" s="42">
        <v>-35.29992</v>
      </c>
      <c r="C1664" s="42">
        <v>138.75127000000001</v>
      </c>
      <c r="D1664" s="43">
        <v>4</v>
      </c>
      <c r="E1664" s="40" t="s">
        <v>667</v>
      </c>
      <c r="F1664" s="15"/>
    </row>
    <row r="1665" spans="1:6" ht="21.9" customHeight="1" x14ac:dyDescent="0.25">
      <c r="A1665" s="41" t="s">
        <v>666</v>
      </c>
      <c r="B1665" s="42">
        <v>-35.292459999999998</v>
      </c>
      <c r="C1665" s="42">
        <v>138.61689000000001</v>
      </c>
      <c r="D1665" s="43">
        <v>64</v>
      </c>
      <c r="E1665" s="40" t="s">
        <v>667</v>
      </c>
      <c r="F1665" s="15"/>
    </row>
    <row r="1666" spans="1:6" ht="21.9" customHeight="1" x14ac:dyDescent="0.25">
      <c r="A1666" s="41" t="s">
        <v>666</v>
      </c>
      <c r="B1666" s="42">
        <v>-35.29374</v>
      </c>
      <c r="C1666" s="42">
        <v>138.62137999999999</v>
      </c>
      <c r="D1666" s="43">
        <v>34</v>
      </c>
      <c r="E1666" s="40" t="s">
        <v>667</v>
      </c>
      <c r="F1666" s="15"/>
    </row>
    <row r="1667" spans="1:6" ht="21.9" customHeight="1" x14ac:dyDescent="0.25">
      <c r="A1667" s="41" t="s">
        <v>666</v>
      </c>
      <c r="B1667" s="42">
        <v>-35.288310000000003</v>
      </c>
      <c r="C1667" s="42">
        <v>138.61706000000001</v>
      </c>
      <c r="D1667" s="43">
        <v>19</v>
      </c>
      <c r="E1667" s="40" t="s">
        <v>667</v>
      </c>
      <c r="F1667" s="15"/>
    </row>
    <row r="1668" spans="1:6" ht="21.9" customHeight="1" x14ac:dyDescent="0.25">
      <c r="A1668" s="41" t="s">
        <v>666</v>
      </c>
      <c r="B1668" s="42">
        <v>-35.285789999999999</v>
      </c>
      <c r="C1668" s="42">
        <v>138.61959999999999</v>
      </c>
      <c r="D1668" s="43">
        <v>24</v>
      </c>
      <c r="E1668" s="40" t="s">
        <v>667</v>
      </c>
      <c r="F1668" s="15"/>
    </row>
    <row r="1669" spans="1:6" ht="21.9" customHeight="1" x14ac:dyDescent="0.25">
      <c r="A1669" s="41" t="s">
        <v>666</v>
      </c>
      <c r="B1669" s="42">
        <v>-35.28013</v>
      </c>
      <c r="C1669" s="42">
        <v>138.61715000000001</v>
      </c>
      <c r="D1669" s="43">
        <v>6</v>
      </c>
      <c r="E1669" s="40" t="s">
        <v>667</v>
      </c>
      <c r="F1669" s="15"/>
    </row>
    <row r="1670" spans="1:6" ht="21.9" customHeight="1" x14ac:dyDescent="0.25">
      <c r="A1670" s="41" t="s">
        <v>666</v>
      </c>
      <c r="B1670" s="42">
        <v>-35.267699999999998</v>
      </c>
      <c r="C1670" s="42">
        <v>138.60505000000001</v>
      </c>
      <c r="D1670" s="43">
        <v>3</v>
      </c>
      <c r="E1670" s="40" t="s">
        <v>667</v>
      </c>
      <c r="F1670" s="15"/>
    </row>
    <row r="1671" spans="1:6" ht="21.9" customHeight="1" x14ac:dyDescent="0.25">
      <c r="A1671" s="41" t="s">
        <v>666</v>
      </c>
      <c r="B1671" s="42">
        <v>-35.261670000000002</v>
      </c>
      <c r="C1671" s="42">
        <v>138.62161</v>
      </c>
      <c r="D1671" s="43">
        <v>3</v>
      </c>
      <c r="E1671" s="40" t="s">
        <v>667</v>
      </c>
      <c r="F1671" s="15"/>
    </row>
    <row r="1672" spans="1:6" ht="21.9" customHeight="1" x14ac:dyDescent="0.25">
      <c r="A1672" s="41" t="s">
        <v>666</v>
      </c>
      <c r="B1672" s="42">
        <v>-35.251379999999997</v>
      </c>
      <c r="C1672" s="42">
        <v>138.61919</v>
      </c>
      <c r="D1672" s="43">
        <v>6</v>
      </c>
      <c r="E1672" s="40" t="s">
        <v>667</v>
      </c>
      <c r="F1672" s="15"/>
    </row>
    <row r="1673" spans="1:6" ht="21.9" customHeight="1" x14ac:dyDescent="0.25">
      <c r="A1673" s="41" t="s">
        <v>666</v>
      </c>
      <c r="B1673" s="42">
        <v>-35.258209999999998</v>
      </c>
      <c r="C1673" s="42">
        <v>138.62618000000001</v>
      </c>
      <c r="D1673" s="43">
        <v>5</v>
      </c>
      <c r="E1673" s="40" t="s">
        <v>667</v>
      </c>
      <c r="F1673" s="15"/>
    </row>
    <row r="1674" spans="1:6" ht="21.9" customHeight="1" x14ac:dyDescent="0.25">
      <c r="A1674" s="41" t="s">
        <v>666</v>
      </c>
      <c r="B1674" s="42">
        <v>-35.269030000000001</v>
      </c>
      <c r="C1674" s="42">
        <v>138.62685999999999</v>
      </c>
      <c r="D1674" s="43">
        <v>3</v>
      </c>
      <c r="E1674" s="40" t="s">
        <v>667</v>
      </c>
      <c r="F1674" s="15"/>
    </row>
    <row r="1675" spans="1:6" ht="21.9" customHeight="1" x14ac:dyDescent="0.25">
      <c r="A1675" s="41" t="s">
        <v>666</v>
      </c>
      <c r="B1675" s="42">
        <v>-35.25902</v>
      </c>
      <c r="C1675" s="42">
        <v>138.64241999999999</v>
      </c>
      <c r="D1675" s="43">
        <v>8</v>
      </c>
      <c r="E1675" s="40" t="s">
        <v>667</v>
      </c>
      <c r="F1675" s="15"/>
    </row>
    <row r="1676" spans="1:6" ht="21.9" customHeight="1" x14ac:dyDescent="0.25">
      <c r="A1676" s="41" t="s">
        <v>666</v>
      </c>
      <c r="B1676" s="42">
        <v>-35.268369999999997</v>
      </c>
      <c r="C1676" s="42">
        <v>138.64549</v>
      </c>
      <c r="D1676" s="43">
        <v>5</v>
      </c>
      <c r="E1676" s="40" t="s">
        <v>667</v>
      </c>
      <c r="F1676" s="15"/>
    </row>
    <row r="1677" spans="1:6" ht="21.9" customHeight="1" x14ac:dyDescent="0.25">
      <c r="A1677" s="41" t="s">
        <v>666</v>
      </c>
      <c r="B1677" s="42">
        <v>-35.269120000000001</v>
      </c>
      <c r="C1677" s="42">
        <v>138.64180999999999</v>
      </c>
      <c r="D1677" s="43">
        <v>5</v>
      </c>
      <c r="E1677" s="40" t="s">
        <v>667</v>
      </c>
      <c r="F1677" s="15"/>
    </row>
    <row r="1678" spans="1:6" ht="21.9" customHeight="1" x14ac:dyDescent="0.25">
      <c r="A1678" s="41" t="s">
        <v>666</v>
      </c>
      <c r="B1678" s="42">
        <v>-35.301470000000002</v>
      </c>
      <c r="C1678" s="42">
        <v>138.67361</v>
      </c>
      <c r="D1678" s="43">
        <v>61</v>
      </c>
      <c r="E1678" s="40" t="s">
        <v>667</v>
      </c>
      <c r="F1678" s="15"/>
    </row>
    <row r="1679" spans="1:6" ht="21.9" customHeight="1" x14ac:dyDescent="0.25">
      <c r="A1679" s="41" t="s">
        <v>666</v>
      </c>
      <c r="B1679" s="42">
        <v>-35.290970000000002</v>
      </c>
      <c r="C1679" s="42">
        <v>138.69560000000001</v>
      </c>
      <c r="D1679" s="43">
        <v>6</v>
      </c>
      <c r="E1679" s="40" t="s">
        <v>667</v>
      </c>
      <c r="F1679" s="15"/>
    </row>
    <row r="1680" spans="1:6" ht="21.9" customHeight="1" x14ac:dyDescent="0.25">
      <c r="A1680" s="41" t="s">
        <v>666</v>
      </c>
      <c r="B1680" s="42">
        <v>-35.294580000000003</v>
      </c>
      <c r="C1680" s="42">
        <v>138.69806</v>
      </c>
      <c r="D1680" s="43">
        <v>4</v>
      </c>
      <c r="E1680" s="40" t="s">
        <v>667</v>
      </c>
      <c r="F1680" s="15"/>
    </row>
    <row r="1681" spans="1:6" ht="21.9" customHeight="1" x14ac:dyDescent="0.25">
      <c r="A1681" s="41" t="s">
        <v>666</v>
      </c>
      <c r="B1681" s="42">
        <v>-35.296190000000003</v>
      </c>
      <c r="C1681" s="42">
        <v>138.69344000000001</v>
      </c>
      <c r="D1681" s="43">
        <v>3</v>
      </c>
      <c r="E1681" s="40" t="s">
        <v>667</v>
      </c>
      <c r="F1681" s="15"/>
    </row>
    <row r="1682" spans="1:6" ht="21.9" customHeight="1" x14ac:dyDescent="0.25">
      <c r="A1682" s="41" t="s">
        <v>666</v>
      </c>
      <c r="B1682" s="42">
        <v>-35.26332</v>
      </c>
      <c r="C1682" s="42">
        <v>138.66616999999999</v>
      </c>
      <c r="D1682" s="43">
        <v>20</v>
      </c>
      <c r="E1682" s="40" t="s">
        <v>667</v>
      </c>
      <c r="F1682" s="15"/>
    </row>
    <row r="1683" spans="1:6" ht="21.9" customHeight="1" x14ac:dyDescent="0.25">
      <c r="A1683" s="41" t="s">
        <v>666</v>
      </c>
      <c r="B1683" s="42">
        <v>-35.263159999999999</v>
      </c>
      <c r="C1683" s="42">
        <v>138.67403999999999</v>
      </c>
      <c r="D1683" s="43">
        <v>7</v>
      </c>
      <c r="E1683" s="40" t="s">
        <v>667</v>
      </c>
      <c r="F1683" s="15"/>
    </row>
    <row r="1684" spans="1:6" ht="21.9" customHeight="1" x14ac:dyDescent="0.25">
      <c r="A1684" s="41" t="s">
        <v>666</v>
      </c>
      <c r="B1684" s="42">
        <v>-35.250570000000003</v>
      </c>
      <c r="C1684" s="42">
        <v>138.72067999999999</v>
      </c>
      <c r="D1684" s="43">
        <v>5</v>
      </c>
      <c r="E1684" s="40" t="s">
        <v>667</v>
      </c>
      <c r="F1684" s="15"/>
    </row>
    <row r="1685" spans="1:6" ht="21.9" customHeight="1" x14ac:dyDescent="0.25">
      <c r="A1685" s="41" t="s">
        <v>666</v>
      </c>
      <c r="B1685" s="42">
        <v>-35.375729999999997</v>
      </c>
      <c r="C1685" s="42">
        <v>138.78066999999999</v>
      </c>
      <c r="D1685" s="43">
        <v>7</v>
      </c>
      <c r="E1685" s="40" t="s">
        <v>667</v>
      </c>
      <c r="F1685" s="15"/>
    </row>
    <row r="1686" spans="1:6" ht="21.9" customHeight="1" x14ac:dyDescent="0.25">
      <c r="A1686" s="41" t="s">
        <v>666</v>
      </c>
      <c r="B1686" s="42">
        <v>-35.379130000000004</v>
      </c>
      <c r="C1686" s="42">
        <v>138.78344999999999</v>
      </c>
      <c r="D1686" s="43">
        <v>5</v>
      </c>
      <c r="E1686" s="40" t="s">
        <v>667</v>
      </c>
      <c r="F1686" s="15"/>
    </row>
    <row r="1687" spans="1:6" ht="21.9" customHeight="1" x14ac:dyDescent="0.25">
      <c r="A1687" s="41" t="s">
        <v>666</v>
      </c>
      <c r="B1687" s="42">
        <v>-35.313319999999997</v>
      </c>
      <c r="C1687" s="42">
        <v>138.98660000000001</v>
      </c>
      <c r="D1687" s="43">
        <v>1</v>
      </c>
      <c r="E1687" s="40" t="s">
        <v>667</v>
      </c>
      <c r="F1687" s="15"/>
    </row>
    <row r="1688" spans="1:6" ht="21.9" customHeight="1" x14ac:dyDescent="0.25">
      <c r="A1688" s="41" t="s">
        <v>666</v>
      </c>
      <c r="B1688" s="42">
        <v>-35.304189999999998</v>
      </c>
      <c r="C1688" s="42">
        <v>138.96948</v>
      </c>
      <c r="D1688" s="43">
        <v>3</v>
      </c>
      <c r="E1688" s="40" t="s">
        <v>667</v>
      </c>
      <c r="F1688" s="15"/>
    </row>
    <row r="1689" spans="1:6" ht="21.9" customHeight="1" x14ac:dyDescent="0.25">
      <c r="A1689" s="41" t="s">
        <v>666</v>
      </c>
      <c r="B1689" s="42">
        <v>-35.298439999999999</v>
      </c>
      <c r="C1689" s="42">
        <v>138.95742000000001</v>
      </c>
      <c r="D1689" s="43">
        <v>6</v>
      </c>
      <c r="E1689" s="40" t="s">
        <v>667</v>
      </c>
      <c r="F1689" s="15"/>
    </row>
    <row r="1690" spans="1:6" ht="21.9" customHeight="1" x14ac:dyDescent="0.25">
      <c r="A1690" s="41" t="s">
        <v>666</v>
      </c>
      <c r="B1690" s="42">
        <v>-35.294400000000003</v>
      </c>
      <c r="C1690" s="42">
        <v>138.95177000000001</v>
      </c>
      <c r="D1690" s="43">
        <v>2</v>
      </c>
      <c r="E1690" s="40" t="s">
        <v>667</v>
      </c>
      <c r="F1690" s="15"/>
    </row>
    <row r="1691" spans="1:6" ht="21.9" customHeight="1" x14ac:dyDescent="0.25">
      <c r="A1691" s="41" t="s">
        <v>666</v>
      </c>
      <c r="B1691" s="42">
        <v>-35.29289</v>
      </c>
      <c r="C1691" s="42">
        <v>138.92755</v>
      </c>
      <c r="D1691" s="43">
        <v>2</v>
      </c>
      <c r="E1691" s="40" t="s">
        <v>667</v>
      </c>
      <c r="F1691" s="15"/>
    </row>
    <row r="1692" spans="1:6" ht="21.9" customHeight="1" x14ac:dyDescent="0.25">
      <c r="A1692" s="41" t="s">
        <v>666</v>
      </c>
      <c r="B1692" s="42">
        <v>-35.315820000000002</v>
      </c>
      <c r="C1692" s="42">
        <v>138.77253999999999</v>
      </c>
      <c r="D1692" s="43">
        <v>9</v>
      </c>
      <c r="E1692" s="40" t="s">
        <v>667</v>
      </c>
      <c r="F1692" s="15"/>
    </row>
    <row r="1693" spans="1:6" ht="21.9" customHeight="1" x14ac:dyDescent="0.25">
      <c r="A1693" s="41" t="s">
        <v>666</v>
      </c>
      <c r="B1693" s="42">
        <v>-35.302770000000002</v>
      </c>
      <c r="C1693" s="42">
        <v>138.75601</v>
      </c>
      <c r="D1693" s="43">
        <v>12</v>
      </c>
      <c r="E1693" s="40" t="s">
        <v>667</v>
      </c>
      <c r="F1693" s="15"/>
    </row>
    <row r="1694" spans="1:6" ht="21.9" customHeight="1" x14ac:dyDescent="0.25">
      <c r="A1694" s="41" t="s">
        <v>666</v>
      </c>
      <c r="B1694" s="42">
        <v>-35.306910000000002</v>
      </c>
      <c r="C1694" s="42">
        <v>138.75228000000001</v>
      </c>
      <c r="D1694" s="43">
        <v>10</v>
      </c>
      <c r="E1694" s="40" t="s">
        <v>667</v>
      </c>
      <c r="F1694" s="15"/>
    </row>
    <row r="1695" spans="1:6" ht="21.9" customHeight="1" x14ac:dyDescent="0.25">
      <c r="A1695" s="41" t="s">
        <v>666</v>
      </c>
      <c r="B1695" s="42">
        <v>-35.286409999999997</v>
      </c>
      <c r="C1695" s="42">
        <v>138.76333</v>
      </c>
      <c r="D1695" s="43">
        <v>5</v>
      </c>
      <c r="E1695" s="40" t="s">
        <v>667</v>
      </c>
      <c r="F1695" s="15"/>
    </row>
    <row r="1696" spans="1:6" ht="21.9" customHeight="1" x14ac:dyDescent="0.25">
      <c r="A1696" s="41" t="s">
        <v>666</v>
      </c>
      <c r="B1696" s="42">
        <v>-35.267069999999997</v>
      </c>
      <c r="C1696" s="42">
        <v>138.80259000000001</v>
      </c>
      <c r="D1696" s="43">
        <v>66</v>
      </c>
      <c r="E1696" s="40" t="s">
        <v>667</v>
      </c>
      <c r="F1696" s="15"/>
    </row>
    <row r="1697" spans="1:6" ht="21.9" customHeight="1" x14ac:dyDescent="0.25">
      <c r="A1697" s="41" t="s">
        <v>666</v>
      </c>
      <c r="B1697" s="42">
        <v>-35.278970000000001</v>
      </c>
      <c r="C1697" s="42">
        <v>138.81110000000001</v>
      </c>
      <c r="D1697" s="43">
        <v>2</v>
      </c>
      <c r="E1697" s="40" t="s">
        <v>667</v>
      </c>
      <c r="F1697" s="15"/>
    </row>
    <row r="1698" spans="1:6" ht="21.9" customHeight="1" x14ac:dyDescent="0.25">
      <c r="A1698" s="41" t="s">
        <v>666</v>
      </c>
      <c r="B1698" s="42">
        <v>-35.255330000000001</v>
      </c>
      <c r="C1698" s="42">
        <v>138.89699999999999</v>
      </c>
      <c r="D1698" s="43">
        <v>1</v>
      </c>
      <c r="E1698" s="40" t="s">
        <v>667</v>
      </c>
      <c r="F1698" s="15"/>
    </row>
    <row r="1699" spans="1:6" ht="21.9" customHeight="1" x14ac:dyDescent="0.25">
      <c r="A1699" s="41" t="s">
        <v>666</v>
      </c>
      <c r="B1699" s="42">
        <v>-35.253169999999997</v>
      </c>
      <c r="C1699" s="42">
        <v>138.90645000000001</v>
      </c>
      <c r="D1699" s="43">
        <v>2</v>
      </c>
      <c r="E1699" s="40" t="s">
        <v>667</v>
      </c>
      <c r="F1699" s="15"/>
    </row>
    <row r="1700" spans="1:6" ht="21.9" customHeight="1" x14ac:dyDescent="0.25">
      <c r="A1700" s="41" t="s">
        <v>666</v>
      </c>
      <c r="B1700" s="42">
        <v>-35.250680000000003</v>
      </c>
      <c r="C1700" s="42">
        <v>138.91203999999999</v>
      </c>
      <c r="D1700" s="43">
        <v>1</v>
      </c>
      <c r="E1700" s="40" t="s">
        <v>667</v>
      </c>
      <c r="F1700" s="15"/>
    </row>
    <row r="1701" spans="1:6" ht="21.9" customHeight="1" x14ac:dyDescent="0.25">
      <c r="A1701" s="41" t="s">
        <v>666</v>
      </c>
      <c r="B1701" s="42">
        <v>-35.35107</v>
      </c>
      <c r="C1701" s="42">
        <v>138.99519000000001</v>
      </c>
      <c r="D1701" s="43">
        <v>7</v>
      </c>
      <c r="E1701" s="40" t="s">
        <v>667</v>
      </c>
      <c r="F1701" s="15"/>
    </row>
    <row r="1702" spans="1:6" ht="21.9" customHeight="1" x14ac:dyDescent="0.25">
      <c r="A1702" s="41" t="s">
        <v>666</v>
      </c>
      <c r="B1702" s="42">
        <v>-35.35219</v>
      </c>
      <c r="C1702" s="42">
        <v>138.99242000000001</v>
      </c>
      <c r="D1702" s="43">
        <v>3</v>
      </c>
      <c r="E1702" s="40" t="s">
        <v>667</v>
      </c>
      <c r="F1702" s="15"/>
    </row>
    <row r="1703" spans="1:6" ht="21.9" customHeight="1" x14ac:dyDescent="0.25">
      <c r="A1703" s="41" t="s">
        <v>666</v>
      </c>
      <c r="B1703" s="42">
        <v>-35.319319999999998</v>
      </c>
      <c r="C1703" s="42">
        <v>138.58045999999999</v>
      </c>
      <c r="D1703" s="43">
        <v>11</v>
      </c>
      <c r="E1703" s="40" t="s">
        <v>667</v>
      </c>
      <c r="F1703" s="15"/>
    </row>
    <row r="1704" spans="1:6" ht="21.9" customHeight="1" x14ac:dyDescent="0.25">
      <c r="A1704" s="41" t="s">
        <v>666</v>
      </c>
      <c r="B1704" s="42">
        <v>-35.327550000000002</v>
      </c>
      <c r="C1704" s="42">
        <v>138.58441999999999</v>
      </c>
      <c r="D1704" s="43">
        <v>61</v>
      </c>
      <c r="E1704" s="40" t="s">
        <v>667</v>
      </c>
      <c r="F1704" s="15"/>
    </row>
    <row r="1705" spans="1:6" ht="21.9" customHeight="1" x14ac:dyDescent="0.25">
      <c r="A1705" s="41" t="s">
        <v>666</v>
      </c>
      <c r="B1705" s="42">
        <v>-35.289439999999999</v>
      </c>
      <c r="C1705" s="42">
        <v>138.58304000000001</v>
      </c>
      <c r="D1705" s="43">
        <v>49</v>
      </c>
      <c r="E1705" s="40" t="s">
        <v>667</v>
      </c>
      <c r="F1705" s="15"/>
    </row>
    <row r="1706" spans="1:6" ht="21.9" customHeight="1" x14ac:dyDescent="0.25">
      <c r="A1706" s="41" t="s">
        <v>666</v>
      </c>
      <c r="B1706" s="42">
        <v>-35.212969999999999</v>
      </c>
      <c r="C1706" s="42">
        <v>138.64471</v>
      </c>
      <c r="D1706" s="43">
        <v>5</v>
      </c>
      <c r="E1706" s="40" t="s">
        <v>667</v>
      </c>
      <c r="F1706" s="15"/>
    </row>
    <row r="1707" spans="1:6" ht="21.9" customHeight="1" x14ac:dyDescent="0.25">
      <c r="A1707" s="41" t="s">
        <v>666</v>
      </c>
      <c r="B1707" s="42">
        <v>-35.20393</v>
      </c>
      <c r="C1707" s="42">
        <v>138.65985000000001</v>
      </c>
      <c r="D1707" s="43">
        <v>7</v>
      </c>
      <c r="E1707" s="40" t="s">
        <v>667</v>
      </c>
      <c r="F1707" s="15"/>
    </row>
    <row r="1708" spans="1:6" ht="21.9" customHeight="1" x14ac:dyDescent="0.25">
      <c r="A1708" s="41" t="s">
        <v>666</v>
      </c>
      <c r="B1708" s="42">
        <v>-35.219639999999998</v>
      </c>
      <c r="C1708" s="42">
        <v>138.69011</v>
      </c>
      <c r="D1708" s="43">
        <v>5</v>
      </c>
      <c r="E1708" s="40" t="s">
        <v>667</v>
      </c>
      <c r="F1708" s="15"/>
    </row>
    <row r="1709" spans="1:6" ht="21.9" customHeight="1" x14ac:dyDescent="0.25">
      <c r="A1709" s="41" t="s">
        <v>666</v>
      </c>
      <c r="B1709" s="42">
        <v>-35.21414</v>
      </c>
      <c r="C1709" s="42">
        <v>138.70090999999999</v>
      </c>
      <c r="D1709" s="43">
        <v>30</v>
      </c>
      <c r="E1709" s="40" t="s">
        <v>667</v>
      </c>
      <c r="F1709" s="15"/>
    </row>
    <row r="1710" spans="1:6" ht="21.9" customHeight="1" x14ac:dyDescent="0.25">
      <c r="A1710" s="41" t="s">
        <v>666</v>
      </c>
      <c r="B1710" s="42">
        <v>-35.214889999999997</v>
      </c>
      <c r="C1710" s="42">
        <v>138.70066</v>
      </c>
      <c r="D1710" s="43">
        <v>22</v>
      </c>
      <c r="E1710" s="40" t="s">
        <v>667</v>
      </c>
      <c r="F1710" s="15"/>
    </row>
    <row r="1711" spans="1:6" ht="21.9" customHeight="1" x14ac:dyDescent="0.25">
      <c r="A1711" s="41" t="s">
        <v>666</v>
      </c>
      <c r="B1711" s="42">
        <v>-35.197240000000001</v>
      </c>
      <c r="C1711" s="42">
        <v>138.67294000000001</v>
      </c>
      <c r="D1711" s="43">
        <v>12</v>
      </c>
      <c r="E1711" s="40" t="s">
        <v>667</v>
      </c>
      <c r="F1711" s="15"/>
    </row>
    <row r="1712" spans="1:6" ht="21.9" customHeight="1" x14ac:dyDescent="0.25">
      <c r="A1712" s="41" t="s">
        <v>666</v>
      </c>
      <c r="B1712" s="42">
        <v>-35.17942</v>
      </c>
      <c r="C1712" s="42">
        <v>138.69156000000001</v>
      </c>
      <c r="D1712" s="43">
        <v>4</v>
      </c>
      <c r="E1712" s="40" t="s">
        <v>667</v>
      </c>
      <c r="F1712" s="15"/>
    </row>
    <row r="1713" spans="1:6" ht="21.9" customHeight="1" x14ac:dyDescent="0.25">
      <c r="A1713" s="41" t="s">
        <v>666</v>
      </c>
      <c r="B1713" s="42">
        <v>-35.176850000000002</v>
      </c>
      <c r="C1713" s="42">
        <v>138.69524000000001</v>
      </c>
      <c r="D1713" s="43">
        <v>4</v>
      </c>
      <c r="E1713" s="40" t="s">
        <v>667</v>
      </c>
      <c r="F1713" s="15"/>
    </row>
    <row r="1714" spans="1:6" ht="21.9" customHeight="1" x14ac:dyDescent="0.25">
      <c r="A1714" s="41" t="s">
        <v>666</v>
      </c>
      <c r="B1714" s="42">
        <v>-35.150829999999999</v>
      </c>
      <c r="C1714" s="42">
        <v>138.79098999999999</v>
      </c>
      <c r="D1714" s="43">
        <v>4</v>
      </c>
      <c r="E1714" s="40" t="s">
        <v>667</v>
      </c>
      <c r="F1714" s="15"/>
    </row>
    <row r="1715" spans="1:6" ht="21.9" customHeight="1" x14ac:dyDescent="0.25">
      <c r="A1715" s="41" t="s">
        <v>666</v>
      </c>
      <c r="B1715" s="42">
        <v>-35.150829999999999</v>
      </c>
      <c r="C1715" s="42">
        <v>138.79098999999999</v>
      </c>
      <c r="D1715" s="43">
        <v>4</v>
      </c>
      <c r="E1715" s="40" t="s">
        <v>667</v>
      </c>
      <c r="F1715" s="15"/>
    </row>
    <row r="1716" spans="1:6" ht="21.9" customHeight="1" x14ac:dyDescent="0.25">
      <c r="A1716" s="41" t="s">
        <v>666</v>
      </c>
      <c r="B1716" s="42">
        <v>-35.148600000000002</v>
      </c>
      <c r="C1716" s="42">
        <v>138.77531999999999</v>
      </c>
      <c r="D1716" s="43">
        <v>10</v>
      </c>
      <c r="E1716" s="40" t="s">
        <v>667</v>
      </c>
      <c r="F1716" s="15"/>
    </row>
    <row r="1717" spans="1:6" ht="21.9" customHeight="1" x14ac:dyDescent="0.25">
      <c r="A1717" s="41" t="s">
        <v>666</v>
      </c>
      <c r="B1717" s="42">
        <v>-35.156689999999998</v>
      </c>
      <c r="C1717" s="42">
        <v>138.76233999999999</v>
      </c>
      <c r="D1717" s="43">
        <v>6</v>
      </c>
      <c r="E1717" s="40" t="s">
        <v>667</v>
      </c>
      <c r="F1717" s="15"/>
    </row>
    <row r="1718" spans="1:6" ht="21.9" customHeight="1" x14ac:dyDescent="0.25">
      <c r="A1718" s="41" t="s">
        <v>666</v>
      </c>
      <c r="B1718" s="42">
        <v>-35.152419999999999</v>
      </c>
      <c r="C1718" s="42">
        <v>138.77139</v>
      </c>
      <c r="D1718" s="43">
        <v>18</v>
      </c>
      <c r="E1718" s="40" t="s">
        <v>667</v>
      </c>
      <c r="F1718" s="15"/>
    </row>
    <row r="1719" spans="1:6" ht="21.9" customHeight="1" x14ac:dyDescent="0.25">
      <c r="A1719" s="41" t="s">
        <v>666</v>
      </c>
      <c r="B1719" s="42">
        <v>-35.169840000000001</v>
      </c>
      <c r="C1719" s="42">
        <v>138.77456000000001</v>
      </c>
      <c r="D1719" s="43">
        <v>10</v>
      </c>
      <c r="E1719" s="40" t="s">
        <v>667</v>
      </c>
      <c r="F1719" s="15"/>
    </row>
    <row r="1720" spans="1:6" ht="21.9" customHeight="1" x14ac:dyDescent="0.25">
      <c r="A1720" s="41" t="s">
        <v>666</v>
      </c>
      <c r="B1720" s="42">
        <v>-35.165570000000002</v>
      </c>
      <c r="C1720" s="42">
        <v>138.78214</v>
      </c>
      <c r="D1720" s="43">
        <v>3</v>
      </c>
      <c r="E1720" s="40" t="s">
        <v>667</v>
      </c>
      <c r="F1720" s="15"/>
    </row>
    <row r="1721" spans="1:6" ht="21.9" customHeight="1" x14ac:dyDescent="0.25">
      <c r="A1721" s="41" t="s">
        <v>666</v>
      </c>
      <c r="B1721" s="42">
        <v>-35.180669999999999</v>
      </c>
      <c r="C1721" s="42">
        <v>138.77597</v>
      </c>
      <c r="D1721" s="43">
        <v>12</v>
      </c>
      <c r="E1721" s="40" t="s">
        <v>667</v>
      </c>
      <c r="F1721" s="15"/>
    </row>
    <row r="1722" spans="1:6" ht="21.9" customHeight="1" x14ac:dyDescent="0.25">
      <c r="A1722" s="41" t="s">
        <v>666</v>
      </c>
      <c r="B1722" s="42">
        <v>-35.185519999999997</v>
      </c>
      <c r="C1722" s="42">
        <v>138.77867000000001</v>
      </c>
      <c r="D1722" s="43">
        <v>8</v>
      </c>
      <c r="E1722" s="40" t="s">
        <v>667</v>
      </c>
      <c r="F1722" s="15"/>
    </row>
    <row r="1723" spans="1:6" ht="21.9" customHeight="1" x14ac:dyDescent="0.25">
      <c r="A1723" s="41" t="s">
        <v>666</v>
      </c>
      <c r="B1723" s="42">
        <v>-35.180700000000002</v>
      </c>
      <c r="C1723" s="42">
        <v>138.76138</v>
      </c>
      <c r="D1723" s="43">
        <v>27</v>
      </c>
      <c r="E1723" s="40" t="s">
        <v>667</v>
      </c>
      <c r="F1723" s="15"/>
    </row>
    <row r="1724" spans="1:6" ht="21.9" customHeight="1" x14ac:dyDescent="0.25">
      <c r="A1724" s="41" t="s">
        <v>666</v>
      </c>
      <c r="B1724" s="42">
        <v>-35.181049999999999</v>
      </c>
      <c r="C1724" s="42">
        <v>138.75963999999999</v>
      </c>
      <c r="D1724" s="43">
        <v>10</v>
      </c>
      <c r="E1724" s="40" t="s">
        <v>667</v>
      </c>
      <c r="F1724" s="15"/>
    </row>
    <row r="1725" spans="1:6" ht="21.9" customHeight="1" x14ac:dyDescent="0.25">
      <c r="A1725" s="41" t="s">
        <v>666</v>
      </c>
      <c r="B1725" s="42">
        <v>-35.179810000000003</v>
      </c>
      <c r="C1725" s="42">
        <v>138.76435000000001</v>
      </c>
      <c r="D1725" s="43">
        <v>40</v>
      </c>
      <c r="E1725" s="40" t="s">
        <v>667</v>
      </c>
      <c r="F1725" s="15"/>
    </row>
    <row r="1726" spans="1:6" ht="21.9" customHeight="1" x14ac:dyDescent="0.25">
      <c r="A1726" s="41" t="s">
        <v>666</v>
      </c>
      <c r="B1726" s="42">
        <v>-35.171169999999996</v>
      </c>
      <c r="C1726" s="42">
        <v>138.75229999999999</v>
      </c>
      <c r="D1726" s="43">
        <v>3</v>
      </c>
      <c r="E1726" s="40" t="s">
        <v>667</v>
      </c>
      <c r="F1726" s="15"/>
    </row>
    <row r="1727" spans="1:6" ht="21.9" customHeight="1" x14ac:dyDescent="0.25">
      <c r="A1727" s="41" t="s">
        <v>666</v>
      </c>
      <c r="B1727" s="42">
        <v>-35.161369999999998</v>
      </c>
      <c r="C1727" s="42">
        <v>138.81200999999999</v>
      </c>
      <c r="D1727" s="43">
        <v>7</v>
      </c>
      <c r="E1727" s="40" t="s">
        <v>667</v>
      </c>
      <c r="F1727" s="15"/>
    </row>
    <row r="1728" spans="1:6" ht="21.9" customHeight="1" x14ac:dyDescent="0.25">
      <c r="A1728" s="41" t="s">
        <v>666</v>
      </c>
      <c r="B1728" s="42">
        <v>-35.172159999999998</v>
      </c>
      <c r="C1728" s="42">
        <v>138.82453000000001</v>
      </c>
      <c r="D1728" s="43">
        <v>18</v>
      </c>
      <c r="E1728" s="40" t="s">
        <v>667</v>
      </c>
      <c r="F1728" s="15"/>
    </row>
    <row r="1729" spans="1:6" ht="21.9" customHeight="1" x14ac:dyDescent="0.25">
      <c r="A1729" s="41" t="s">
        <v>666</v>
      </c>
      <c r="B1729" s="42">
        <v>-35.181800000000003</v>
      </c>
      <c r="C1729" s="42">
        <v>138.82436999999999</v>
      </c>
      <c r="D1729" s="43">
        <v>10</v>
      </c>
      <c r="E1729" s="40" t="s">
        <v>667</v>
      </c>
      <c r="F1729" s="15"/>
    </row>
    <row r="1730" spans="1:6" ht="21.9" customHeight="1" x14ac:dyDescent="0.25">
      <c r="A1730" s="41" t="s">
        <v>666</v>
      </c>
      <c r="B1730" s="42">
        <v>-35.401980000000002</v>
      </c>
      <c r="C1730" s="42">
        <v>138.81171000000001</v>
      </c>
      <c r="D1730" s="43">
        <v>15</v>
      </c>
      <c r="E1730" s="40" t="s">
        <v>667</v>
      </c>
      <c r="F1730" s="15"/>
    </row>
    <row r="1731" spans="1:6" ht="21.9" customHeight="1" x14ac:dyDescent="0.25">
      <c r="A1731" s="41" t="s">
        <v>666</v>
      </c>
      <c r="B1731" s="42">
        <v>-35.314070000000001</v>
      </c>
      <c r="C1731" s="42">
        <v>138.65438</v>
      </c>
      <c r="D1731" s="43">
        <v>14</v>
      </c>
      <c r="E1731" s="40" t="s">
        <v>667</v>
      </c>
      <c r="F1731" s="15"/>
    </row>
    <row r="1732" spans="1:6" ht="21.9" customHeight="1" x14ac:dyDescent="0.25">
      <c r="A1732" s="41" t="s">
        <v>666</v>
      </c>
      <c r="B1732" s="42">
        <v>-35.382570000000001</v>
      </c>
      <c r="C1732" s="42">
        <v>138.78263999999999</v>
      </c>
      <c r="D1732" s="43">
        <v>3</v>
      </c>
      <c r="E1732" s="40" t="s">
        <v>667</v>
      </c>
      <c r="F1732" s="15"/>
    </row>
    <row r="1733" spans="1:6" ht="21.9" customHeight="1" x14ac:dyDescent="0.25">
      <c r="A1733" s="41" t="s">
        <v>666</v>
      </c>
      <c r="B1733" s="42">
        <v>-35.35125</v>
      </c>
      <c r="C1733" s="42">
        <v>139.00720999999999</v>
      </c>
      <c r="D1733" s="43">
        <v>3</v>
      </c>
      <c r="E1733" s="40" t="s">
        <v>667</v>
      </c>
      <c r="F1733" s="15"/>
    </row>
    <row r="1734" spans="1:6" ht="21.9" customHeight="1" x14ac:dyDescent="0.25">
      <c r="A1734" s="41" t="s">
        <v>666</v>
      </c>
      <c r="B1734" s="42">
        <v>-20.521999999999998</v>
      </c>
      <c r="C1734" s="42">
        <v>142.98400000000001</v>
      </c>
      <c r="D1734" s="43">
        <v>7.2400291369999996</v>
      </c>
      <c r="E1734" s="40" t="s">
        <v>667</v>
      </c>
      <c r="F1734" s="15"/>
    </row>
    <row r="1735" spans="1:6" ht="21.9" customHeight="1" x14ac:dyDescent="0.25">
      <c r="A1735" s="41" t="s">
        <v>666</v>
      </c>
      <c r="B1735" s="42">
        <v>-20.664999999999999</v>
      </c>
      <c r="C1735" s="42">
        <v>142.524</v>
      </c>
      <c r="D1735" s="43">
        <v>4.1429576749999999</v>
      </c>
      <c r="E1735" s="40" t="s">
        <v>667</v>
      </c>
      <c r="F1735" s="15"/>
    </row>
    <row r="1736" spans="1:6" ht="21.9" customHeight="1" x14ac:dyDescent="0.25">
      <c r="A1736" s="41" t="s">
        <v>666</v>
      </c>
      <c r="B1736" s="42">
        <v>-20.591999999999999</v>
      </c>
      <c r="C1736" s="42">
        <v>143.61699999999999</v>
      </c>
      <c r="D1736" s="43">
        <v>5.55586</v>
      </c>
      <c r="E1736" s="40" t="s">
        <v>667</v>
      </c>
      <c r="F1736" s="15"/>
    </row>
    <row r="1737" spans="1:6" ht="21.9" customHeight="1" x14ac:dyDescent="0.25">
      <c r="A1737" s="41" t="s">
        <v>666</v>
      </c>
      <c r="B1737" s="42">
        <v>-20.227</v>
      </c>
      <c r="C1737" s="42">
        <v>141.07300000000001</v>
      </c>
      <c r="D1737" s="43">
        <v>4.0086428569999999</v>
      </c>
      <c r="E1737" s="40" t="s">
        <v>667</v>
      </c>
      <c r="F1737" s="15"/>
    </row>
    <row r="1738" spans="1:6" ht="21.9" customHeight="1" x14ac:dyDescent="0.25">
      <c r="A1738" s="41" t="s">
        <v>666</v>
      </c>
      <c r="B1738" s="42">
        <v>-20.440000000000001</v>
      </c>
      <c r="C1738" s="42">
        <v>141.72999999999999</v>
      </c>
      <c r="D1738" s="43">
        <v>3.1559053050000001</v>
      </c>
      <c r="E1738" s="40" t="s">
        <v>667</v>
      </c>
      <c r="F1738" s="15"/>
    </row>
    <row r="1739" spans="1:6" ht="21.9" customHeight="1" x14ac:dyDescent="0.25">
      <c r="A1739" s="41" t="s">
        <v>666</v>
      </c>
      <c r="B1739" s="42">
        <v>-20.760999999999999</v>
      </c>
      <c r="C1739" s="42">
        <v>141.35499999999999</v>
      </c>
      <c r="D1739" s="43">
        <v>2.9398694490000001</v>
      </c>
      <c r="E1739" s="40" t="s">
        <v>667</v>
      </c>
      <c r="F1739" s="15"/>
    </row>
    <row r="1740" spans="1:6" ht="21.9" customHeight="1" x14ac:dyDescent="0.25">
      <c r="A1740" s="41" t="s">
        <v>666</v>
      </c>
      <c r="B1740" s="42">
        <v>-21.251999999999999</v>
      </c>
      <c r="C1740" s="42">
        <v>141.54599999999999</v>
      </c>
      <c r="D1740" s="43">
        <v>6.0485652170000002</v>
      </c>
      <c r="E1740" s="40" t="s">
        <v>667</v>
      </c>
      <c r="F1740" s="15"/>
    </row>
    <row r="1741" spans="1:6" ht="21.9" customHeight="1" x14ac:dyDescent="0.25">
      <c r="A1741" s="41" t="s">
        <v>666</v>
      </c>
      <c r="B1741" s="42">
        <v>-20.861999999999998</v>
      </c>
      <c r="C1741" s="42">
        <v>140.97999999999999</v>
      </c>
      <c r="D1741" s="43">
        <v>2.2322320000000002</v>
      </c>
      <c r="E1741" s="40" t="s">
        <v>667</v>
      </c>
      <c r="F1741" s="15"/>
    </row>
    <row r="1742" spans="1:6" ht="21.9" customHeight="1" x14ac:dyDescent="0.25">
      <c r="A1742" s="41" t="s">
        <v>666</v>
      </c>
      <c r="B1742" s="42">
        <v>-19.87</v>
      </c>
      <c r="C1742" s="42">
        <v>142.04900000000001</v>
      </c>
      <c r="D1742" s="43">
        <v>8.8492599070000004</v>
      </c>
      <c r="E1742" s="40" t="s">
        <v>667</v>
      </c>
      <c r="F1742" s="15"/>
    </row>
    <row r="1743" spans="1:6" ht="21.9" customHeight="1" x14ac:dyDescent="0.25">
      <c r="A1743" s="41" t="s">
        <v>666</v>
      </c>
      <c r="B1743" s="42">
        <v>-20.356999999999999</v>
      </c>
      <c r="C1743" s="42">
        <v>142.03800000000001</v>
      </c>
      <c r="D1743" s="43">
        <v>6.6125928979999999</v>
      </c>
      <c r="E1743" s="40" t="s">
        <v>667</v>
      </c>
      <c r="F1743" s="15"/>
    </row>
    <row r="1744" spans="1:6" ht="21.9" customHeight="1" x14ac:dyDescent="0.25">
      <c r="A1744" s="41" t="s">
        <v>666</v>
      </c>
      <c r="B1744" s="42">
        <v>-20.071999999999999</v>
      </c>
      <c r="C1744" s="42">
        <v>142.416</v>
      </c>
      <c r="D1744" s="43">
        <v>6.1601275629999996</v>
      </c>
      <c r="E1744" s="40" t="s">
        <v>667</v>
      </c>
      <c r="F1744" s="15"/>
    </row>
    <row r="1745" spans="1:6" ht="21.9" customHeight="1" x14ac:dyDescent="0.25">
      <c r="A1745" s="41" t="s">
        <v>666</v>
      </c>
      <c r="B1745" s="42">
        <v>-16.448</v>
      </c>
      <c r="C1745" s="42">
        <v>123.04300000000001</v>
      </c>
      <c r="D1745" s="43">
        <v>22.19830189</v>
      </c>
      <c r="E1745" s="40" t="s">
        <v>667</v>
      </c>
      <c r="F1745" s="15"/>
    </row>
    <row r="1746" spans="1:6" ht="21.9" customHeight="1" x14ac:dyDescent="0.25">
      <c r="A1746" s="41" t="s">
        <v>666</v>
      </c>
      <c r="B1746" s="42">
        <v>-16.448</v>
      </c>
      <c r="C1746" s="42">
        <v>123.04300000000001</v>
      </c>
      <c r="D1746" s="43">
        <v>25.716065570000001</v>
      </c>
      <c r="E1746" s="40" t="s">
        <v>667</v>
      </c>
      <c r="F1746" s="15"/>
    </row>
    <row r="1747" spans="1:6" ht="21.9" customHeight="1" x14ac:dyDescent="0.25">
      <c r="A1747" s="41" t="s">
        <v>666</v>
      </c>
      <c r="B1747" s="42">
        <v>-16.448</v>
      </c>
      <c r="C1747" s="42">
        <v>123.04300000000001</v>
      </c>
      <c r="D1747" s="43">
        <v>26.738863640000002</v>
      </c>
      <c r="E1747" s="40" t="s">
        <v>667</v>
      </c>
      <c r="F1747" s="15"/>
    </row>
    <row r="1748" spans="1:6" ht="21.9" customHeight="1" x14ac:dyDescent="0.25">
      <c r="A1748" s="41" t="s">
        <v>666</v>
      </c>
      <c r="B1748" s="42">
        <v>-16.446999999999999</v>
      </c>
      <c r="C1748" s="42">
        <v>123.04300000000001</v>
      </c>
      <c r="D1748" s="43">
        <v>5.5796655880000001</v>
      </c>
      <c r="E1748" s="40" t="s">
        <v>667</v>
      </c>
      <c r="F1748" s="15"/>
    </row>
    <row r="1749" spans="1:6" ht="21.9" customHeight="1" x14ac:dyDescent="0.25">
      <c r="A1749" s="41" t="s">
        <v>666</v>
      </c>
      <c r="B1749" s="42">
        <v>-17.311</v>
      </c>
      <c r="C1749" s="42">
        <v>123.642</v>
      </c>
      <c r="D1749" s="43">
        <v>27.237019870000001</v>
      </c>
      <c r="E1749" s="40" t="s">
        <v>667</v>
      </c>
      <c r="F1749" s="15"/>
    </row>
    <row r="1750" spans="1:6" ht="21.9" customHeight="1" x14ac:dyDescent="0.25">
      <c r="A1750" s="41" t="s">
        <v>666</v>
      </c>
      <c r="B1750" s="42">
        <v>-17.311</v>
      </c>
      <c r="C1750" s="42">
        <v>123.642</v>
      </c>
      <c r="D1750" s="43">
        <v>16.583830649999999</v>
      </c>
      <c r="E1750" s="40" t="s">
        <v>667</v>
      </c>
      <c r="F1750" s="15"/>
    </row>
    <row r="1751" spans="1:6" ht="21.9" customHeight="1" x14ac:dyDescent="0.25">
      <c r="A1751" s="41" t="s">
        <v>666</v>
      </c>
      <c r="B1751" s="42">
        <v>-17.311</v>
      </c>
      <c r="C1751" s="42">
        <v>123.643</v>
      </c>
      <c r="D1751" s="43">
        <v>42.399896910000002</v>
      </c>
      <c r="E1751" s="40" t="s">
        <v>667</v>
      </c>
      <c r="F1751" s="15"/>
    </row>
    <row r="1752" spans="1:6" ht="21.9" customHeight="1" x14ac:dyDescent="0.25">
      <c r="A1752" s="41" t="s">
        <v>666</v>
      </c>
      <c r="B1752" s="42">
        <v>-15.55</v>
      </c>
      <c r="C1752" s="42">
        <v>128.75</v>
      </c>
      <c r="D1752" s="43">
        <v>0.67315055899999998</v>
      </c>
      <c r="E1752" s="40" t="s">
        <v>667</v>
      </c>
      <c r="F1752" s="15"/>
    </row>
    <row r="1753" spans="1:6" ht="21.9" customHeight="1" x14ac:dyDescent="0.25">
      <c r="A1753" s="41" t="s">
        <v>666</v>
      </c>
      <c r="B1753" s="42">
        <v>-15.58</v>
      </c>
      <c r="C1753" s="42">
        <v>128.74</v>
      </c>
      <c r="D1753" s="43">
        <v>13.405323810000001</v>
      </c>
      <c r="E1753" s="40" t="s">
        <v>667</v>
      </c>
      <c r="F1753" s="15"/>
    </row>
    <row r="1754" spans="1:6" ht="21.9" customHeight="1" x14ac:dyDescent="0.25">
      <c r="A1754" s="41" t="s">
        <v>666</v>
      </c>
      <c r="B1754" s="42">
        <v>-15.61</v>
      </c>
      <c r="C1754" s="42">
        <v>128.77000000000001</v>
      </c>
      <c r="D1754" s="43">
        <v>40.13137287</v>
      </c>
      <c r="E1754" s="40" t="s">
        <v>667</v>
      </c>
      <c r="F1754" s="15"/>
    </row>
    <row r="1755" spans="1:6" ht="21.9" customHeight="1" x14ac:dyDescent="0.25">
      <c r="A1755" s="41" t="s">
        <v>666</v>
      </c>
      <c r="B1755" s="42">
        <v>-15.62</v>
      </c>
      <c r="C1755" s="42">
        <v>128.72</v>
      </c>
      <c r="D1755" s="43">
        <v>30.280262130000001</v>
      </c>
      <c r="E1755" s="40" t="s">
        <v>667</v>
      </c>
      <c r="F1755" s="15"/>
    </row>
    <row r="1756" spans="1:6" ht="21.9" customHeight="1" x14ac:dyDescent="0.25">
      <c r="A1756" s="41" t="s">
        <v>666</v>
      </c>
      <c r="B1756" s="42">
        <v>-15.64</v>
      </c>
      <c r="C1756" s="42">
        <v>128.75</v>
      </c>
      <c r="D1756" s="43">
        <v>2.2467929899999999</v>
      </c>
      <c r="E1756" s="40" t="s">
        <v>667</v>
      </c>
      <c r="F1756" s="15"/>
    </row>
    <row r="1757" spans="1:6" ht="21.9" customHeight="1" x14ac:dyDescent="0.25">
      <c r="A1757" s="41" t="s">
        <v>666</v>
      </c>
      <c r="B1757" s="42">
        <v>-15.65</v>
      </c>
      <c r="C1757" s="42">
        <v>128.77000000000001</v>
      </c>
      <c r="D1757" s="43">
        <v>8.5891760480000006</v>
      </c>
      <c r="E1757" s="40" t="s">
        <v>667</v>
      </c>
      <c r="F1757" s="15"/>
    </row>
    <row r="1758" spans="1:6" ht="21.9" customHeight="1" x14ac:dyDescent="0.25">
      <c r="A1758" s="41" t="s">
        <v>666</v>
      </c>
      <c r="B1758" s="42">
        <v>-15.67</v>
      </c>
      <c r="C1758" s="42">
        <v>128.72999999999999</v>
      </c>
      <c r="D1758" s="43">
        <v>30.197389399999999</v>
      </c>
      <c r="E1758" s="40" t="s">
        <v>667</v>
      </c>
      <c r="F1758" s="15"/>
    </row>
    <row r="1759" spans="1:6" ht="21.9" customHeight="1" x14ac:dyDescent="0.25">
      <c r="A1759" s="41" t="s">
        <v>666</v>
      </c>
      <c r="B1759" s="42">
        <v>-15.71</v>
      </c>
      <c r="C1759" s="42">
        <v>128.71</v>
      </c>
      <c r="D1759" s="43">
        <v>12.97601583</v>
      </c>
      <c r="E1759" s="40" t="s">
        <v>667</v>
      </c>
      <c r="F1759" s="15"/>
    </row>
    <row r="1760" spans="1:6" ht="21.9" customHeight="1" x14ac:dyDescent="0.25">
      <c r="A1760" s="41" t="s">
        <v>666</v>
      </c>
      <c r="B1760" s="42">
        <v>-15.77</v>
      </c>
      <c r="C1760" s="42">
        <v>128.71</v>
      </c>
      <c r="D1760" s="43">
        <v>15.786173979999999</v>
      </c>
      <c r="E1760" s="40" t="s">
        <v>667</v>
      </c>
      <c r="F1760" s="15"/>
    </row>
    <row r="1761" spans="1:6" ht="21.9" customHeight="1" x14ac:dyDescent="0.25">
      <c r="A1761" s="41" t="s">
        <v>666</v>
      </c>
      <c r="B1761" s="42">
        <v>-15.54</v>
      </c>
      <c r="C1761" s="42">
        <v>128.72999999999999</v>
      </c>
      <c r="D1761" s="43">
        <v>99.21300248</v>
      </c>
      <c r="E1761" s="40" t="s">
        <v>667</v>
      </c>
      <c r="F1761" s="15"/>
    </row>
    <row r="1762" spans="1:6" ht="21.9" customHeight="1" x14ac:dyDescent="0.25">
      <c r="A1762" s="41" t="s">
        <v>666</v>
      </c>
      <c r="B1762" s="42">
        <v>-15.57</v>
      </c>
      <c r="C1762" s="42">
        <v>128.72</v>
      </c>
      <c r="D1762" s="43">
        <v>149.04283480000001</v>
      </c>
      <c r="E1762" s="40" t="s">
        <v>667</v>
      </c>
      <c r="F1762" s="15"/>
    </row>
    <row r="1763" spans="1:6" ht="21.9" customHeight="1" x14ac:dyDescent="0.25">
      <c r="A1763" s="41" t="s">
        <v>666</v>
      </c>
      <c r="B1763" s="42">
        <v>-15.74</v>
      </c>
      <c r="C1763" s="42">
        <v>128.72</v>
      </c>
      <c r="D1763" s="43">
        <v>26.103419389999999</v>
      </c>
      <c r="E1763" s="40" t="s">
        <v>667</v>
      </c>
      <c r="F1763" s="15"/>
    </row>
    <row r="1764" spans="1:6" ht="21.9" customHeight="1" x14ac:dyDescent="0.25">
      <c r="A1764" s="41" t="s">
        <v>666</v>
      </c>
      <c r="B1764" s="42">
        <v>-15.68</v>
      </c>
      <c r="C1764" s="42">
        <v>128.74</v>
      </c>
      <c r="D1764" s="43">
        <v>76.231351720000006</v>
      </c>
      <c r="E1764" s="40" t="s">
        <v>667</v>
      </c>
      <c r="F1764" s="15"/>
    </row>
    <row r="1765" spans="1:6" ht="21.9" customHeight="1" x14ac:dyDescent="0.25">
      <c r="A1765" s="41" t="s">
        <v>666</v>
      </c>
      <c r="B1765" s="42">
        <v>-15.6</v>
      </c>
      <c r="C1765" s="42">
        <v>128.79</v>
      </c>
      <c r="D1765" s="43">
        <v>2.1647148810000001</v>
      </c>
      <c r="E1765" s="40" t="s">
        <v>667</v>
      </c>
      <c r="F1765" s="15"/>
    </row>
    <row r="1766" spans="1:6" ht="21.9" customHeight="1" x14ac:dyDescent="0.25">
      <c r="A1766" s="41" t="s">
        <v>666</v>
      </c>
      <c r="B1766" s="42">
        <v>-15.57</v>
      </c>
      <c r="C1766" s="42">
        <v>128.72</v>
      </c>
      <c r="D1766" s="43">
        <v>47.056985140000002</v>
      </c>
      <c r="E1766" s="40" t="s">
        <v>667</v>
      </c>
      <c r="F1766" s="15"/>
    </row>
    <row r="1767" spans="1:6" ht="21.9" customHeight="1" x14ac:dyDescent="0.25">
      <c r="A1767" s="41" t="s">
        <v>666</v>
      </c>
      <c r="B1767" s="42">
        <v>-15.63</v>
      </c>
      <c r="C1767" s="42">
        <v>128.74</v>
      </c>
      <c r="D1767" s="43">
        <v>47.22755051</v>
      </c>
      <c r="E1767" s="40" t="s">
        <v>667</v>
      </c>
      <c r="F1767" s="15"/>
    </row>
    <row r="1768" spans="1:6" ht="21.9" customHeight="1" x14ac:dyDescent="0.25">
      <c r="A1768" s="41" t="s">
        <v>666</v>
      </c>
      <c r="B1768" s="42">
        <v>-15.63</v>
      </c>
      <c r="C1768" s="42">
        <v>128.74</v>
      </c>
      <c r="D1768" s="43">
        <v>42.985869010000002</v>
      </c>
      <c r="E1768" s="40" t="s">
        <v>667</v>
      </c>
      <c r="F1768" s="15"/>
    </row>
    <row r="1769" spans="1:6" ht="21.9" customHeight="1" x14ac:dyDescent="0.25">
      <c r="A1769" s="41" t="s">
        <v>666</v>
      </c>
      <c r="B1769" s="42">
        <v>-15.69</v>
      </c>
      <c r="C1769" s="42">
        <v>128.69</v>
      </c>
      <c r="D1769" s="43">
        <v>3.5563109759999998</v>
      </c>
      <c r="E1769" s="40" t="s">
        <v>667</v>
      </c>
      <c r="F1769" s="15"/>
    </row>
    <row r="1770" spans="1:6" ht="21.9" customHeight="1" x14ac:dyDescent="0.25">
      <c r="A1770" s="41" t="s">
        <v>666</v>
      </c>
      <c r="B1770" s="42">
        <v>-15.5</v>
      </c>
      <c r="C1770" s="42">
        <v>128.5</v>
      </c>
      <c r="D1770" s="43">
        <v>0.45931493099999998</v>
      </c>
      <c r="E1770" s="40" t="s">
        <v>667</v>
      </c>
      <c r="F1770" s="15"/>
    </row>
    <row r="1771" spans="1:6" ht="21.9" customHeight="1" x14ac:dyDescent="0.25">
      <c r="A1771" s="41" t="s">
        <v>666</v>
      </c>
      <c r="B1771" s="42">
        <v>-15.49</v>
      </c>
      <c r="C1771" s="42">
        <v>128.47999999999999</v>
      </c>
      <c r="D1771" s="43">
        <v>0.29852817399999998</v>
      </c>
      <c r="E1771" s="40" t="s">
        <v>667</v>
      </c>
      <c r="F1771" s="15"/>
    </row>
    <row r="1772" spans="1:6" ht="21.9" customHeight="1" x14ac:dyDescent="0.25">
      <c r="A1772" s="41" t="s">
        <v>666</v>
      </c>
      <c r="B1772" s="42">
        <v>-15.48</v>
      </c>
      <c r="C1772" s="42">
        <v>128.47</v>
      </c>
      <c r="D1772" s="43">
        <v>0.49989238200000002</v>
      </c>
      <c r="E1772" s="40" t="s">
        <v>667</v>
      </c>
      <c r="F1772" s="15"/>
    </row>
    <row r="1773" spans="1:6" ht="21.9" customHeight="1" x14ac:dyDescent="0.25">
      <c r="A1773" s="41" t="s">
        <v>666</v>
      </c>
      <c r="B1773" s="42">
        <v>-15.5</v>
      </c>
      <c r="C1773" s="42">
        <v>128.46</v>
      </c>
      <c r="D1773" s="43">
        <v>0.26851826099999998</v>
      </c>
      <c r="E1773" s="40" t="s">
        <v>667</v>
      </c>
      <c r="F1773" s="15"/>
    </row>
    <row r="1774" spans="1:6" ht="21.9" customHeight="1" x14ac:dyDescent="0.25">
      <c r="A1774" s="41" t="s">
        <v>666</v>
      </c>
      <c r="B1774" s="42">
        <v>-15.5</v>
      </c>
      <c r="C1774" s="42">
        <v>128.44999999999999</v>
      </c>
      <c r="D1774" s="43">
        <v>0.14966906899999999</v>
      </c>
      <c r="E1774" s="40" t="s">
        <v>667</v>
      </c>
      <c r="F1774" s="15"/>
    </row>
    <row r="1775" spans="1:6" ht="21.9" customHeight="1" x14ac:dyDescent="0.25">
      <c r="A1775" s="41" t="s">
        <v>666</v>
      </c>
      <c r="B1775" s="42">
        <v>-15.48</v>
      </c>
      <c r="C1775" s="42">
        <v>128.43</v>
      </c>
      <c r="D1775" s="43">
        <v>0.12219126399999999</v>
      </c>
      <c r="E1775" s="40" t="s">
        <v>667</v>
      </c>
      <c r="F1775" s="15"/>
    </row>
    <row r="1776" spans="1:6" ht="21.9" customHeight="1" x14ac:dyDescent="0.25">
      <c r="A1776" s="41" t="s">
        <v>666</v>
      </c>
      <c r="B1776" s="42">
        <v>-15.5</v>
      </c>
      <c r="C1776" s="42">
        <v>128.41999999999999</v>
      </c>
      <c r="D1776" s="43">
        <v>0.167953569</v>
      </c>
      <c r="E1776" s="40" t="s">
        <v>667</v>
      </c>
      <c r="F1776" s="15"/>
    </row>
    <row r="1777" spans="1:6" ht="21.9" customHeight="1" x14ac:dyDescent="0.25">
      <c r="A1777" s="41" t="s">
        <v>666</v>
      </c>
      <c r="B1777" s="42">
        <v>-15.51</v>
      </c>
      <c r="C1777" s="42">
        <v>128.44</v>
      </c>
      <c r="D1777" s="43">
        <v>0.27116984</v>
      </c>
      <c r="E1777" s="40" t="s">
        <v>667</v>
      </c>
      <c r="F1777" s="15"/>
    </row>
    <row r="1778" spans="1:6" ht="21.9" customHeight="1" x14ac:dyDescent="0.25">
      <c r="A1778" s="41" t="s">
        <v>666</v>
      </c>
      <c r="B1778" s="42">
        <v>-15.52</v>
      </c>
      <c r="C1778" s="42">
        <v>128.44999999999999</v>
      </c>
      <c r="D1778" s="43">
        <v>1.30876923</v>
      </c>
      <c r="E1778" s="40" t="s">
        <v>667</v>
      </c>
      <c r="F1778" s="15"/>
    </row>
    <row r="1779" spans="1:6" ht="21.9" customHeight="1" x14ac:dyDescent="0.25">
      <c r="A1779" s="41" t="s">
        <v>666</v>
      </c>
      <c r="B1779" s="42">
        <v>-15.53</v>
      </c>
      <c r="C1779" s="42">
        <v>128.44999999999999</v>
      </c>
      <c r="D1779" s="43">
        <v>0.70669140200000002</v>
      </c>
      <c r="E1779" s="40" t="s">
        <v>667</v>
      </c>
      <c r="F1779" s="15"/>
    </row>
    <row r="1780" spans="1:6" ht="21.9" customHeight="1" x14ac:dyDescent="0.25">
      <c r="A1780" s="41" t="s">
        <v>666</v>
      </c>
      <c r="B1780" s="42">
        <v>-15.55</v>
      </c>
      <c r="C1780" s="42">
        <v>128.46</v>
      </c>
      <c r="D1780" s="43">
        <v>0.13654440600000001</v>
      </c>
      <c r="E1780" s="40" t="s">
        <v>667</v>
      </c>
      <c r="F1780" s="15"/>
    </row>
    <row r="1781" spans="1:6" ht="21.9" customHeight="1" x14ac:dyDescent="0.25">
      <c r="A1781" s="41" t="s">
        <v>666</v>
      </c>
      <c r="B1781" s="42">
        <v>-15.56</v>
      </c>
      <c r="C1781" s="42">
        <v>128.47</v>
      </c>
      <c r="D1781" s="43">
        <v>0.50029721100000002</v>
      </c>
      <c r="E1781" s="40" t="s">
        <v>667</v>
      </c>
      <c r="F1781" s="15"/>
    </row>
    <row r="1782" spans="1:6" ht="21.9" customHeight="1" x14ac:dyDescent="0.25">
      <c r="A1782" s="41" t="s">
        <v>666</v>
      </c>
      <c r="B1782" s="42">
        <v>-15.56</v>
      </c>
      <c r="C1782" s="42">
        <v>128.5</v>
      </c>
      <c r="D1782" s="43">
        <v>0.79041415199999998</v>
      </c>
      <c r="E1782" s="40" t="s">
        <v>667</v>
      </c>
      <c r="F1782" s="15"/>
    </row>
    <row r="1783" spans="1:6" ht="21.9" customHeight="1" x14ac:dyDescent="0.25">
      <c r="A1783" s="41" t="s">
        <v>666</v>
      </c>
      <c r="B1783" s="42">
        <v>-15.56</v>
      </c>
      <c r="C1783" s="42">
        <v>128.56</v>
      </c>
      <c r="D1783" s="43">
        <v>16.663</v>
      </c>
      <c r="E1783" s="40" t="s">
        <v>667</v>
      </c>
      <c r="F1783" s="15"/>
    </row>
    <row r="1784" spans="1:6" ht="21.9" customHeight="1" x14ac:dyDescent="0.25">
      <c r="A1784" s="41" t="s">
        <v>666</v>
      </c>
      <c r="B1784" s="42">
        <v>-15.81</v>
      </c>
      <c r="C1784" s="42">
        <v>128.69999999999999</v>
      </c>
      <c r="D1784" s="43">
        <v>10.44493617</v>
      </c>
      <c r="E1784" s="40" t="s">
        <v>667</v>
      </c>
      <c r="F1784" s="15"/>
    </row>
    <row r="1785" spans="1:6" ht="21.9" customHeight="1" x14ac:dyDescent="0.25">
      <c r="A1785" s="41" t="s">
        <v>666</v>
      </c>
      <c r="B1785" s="42">
        <v>-15.87</v>
      </c>
      <c r="C1785" s="42">
        <v>128.72999999999999</v>
      </c>
      <c r="D1785" s="43">
        <v>7.4216173909999998</v>
      </c>
      <c r="E1785" s="40" t="s">
        <v>667</v>
      </c>
      <c r="F1785" s="15"/>
    </row>
    <row r="1786" spans="1:6" ht="21.9" customHeight="1" x14ac:dyDescent="0.25">
      <c r="A1786" s="41" t="s">
        <v>666</v>
      </c>
      <c r="B1786" s="42">
        <v>-15.81</v>
      </c>
      <c r="C1786" s="42">
        <v>128.69</v>
      </c>
      <c r="D1786" s="43">
        <v>2.9547360579999999</v>
      </c>
      <c r="E1786" s="40" t="s">
        <v>667</v>
      </c>
      <c r="F1786" s="15"/>
    </row>
    <row r="1787" spans="1:6" ht="21.9" customHeight="1" x14ac:dyDescent="0.25">
      <c r="A1787" s="41" t="s">
        <v>666</v>
      </c>
      <c r="B1787" s="42">
        <v>-15.8</v>
      </c>
      <c r="C1787" s="42">
        <v>128.69</v>
      </c>
      <c r="D1787" s="43">
        <v>9.952</v>
      </c>
      <c r="E1787" s="40" t="s">
        <v>667</v>
      </c>
      <c r="F1787" s="15"/>
    </row>
    <row r="1788" spans="1:6" ht="21.9" customHeight="1" x14ac:dyDescent="0.25">
      <c r="A1788" s="41" t="s">
        <v>666</v>
      </c>
      <c r="B1788" s="42">
        <v>-15.82</v>
      </c>
      <c r="C1788" s="42">
        <v>128.71</v>
      </c>
      <c r="D1788" s="43">
        <v>40.909333330000003</v>
      </c>
      <c r="E1788" s="40" t="s">
        <v>667</v>
      </c>
      <c r="F1788" s="15"/>
    </row>
    <row r="1789" spans="1:6" ht="21.9" customHeight="1" x14ac:dyDescent="0.25">
      <c r="A1789" s="41" t="s">
        <v>666</v>
      </c>
      <c r="B1789" s="42">
        <v>-15.83</v>
      </c>
      <c r="C1789" s="42">
        <v>128.69999999999999</v>
      </c>
      <c r="D1789" s="43">
        <v>4.7431111110000002</v>
      </c>
      <c r="E1789" s="40" t="s">
        <v>667</v>
      </c>
      <c r="F1789" s="15"/>
    </row>
    <row r="1790" spans="1:6" ht="21.9" customHeight="1" x14ac:dyDescent="0.25">
      <c r="A1790" s="41" t="s">
        <v>666</v>
      </c>
      <c r="B1790" s="42">
        <v>-15.84</v>
      </c>
      <c r="C1790" s="42">
        <v>128.72</v>
      </c>
      <c r="D1790" s="43">
        <v>3.271104002</v>
      </c>
      <c r="E1790" s="40" t="s">
        <v>667</v>
      </c>
      <c r="F1790" s="15"/>
    </row>
    <row r="1791" spans="1:6" ht="21.9" customHeight="1" x14ac:dyDescent="0.25">
      <c r="A1791" s="41" t="s">
        <v>666</v>
      </c>
      <c r="B1791" s="42">
        <v>-15.85</v>
      </c>
      <c r="C1791" s="42">
        <v>128.71</v>
      </c>
      <c r="D1791" s="43">
        <v>11.922157889999999</v>
      </c>
      <c r="E1791" s="40" t="s">
        <v>667</v>
      </c>
      <c r="F1791" s="15"/>
    </row>
    <row r="1792" spans="1:6" ht="21.9" customHeight="1" x14ac:dyDescent="0.25">
      <c r="A1792" s="41" t="s">
        <v>666</v>
      </c>
      <c r="B1792" s="42">
        <v>-15.8</v>
      </c>
      <c r="C1792" s="42">
        <v>128.72</v>
      </c>
      <c r="D1792" s="43">
        <v>3.9784647299999998</v>
      </c>
      <c r="E1792" s="40" t="s">
        <v>667</v>
      </c>
      <c r="F1792" s="15"/>
    </row>
    <row r="1793" spans="1:6" ht="21.9" customHeight="1" x14ac:dyDescent="0.25">
      <c r="A1793" s="41" t="s">
        <v>666</v>
      </c>
      <c r="B1793" s="42">
        <v>-15.407</v>
      </c>
      <c r="C1793" s="42">
        <v>128.935</v>
      </c>
      <c r="D1793" s="43">
        <v>23.669402989999998</v>
      </c>
      <c r="E1793" s="40" t="s">
        <v>667</v>
      </c>
      <c r="F1793" s="15"/>
    </row>
    <row r="1794" spans="1:6" ht="21.9" customHeight="1" x14ac:dyDescent="0.25">
      <c r="A1794" s="41" t="s">
        <v>666</v>
      </c>
      <c r="B1794" s="42">
        <v>-15.52</v>
      </c>
      <c r="C1794" s="42">
        <v>128.83000000000001</v>
      </c>
      <c r="D1794" s="43">
        <v>176.55043670000001</v>
      </c>
      <c r="E1794" s="40" t="s">
        <v>667</v>
      </c>
      <c r="F1794" s="15"/>
    </row>
    <row r="1795" spans="1:6" ht="21.9" customHeight="1" x14ac:dyDescent="0.25">
      <c r="A1795" s="41" t="s">
        <v>666</v>
      </c>
      <c r="B1795" s="42">
        <v>-15.409000000000001</v>
      </c>
      <c r="C1795" s="42">
        <v>128.858</v>
      </c>
      <c r="D1795" s="43">
        <v>24.028030300000001</v>
      </c>
      <c r="E1795" s="40" t="s">
        <v>667</v>
      </c>
      <c r="F1795" s="15"/>
    </row>
    <row r="1796" spans="1:6" ht="21.9" customHeight="1" x14ac:dyDescent="0.25">
      <c r="A1796" s="41" t="s">
        <v>666</v>
      </c>
      <c r="B1796" s="42">
        <v>-15.448</v>
      </c>
      <c r="C1796" s="42">
        <v>128.82599999999999</v>
      </c>
      <c r="D1796" s="43">
        <v>15.114634150000001</v>
      </c>
      <c r="E1796" s="40" t="s">
        <v>667</v>
      </c>
      <c r="F1796" s="15"/>
    </row>
    <row r="1797" spans="1:6" ht="21.9" customHeight="1" x14ac:dyDescent="0.25">
      <c r="A1797" s="41" t="s">
        <v>666</v>
      </c>
      <c r="B1797" s="42">
        <v>-20.782</v>
      </c>
      <c r="C1797" s="42">
        <v>144.398</v>
      </c>
      <c r="D1797" s="43">
        <v>0.6169</v>
      </c>
      <c r="E1797" s="40" t="s">
        <v>667</v>
      </c>
      <c r="F1797" s="15"/>
    </row>
    <row r="1798" spans="1:6" ht="21.9" customHeight="1" x14ac:dyDescent="0.25">
      <c r="A1798" s="41" t="s">
        <v>666</v>
      </c>
      <c r="B1798" s="42">
        <v>-19.913</v>
      </c>
      <c r="C1798" s="42">
        <v>140.1</v>
      </c>
      <c r="D1798" s="43">
        <v>5.6684630739999999</v>
      </c>
      <c r="E1798" s="40" t="s">
        <v>667</v>
      </c>
      <c r="F1798" s="15"/>
    </row>
    <row r="1799" spans="1:6" ht="21.9" customHeight="1" x14ac:dyDescent="0.25">
      <c r="A1799" s="41" t="s">
        <v>666</v>
      </c>
      <c r="B1799" s="42">
        <v>-20.087</v>
      </c>
      <c r="C1799" s="42">
        <v>140.36699999999999</v>
      </c>
      <c r="D1799" s="43">
        <v>2.1200902259999999</v>
      </c>
      <c r="E1799" s="40" t="s">
        <v>667</v>
      </c>
      <c r="F1799" s="15"/>
    </row>
    <row r="1800" spans="1:6" ht="21.9" customHeight="1" x14ac:dyDescent="0.25">
      <c r="A1800" s="41" t="s">
        <v>666</v>
      </c>
      <c r="B1800" s="42">
        <v>-20.494</v>
      </c>
      <c r="C1800" s="42">
        <v>140.447</v>
      </c>
      <c r="D1800" s="43">
        <v>13.9978</v>
      </c>
      <c r="E1800" s="40" t="s">
        <v>667</v>
      </c>
      <c r="F1800" s="15"/>
    </row>
    <row r="1801" spans="1:6" ht="21.9" customHeight="1" x14ac:dyDescent="0.25">
      <c r="A1801" s="41" t="s">
        <v>666</v>
      </c>
      <c r="B1801" s="42">
        <v>-20.507000000000001</v>
      </c>
      <c r="C1801" s="42">
        <v>140.489</v>
      </c>
      <c r="D1801" s="43">
        <v>1.7956254009999999</v>
      </c>
      <c r="E1801" s="40" t="s">
        <v>667</v>
      </c>
      <c r="F1801" s="15"/>
    </row>
    <row r="1802" spans="1:6" ht="21.9" customHeight="1" x14ac:dyDescent="0.25">
      <c r="A1802" s="41" t="s">
        <v>666</v>
      </c>
      <c r="B1802" s="42">
        <v>-21.27</v>
      </c>
      <c r="C1802" s="42">
        <v>140.86799999999999</v>
      </c>
      <c r="D1802" s="43">
        <v>9.1249833700000007</v>
      </c>
      <c r="E1802" s="40" t="s">
        <v>667</v>
      </c>
      <c r="F1802" s="15"/>
    </row>
    <row r="1803" spans="1:6" ht="21.9" customHeight="1" x14ac:dyDescent="0.25">
      <c r="A1803" s="41" t="s">
        <v>666</v>
      </c>
      <c r="B1803" s="42">
        <v>-19.925999999999998</v>
      </c>
      <c r="C1803" s="42">
        <v>143.15299999999999</v>
      </c>
      <c r="D1803" s="43">
        <v>4.3505288699999998</v>
      </c>
      <c r="E1803" s="40" t="s">
        <v>667</v>
      </c>
      <c r="F1803" s="15"/>
    </row>
    <row r="1804" spans="1:6" ht="21.9" customHeight="1" x14ac:dyDescent="0.25">
      <c r="A1804" s="41" t="s">
        <v>666</v>
      </c>
      <c r="B1804" s="42">
        <v>-19.093</v>
      </c>
      <c r="C1804" s="42">
        <v>140.88300000000001</v>
      </c>
      <c r="D1804" s="43">
        <v>13.884585149999999</v>
      </c>
      <c r="E1804" s="40" t="s">
        <v>667</v>
      </c>
      <c r="F1804" s="15"/>
    </row>
    <row r="1805" spans="1:6" ht="21.9" customHeight="1" x14ac:dyDescent="0.25">
      <c r="A1805" s="41" t="s">
        <v>666</v>
      </c>
      <c r="B1805" s="42">
        <v>-18.736999999999998</v>
      </c>
      <c r="C1805" s="42">
        <v>140.69999999999999</v>
      </c>
      <c r="D1805" s="43">
        <v>36.871491229999997</v>
      </c>
      <c r="E1805" s="40" t="s">
        <v>667</v>
      </c>
      <c r="F1805" s="15"/>
    </row>
    <row r="1806" spans="1:6" ht="21.9" customHeight="1" x14ac:dyDescent="0.25">
      <c r="A1806" s="41" t="s">
        <v>666</v>
      </c>
      <c r="B1806" s="42">
        <v>-20.7</v>
      </c>
      <c r="C1806" s="42">
        <v>140.52199999999999</v>
      </c>
      <c r="D1806" s="43">
        <v>1.996192857</v>
      </c>
      <c r="E1806" s="40" t="s">
        <v>667</v>
      </c>
      <c r="F1806" s="15"/>
    </row>
    <row r="1807" spans="1:6" ht="21.9" customHeight="1" x14ac:dyDescent="0.25">
      <c r="A1807" s="41" t="s">
        <v>666</v>
      </c>
      <c r="B1807" s="42">
        <v>-20.396000000000001</v>
      </c>
      <c r="C1807" s="42">
        <v>143.49100000000001</v>
      </c>
      <c r="D1807" s="43">
        <v>3.3105000000000002</v>
      </c>
      <c r="E1807" s="40" t="s">
        <v>667</v>
      </c>
      <c r="F1807" s="15"/>
    </row>
    <row r="1808" spans="1:6" ht="21.9" customHeight="1" x14ac:dyDescent="0.25">
      <c r="A1808" s="41" t="s">
        <v>666</v>
      </c>
      <c r="B1808" s="42">
        <v>-19.323</v>
      </c>
      <c r="C1808" s="42">
        <v>143.09399999999999</v>
      </c>
      <c r="D1808" s="43">
        <v>13.659784439999999</v>
      </c>
      <c r="E1808" s="40" t="s">
        <v>667</v>
      </c>
      <c r="F1808" s="15"/>
    </row>
    <row r="1809" spans="1:6" ht="21.9" customHeight="1" x14ac:dyDescent="0.25">
      <c r="A1809" s="41" t="s">
        <v>666</v>
      </c>
      <c r="B1809" s="42">
        <v>-19.045000000000002</v>
      </c>
      <c r="C1809" s="42">
        <v>139.17400000000001</v>
      </c>
      <c r="D1809" s="43">
        <v>7.3216317020000004</v>
      </c>
      <c r="E1809" s="40" t="s">
        <v>667</v>
      </c>
      <c r="F1809" s="15"/>
    </row>
    <row r="1810" spans="1:6" ht="21.9" customHeight="1" x14ac:dyDescent="0.25">
      <c r="A1810" s="41" t="s">
        <v>666</v>
      </c>
      <c r="B1810" s="42">
        <v>-19.457000000000001</v>
      </c>
      <c r="C1810" s="42">
        <v>144.31800000000001</v>
      </c>
      <c r="D1810" s="43">
        <v>23.278749999999999</v>
      </c>
      <c r="E1810" s="40" t="s">
        <v>667</v>
      </c>
      <c r="F1810" s="15"/>
    </row>
    <row r="1811" spans="1:6" ht="21.9" customHeight="1" x14ac:dyDescent="0.25">
      <c r="A1811" s="41" t="s">
        <v>666</v>
      </c>
      <c r="B1811" s="42">
        <v>-15.558999999999999</v>
      </c>
      <c r="C1811" s="42">
        <v>144.446</v>
      </c>
      <c r="D1811" s="43">
        <v>35.379529410000004</v>
      </c>
      <c r="E1811" s="40" t="s">
        <v>667</v>
      </c>
      <c r="F1811" s="15"/>
    </row>
    <row r="1812" spans="1:6" ht="21.9" customHeight="1" x14ac:dyDescent="0.25">
      <c r="A1812" s="41" t="s">
        <v>666</v>
      </c>
      <c r="B1812" s="42">
        <v>-15.286</v>
      </c>
      <c r="C1812" s="42">
        <v>145.09800000000001</v>
      </c>
      <c r="D1812" s="43">
        <v>137.5553682</v>
      </c>
      <c r="E1812" s="40" t="s">
        <v>667</v>
      </c>
      <c r="F1812" s="15"/>
    </row>
    <row r="1813" spans="1:6" ht="21.9" customHeight="1" x14ac:dyDescent="0.25">
      <c r="A1813" s="41" t="s">
        <v>666</v>
      </c>
      <c r="B1813" s="42">
        <v>-17.157</v>
      </c>
      <c r="C1813" s="42">
        <v>144.529</v>
      </c>
      <c r="D1813" s="43">
        <v>19.9148</v>
      </c>
      <c r="E1813" s="40" t="s">
        <v>667</v>
      </c>
      <c r="F1813" s="15"/>
    </row>
    <row r="1814" spans="1:6" ht="21.9" customHeight="1" x14ac:dyDescent="0.25">
      <c r="A1814" s="41" t="s">
        <v>666</v>
      </c>
      <c r="B1814" s="42">
        <v>-16.498000000000001</v>
      </c>
      <c r="C1814" s="42">
        <v>144.989</v>
      </c>
      <c r="D1814" s="43">
        <v>7.0330000000000004</v>
      </c>
      <c r="E1814" s="40" t="s">
        <v>667</v>
      </c>
      <c r="F1814" s="15"/>
    </row>
    <row r="1815" spans="1:6" ht="21.9" customHeight="1" x14ac:dyDescent="0.25">
      <c r="A1815" s="41" t="s">
        <v>666</v>
      </c>
      <c r="B1815" s="42">
        <v>-14.458</v>
      </c>
      <c r="C1815" s="42">
        <v>144.233</v>
      </c>
      <c r="D1815" s="43">
        <v>77.907727170000001</v>
      </c>
      <c r="E1815" s="40" t="s">
        <v>667</v>
      </c>
      <c r="F1815" s="15"/>
    </row>
    <row r="1816" spans="1:6" ht="21.9" customHeight="1" x14ac:dyDescent="0.25">
      <c r="A1816" s="41" t="s">
        <v>666</v>
      </c>
      <c r="B1816" s="42">
        <v>-10.694000000000001</v>
      </c>
      <c r="C1816" s="42">
        <v>142.53299999999999</v>
      </c>
      <c r="D1816" s="43">
        <v>7.0504513949999996</v>
      </c>
      <c r="E1816" s="40" t="s">
        <v>667</v>
      </c>
      <c r="F1816" s="15"/>
    </row>
    <row r="1817" spans="1:6" ht="21.9" customHeight="1" x14ac:dyDescent="0.25">
      <c r="A1817" s="41" t="s">
        <v>666</v>
      </c>
      <c r="B1817" s="42">
        <v>-15.920999999999999</v>
      </c>
      <c r="C1817" s="42">
        <v>145.352</v>
      </c>
      <c r="D1817" s="43">
        <v>157.64268920000001</v>
      </c>
      <c r="E1817" s="40" t="s">
        <v>667</v>
      </c>
      <c r="F1817" s="15"/>
    </row>
    <row r="1818" spans="1:6" ht="21.9" customHeight="1" x14ac:dyDescent="0.25">
      <c r="A1818" s="41" t="s">
        <v>666</v>
      </c>
      <c r="B1818" s="42">
        <v>-16.678000000000001</v>
      </c>
      <c r="C1818" s="42">
        <v>145.333</v>
      </c>
      <c r="D1818" s="43">
        <v>11.18229167</v>
      </c>
      <c r="E1818" s="40" t="s">
        <v>667</v>
      </c>
      <c r="F1818" s="15"/>
    </row>
    <row r="1819" spans="1:6" ht="21.9" customHeight="1" x14ac:dyDescent="0.25">
      <c r="A1819" s="41" t="s">
        <v>666</v>
      </c>
      <c r="B1819" s="42">
        <v>-12.635999999999999</v>
      </c>
      <c r="C1819" s="42">
        <v>141.88999999999999</v>
      </c>
      <c r="D1819" s="43">
        <v>4.2841562499999997</v>
      </c>
      <c r="E1819" s="40" t="s">
        <v>667</v>
      </c>
      <c r="F1819" s="15"/>
    </row>
    <row r="1820" spans="1:6" ht="21.9" customHeight="1" x14ac:dyDescent="0.25">
      <c r="A1820" s="41" t="s">
        <v>666</v>
      </c>
      <c r="B1820" s="42">
        <v>-13.359</v>
      </c>
      <c r="C1820" s="42">
        <v>141.72900000000001</v>
      </c>
      <c r="D1820" s="43">
        <v>685.46500000000003</v>
      </c>
      <c r="E1820" s="40" t="s">
        <v>667</v>
      </c>
      <c r="F1820" s="15"/>
    </row>
    <row r="1821" spans="1:6" ht="21.9" customHeight="1" x14ac:dyDescent="0.25">
      <c r="A1821" s="41" t="s">
        <v>666</v>
      </c>
      <c r="B1821" s="42">
        <v>-13.358000000000001</v>
      </c>
      <c r="C1821" s="42">
        <v>141.72999999999999</v>
      </c>
      <c r="D1821" s="43">
        <v>456.97666670000001</v>
      </c>
      <c r="E1821" s="40" t="s">
        <v>667</v>
      </c>
      <c r="F1821" s="15"/>
    </row>
    <row r="1822" spans="1:6" ht="21.9" customHeight="1" x14ac:dyDescent="0.25">
      <c r="A1822" s="41" t="s">
        <v>666</v>
      </c>
      <c r="B1822" s="42">
        <v>-13.355</v>
      </c>
      <c r="C1822" s="42">
        <v>141.727</v>
      </c>
      <c r="D1822" s="43">
        <v>257.56866559999997</v>
      </c>
      <c r="E1822" s="40" t="s">
        <v>667</v>
      </c>
      <c r="F1822" s="15"/>
    </row>
    <row r="1823" spans="1:6" ht="21.9" customHeight="1" x14ac:dyDescent="0.25">
      <c r="A1823" s="41" t="s">
        <v>666</v>
      </c>
      <c r="B1823" s="42">
        <v>-15.286</v>
      </c>
      <c r="C1823" s="42">
        <v>145.09800000000001</v>
      </c>
      <c r="D1823" s="43">
        <v>140.6185816</v>
      </c>
      <c r="E1823" s="40" t="s">
        <v>667</v>
      </c>
      <c r="F1823" s="15"/>
    </row>
    <row r="1824" spans="1:6" ht="21.9" customHeight="1" x14ac:dyDescent="0.25">
      <c r="A1824" s="41" t="s">
        <v>666</v>
      </c>
      <c r="B1824" s="42">
        <v>-16.539000000000001</v>
      </c>
      <c r="C1824" s="42">
        <v>145.47</v>
      </c>
      <c r="D1824" s="43">
        <v>54.092413790000002</v>
      </c>
      <c r="E1824" s="40" t="s">
        <v>667</v>
      </c>
      <c r="F1824" s="15"/>
    </row>
    <row r="1825" spans="1:6" ht="21.9" customHeight="1" x14ac:dyDescent="0.25">
      <c r="A1825" s="41" t="s">
        <v>666</v>
      </c>
      <c r="B1825" s="42">
        <v>-18.942</v>
      </c>
      <c r="C1825" s="42">
        <v>139.61600000000001</v>
      </c>
      <c r="D1825" s="43">
        <v>2.921875</v>
      </c>
      <c r="E1825" s="40" t="s">
        <v>667</v>
      </c>
      <c r="F1825" s="15"/>
    </row>
    <row r="1826" spans="1:6" ht="21.9" customHeight="1" x14ac:dyDescent="0.25">
      <c r="A1826" s="41" t="s">
        <v>666</v>
      </c>
      <c r="B1826" s="42">
        <v>-15.483000000000001</v>
      </c>
      <c r="C1826" s="42">
        <v>145.20699999999999</v>
      </c>
      <c r="D1826" s="43">
        <v>117.49855839999999</v>
      </c>
      <c r="E1826" s="40" t="s">
        <v>667</v>
      </c>
      <c r="F1826" s="15"/>
    </row>
    <row r="1827" spans="1:6" ht="21.9" customHeight="1" x14ac:dyDescent="0.25">
      <c r="A1827" s="41" t="s">
        <v>666</v>
      </c>
      <c r="B1827" s="42">
        <v>-20.7</v>
      </c>
      <c r="C1827" s="42">
        <v>140.50200000000001</v>
      </c>
      <c r="D1827" s="43">
        <v>0.755354054</v>
      </c>
      <c r="E1827" s="40" t="s">
        <v>667</v>
      </c>
      <c r="F1827" s="15"/>
    </row>
    <row r="1828" spans="1:6" ht="21.9" customHeight="1" x14ac:dyDescent="0.25">
      <c r="A1828" s="41" t="s">
        <v>666</v>
      </c>
      <c r="B1828" s="42">
        <v>-20.335000000000001</v>
      </c>
      <c r="C1828" s="42">
        <v>141.68799999999999</v>
      </c>
      <c r="D1828" s="43">
        <v>0.71986023600000004</v>
      </c>
      <c r="E1828" s="40" t="s">
        <v>667</v>
      </c>
      <c r="F1828" s="15"/>
    </row>
    <row r="1829" spans="1:6" ht="21.9" customHeight="1" x14ac:dyDescent="0.25">
      <c r="A1829" s="41" t="s">
        <v>666</v>
      </c>
      <c r="B1829" s="42">
        <v>-20.673999999999999</v>
      </c>
      <c r="C1829" s="42">
        <v>144.48500000000001</v>
      </c>
      <c r="D1829" s="43">
        <v>2.5249636359999998</v>
      </c>
      <c r="E1829" s="40" t="s">
        <v>667</v>
      </c>
      <c r="F1829" s="15"/>
    </row>
    <row r="1830" spans="1:6" ht="21.9" customHeight="1" x14ac:dyDescent="0.25">
      <c r="A1830" s="41" t="s">
        <v>666</v>
      </c>
      <c r="B1830" s="42">
        <v>-19.456</v>
      </c>
      <c r="C1830" s="42">
        <v>138.28</v>
      </c>
      <c r="D1830" s="43">
        <v>3.175752809</v>
      </c>
      <c r="E1830" s="40" t="s">
        <v>667</v>
      </c>
      <c r="F1830" s="15"/>
    </row>
    <row r="1831" spans="1:6" ht="21.9" customHeight="1" x14ac:dyDescent="0.25">
      <c r="A1831" s="41" t="s">
        <v>666</v>
      </c>
      <c r="B1831" s="42">
        <v>-20.061</v>
      </c>
      <c r="C1831" s="42">
        <v>144.40100000000001</v>
      </c>
      <c r="D1831" s="43">
        <v>5.3559038460000004</v>
      </c>
      <c r="E1831" s="40" t="s">
        <v>667</v>
      </c>
      <c r="F1831" s="15"/>
    </row>
    <row r="1832" spans="1:6" ht="21.9" customHeight="1" x14ac:dyDescent="0.25">
      <c r="A1832" s="41" t="s">
        <v>666</v>
      </c>
      <c r="B1832" s="42">
        <v>-20.710999999999999</v>
      </c>
      <c r="C1832" s="42">
        <v>140.51</v>
      </c>
      <c r="D1832" s="43">
        <v>2.2358479999999998</v>
      </c>
      <c r="E1832" s="40" t="s">
        <v>667</v>
      </c>
      <c r="F1832" s="15"/>
    </row>
    <row r="1833" spans="1:6" ht="21.9" customHeight="1" x14ac:dyDescent="0.25">
      <c r="A1833" s="41" t="s">
        <v>666</v>
      </c>
      <c r="B1833" s="42">
        <v>-20.734000000000002</v>
      </c>
      <c r="C1833" s="42">
        <v>143.18799999999999</v>
      </c>
      <c r="D1833" s="43">
        <v>5.9772043010000004</v>
      </c>
      <c r="E1833" s="40" t="s">
        <v>667</v>
      </c>
      <c r="F1833" s="15"/>
    </row>
    <row r="1834" spans="1:6" ht="21.9" customHeight="1" x14ac:dyDescent="0.25">
      <c r="A1834" s="41" t="s">
        <v>666</v>
      </c>
      <c r="B1834" s="42">
        <v>-20.699000000000002</v>
      </c>
      <c r="C1834" s="42">
        <v>140.50700000000001</v>
      </c>
      <c r="D1834" s="43">
        <v>0.6986675</v>
      </c>
      <c r="E1834" s="40" t="s">
        <v>667</v>
      </c>
      <c r="F1834" s="15"/>
    </row>
    <row r="1835" spans="1:6" ht="21.9" customHeight="1" x14ac:dyDescent="0.25">
      <c r="A1835" s="41" t="s">
        <v>666</v>
      </c>
      <c r="B1835" s="42">
        <v>-16.420000000000002</v>
      </c>
      <c r="C1835" s="42">
        <v>144.946</v>
      </c>
      <c r="D1835" s="43">
        <v>47.3536</v>
      </c>
      <c r="E1835" s="40" t="s">
        <v>667</v>
      </c>
      <c r="F1835" s="15"/>
    </row>
    <row r="1836" spans="1:6" ht="21.9" customHeight="1" x14ac:dyDescent="0.25">
      <c r="A1836" s="41" t="s">
        <v>666</v>
      </c>
      <c r="B1836" s="42">
        <v>-16.747</v>
      </c>
      <c r="C1836" s="42">
        <v>145.66499999999999</v>
      </c>
      <c r="D1836" s="43">
        <v>209.1573333</v>
      </c>
      <c r="E1836" s="40" t="s">
        <v>667</v>
      </c>
      <c r="F1836" s="15"/>
    </row>
    <row r="1837" spans="1:6" ht="21.9" customHeight="1" x14ac:dyDescent="0.25">
      <c r="A1837" s="41" t="s">
        <v>666</v>
      </c>
      <c r="B1837" s="42">
        <v>-16.338999999999999</v>
      </c>
      <c r="C1837" s="42">
        <v>145.41300000000001</v>
      </c>
      <c r="D1837" s="43">
        <v>196.08500000000001</v>
      </c>
      <c r="E1837" s="40" t="s">
        <v>667</v>
      </c>
      <c r="F1837" s="15"/>
    </row>
    <row r="1838" spans="1:6" ht="21.9" customHeight="1" x14ac:dyDescent="0.25">
      <c r="A1838" s="41" t="s">
        <v>666</v>
      </c>
      <c r="B1838" s="42">
        <v>-15.092000000000001</v>
      </c>
      <c r="C1838" s="42">
        <v>143.345</v>
      </c>
      <c r="D1838" s="43">
        <v>27.93488584</v>
      </c>
      <c r="E1838" s="40" t="s">
        <v>667</v>
      </c>
      <c r="F1838" s="15"/>
    </row>
    <row r="1839" spans="1:6" ht="21.9" customHeight="1" x14ac:dyDescent="0.25">
      <c r="A1839" s="41" t="s">
        <v>666</v>
      </c>
      <c r="B1839" s="42">
        <v>-16.329000000000001</v>
      </c>
      <c r="C1839" s="42">
        <v>145.41399999999999</v>
      </c>
      <c r="D1839" s="43">
        <v>22.312702590000001</v>
      </c>
      <c r="E1839" s="40" t="s">
        <v>667</v>
      </c>
      <c r="F1839" s="15"/>
    </row>
    <row r="1840" spans="1:6" ht="21.9" customHeight="1" x14ac:dyDescent="0.25">
      <c r="A1840" s="41" t="s">
        <v>666</v>
      </c>
      <c r="B1840" s="42">
        <v>-16.562000000000001</v>
      </c>
      <c r="C1840" s="42">
        <v>145.465</v>
      </c>
      <c r="D1840" s="43">
        <v>2.9377071429999999</v>
      </c>
      <c r="E1840" s="40" t="s">
        <v>667</v>
      </c>
      <c r="F1840" s="15"/>
    </row>
    <row r="1841" spans="1:6" ht="21.9" customHeight="1" x14ac:dyDescent="0.25">
      <c r="A1841" s="41" t="s">
        <v>666</v>
      </c>
      <c r="B1841" s="42">
        <v>-17.151</v>
      </c>
      <c r="C1841" s="42">
        <v>144.518</v>
      </c>
      <c r="D1841" s="43">
        <v>40.164301170000002</v>
      </c>
      <c r="E1841" s="40" t="s">
        <v>667</v>
      </c>
      <c r="F1841" s="15"/>
    </row>
    <row r="1842" spans="1:6" ht="21.9" customHeight="1" x14ac:dyDescent="0.25">
      <c r="A1842" s="41" t="s">
        <v>666</v>
      </c>
      <c r="B1842" s="42">
        <v>-19.207999999999998</v>
      </c>
      <c r="C1842" s="42">
        <v>142.96899999999999</v>
      </c>
      <c r="D1842" s="43">
        <v>19.462708330000002</v>
      </c>
      <c r="E1842" s="40" t="s">
        <v>667</v>
      </c>
      <c r="F1842" s="15"/>
    </row>
    <row r="1843" spans="1:6" ht="21.9" customHeight="1" x14ac:dyDescent="0.25">
      <c r="A1843" s="41" t="s">
        <v>666</v>
      </c>
      <c r="B1843" s="42">
        <v>-19.225999999999999</v>
      </c>
      <c r="C1843" s="42">
        <v>142.99700000000001</v>
      </c>
      <c r="D1843" s="43">
        <v>42.464090910000003</v>
      </c>
      <c r="E1843" s="40" t="s">
        <v>667</v>
      </c>
      <c r="F1843" s="15"/>
    </row>
    <row r="1844" spans="1:6" ht="21.9" customHeight="1" x14ac:dyDescent="0.25">
      <c r="A1844" s="41" t="s">
        <v>666</v>
      </c>
      <c r="B1844" s="42">
        <v>-17.338000000000001</v>
      </c>
      <c r="C1844" s="42">
        <v>144.67400000000001</v>
      </c>
      <c r="D1844" s="43">
        <v>48.494418600000003</v>
      </c>
      <c r="E1844" s="40" t="s">
        <v>667</v>
      </c>
      <c r="F1844" s="15"/>
    </row>
    <row r="1845" spans="1:6" ht="21.9" customHeight="1" x14ac:dyDescent="0.25">
      <c r="A1845" s="41" t="s">
        <v>666</v>
      </c>
      <c r="B1845" s="42">
        <v>-10.579000000000001</v>
      </c>
      <c r="C1845" s="42">
        <v>142.21199999999999</v>
      </c>
      <c r="D1845" s="43">
        <v>32.151799150000002</v>
      </c>
      <c r="E1845" s="40" t="s">
        <v>667</v>
      </c>
      <c r="F1845" s="15"/>
    </row>
    <row r="1846" spans="1:6" ht="21.9" customHeight="1" x14ac:dyDescent="0.25">
      <c r="A1846" s="41" t="s">
        <v>666</v>
      </c>
      <c r="B1846" s="42">
        <v>-13.871</v>
      </c>
      <c r="C1846" s="42">
        <v>141.501</v>
      </c>
      <c r="D1846" s="43">
        <v>588.255</v>
      </c>
      <c r="E1846" s="40" t="s">
        <v>667</v>
      </c>
      <c r="F1846" s="15"/>
    </row>
    <row r="1847" spans="1:6" ht="21.9" customHeight="1" x14ac:dyDescent="0.25">
      <c r="A1847" s="41" t="s">
        <v>666</v>
      </c>
      <c r="B1847" s="42">
        <v>-13.714</v>
      </c>
      <c r="C1847" s="42">
        <v>141.554</v>
      </c>
      <c r="D1847" s="43">
        <v>56.33958904</v>
      </c>
      <c r="E1847" s="40" t="s">
        <v>667</v>
      </c>
      <c r="F1847" s="15"/>
    </row>
    <row r="1848" spans="1:6" ht="21.9" customHeight="1" x14ac:dyDescent="0.25">
      <c r="A1848" s="41" t="s">
        <v>666</v>
      </c>
      <c r="B1848" s="42">
        <v>-16.294</v>
      </c>
      <c r="C1848" s="42">
        <v>145.38800000000001</v>
      </c>
      <c r="D1848" s="43">
        <v>243.18812500000001</v>
      </c>
      <c r="E1848" s="40" t="s">
        <v>667</v>
      </c>
      <c r="F1848" s="15"/>
    </row>
    <row r="1849" spans="1:6" ht="21.9" customHeight="1" x14ac:dyDescent="0.25">
      <c r="A1849" s="41" t="s">
        <v>666</v>
      </c>
      <c r="B1849" s="42">
        <v>-14.712</v>
      </c>
      <c r="C1849" s="42">
        <v>143.72900000000001</v>
      </c>
      <c r="D1849" s="43">
        <v>35.19711075</v>
      </c>
      <c r="E1849" s="40" t="s">
        <v>667</v>
      </c>
      <c r="F1849" s="15"/>
    </row>
    <row r="1850" spans="1:6" ht="21.9" customHeight="1" x14ac:dyDescent="0.25">
      <c r="A1850" s="41" t="s">
        <v>666</v>
      </c>
      <c r="B1850" s="42">
        <v>-10.135</v>
      </c>
      <c r="C1850" s="42">
        <v>142.148</v>
      </c>
      <c r="D1850" s="43">
        <v>109.0078125</v>
      </c>
      <c r="E1850" s="40" t="s">
        <v>667</v>
      </c>
      <c r="F1850" s="15"/>
    </row>
    <row r="1851" spans="1:6" ht="21.9" customHeight="1" x14ac:dyDescent="0.25">
      <c r="A1851" s="41" t="s">
        <v>666</v>
      </c>
      <c r="B1851" s="42">
        <v>-15.398999999999999</v>
      </c>
      <c r="C1851" s="42">
        <v>145.238</v>
      </c>
      <c r="D1851" s="43">
        <v>99.103373489999996</v>
      </c>
      <c r="E1851" s="40" t="s">
        <v>667</v>
      </c>
      <c r="F1851" s="15"/>
    </row>
    <row r="1852" spans="1:6" ht="21.9" customHeight="1" x14ac:dyDescent="0.25">
      <c r="A1852" s="41" t="s">
        <v>666</v>
      </c>
      <c r="B1852" s="42">
        <v>-15.387</v>
      </c>
      <c r="C1852" s="42">
        <v>145.22300000000001</v>
      </c>
      <c r="D1852" s="43">
        <v>8.3569802410000005</v>
      </c>
      <c r="E1852" s="40" t="s">
        <v>667</v>
      </c>
      <c r="F1852" s="15"/>
    </row>
    <row r="1853" spans="1:6" ht="21.9" customHeight="1" x14ac:dyDescent="0.25">
      <c r="A1853" s="41" t="s">
        <v>666</v>
      </c>
      <c r="B1853" s="42">
        <v>-15.356999999999999</v>
      </c>
      <c r="C1853" s="42">
        <v>145.20500000000001</v>
      </c>
      <c r="D1853" s="43">
        <v>257.07857139999999</v>
      </c>
      <c r="E1853" s="40" t="s">
        <v>667</v>
      </c>
      <c r="F1853" s="15"/>
    </row>
    <row r="1854" spans="1:6" ht="21.9" customHeight="1" x14ac:dyDescent="0.25">
      <c r="A1854" s="41" t="s">
        <v>666</v>
      </c>
      <c r="B1854" s="42">
        <v>-15.282999999999999</v>
      </c>
      <c r="C1854" s="42">
        <v>145.173</v>
      </c>
      <c r="D1854" s="43">
        <v>38.538291139999998</v>
      </c>
      <c r="E1854" s="40" t="s">
        <v>667</v>
      </c>
      <c r="F1854" s="15"/>
    </row>
    <row r="1855" spans="1:6" ht="21.9" customHeight="1" x14ac:dyDescent="0.25">
      <c r="A1855" s="41" t="s">
        <v>666</v>
      </c>
      <c r="B1855" s="42">
        <v>-15.29</v>
      </c>
      <c r="C1855" s="42">
        <v>145.15799999999999</v>
      </c>
      <c r="D1855" s="43">
        <v>60.429745599999997</v>
      </c>
      <c r="E1855" s="40" t="s">
        <v>667</v>
      </c>
      <c r="F1855" s="15"/>
    </row>
    <row r="1856" spans="1:6" ht="21.9" customHeight="1" x14ac:dyDescent="0.25">
      <c r="A1856" s="41" t="s">
        <v>666</v>
      </c>
      <c r="B1856" s="42">
        <v>-15.272</v>
      </c>
      <c r="C1856" s="42">
        <v>145.12899999999999</v>
      </c>
      <c r="D1856" s="43">
        <v>55.05939394</v>
      </c>
      <c r="E1856" s="40" t="s">
        <v>667</v>
      </c>
      <c r="F1856" s="15"/>
    </row>
    <row r="1857" spans="1:6" ht="21.9" customHeight="1" x14ac:dyDescent="0.25">
      <c r="A1857" s="41" t="s">
        <v>666</v>
      </c>
      <c r="B1857" s="42">
        <v>-15.282999999999999</v>
      </c>
      <c r="C1857" s="42">
        <v>145.124</v>
      </c>
      <c r="D1857" s="43">
        <v>119.98128079999999</v>
      </c>
      <c r="E1857" s="40" t="s">
        <v>667</v>
      </c>
      <c r="F1857" s="15"/>
    </row>
    <row r="1858" spans="1:6" ht="21.9" customHeight="1" x14ac:dyDescent="0.25">
      <c r="A1858" s="41" t="s">
        <v>666</v>
      </c>
      <c r="B1858" s="42">
        <v>-15.266999999999999</v>
      </c>
      <c r="C1858" s="42">
        <v>145.09</v>
      </c>
      <c r="D1858" s="43">
        <v>63.08888889</v>
      </c>
      <c r="E1858" s="40" t="s">
        <v>667</v>
      </c>
      <c r="F1858" s="15"/>
    </row>
    <row r="1859" spans="1:6" ht="21.9" customHeight="1" x14ac:dyDescent="0.25">
      <c r="A1859" s="41" t="s">
        <v>666</v>
      </c>
      <c r="B1859" s="42">
        <v>-15.266</v>
      </c>
      <c r="C1859" s="42">
        <v>145.08000000000001</v>
      </c>
      <c r="D1859" s="43">
        <v>116.47179490000001</v>
      </c>
      <c r="E1859" s="40" t="s">
        <v>667</v>
      </c>
      <c r="F1859" s="15"/>
    </row>
    <row r="1860" spans="1:6" ht="21.9" customHeight="1" x14ac:dyDescent="0.25">
      <c r="A1860" s="41" t="s">
        <v>666</v>
      </c>
      <c r="B1860" s="42">
        <v>-15.391999999999999</v>
      </c>
      <c r="C1860" s="42">
        <v>145.15299999999999</v>
      </c>
      <c r="D1860" s="43">
        <v>147.18354429999999</v>
      </c>
      <c r="E1860" s="40" t="s">
        <v>667</v>
      </c>
      <c r="F1860" s="15"/>
    </row>
    <row r="1861" spans="1:6" ht="21.9" customHeight="1" x14ac:dyDescent="0.25">
      <c r="A1861" s="41" t="s">
        <v>666</v>
      </c>
      <c r="B1861" s="42">
        <v>-20.292000000000002</v>
      </c>
      <c r="C1861" s="42">
        <v>142.53700000000001</v>
      </c>
      <c r="D1861" s="43">
        <v>9.0867426709999997</v>
      </c>
      <c r="E1861" s="40" t="s">
        <v>667</v>
      </c>
      <c r="F1861" s="15"/>
    </row>
    <row r="1862" spans="1:6" ht="21.9" customHeight="1" x14ac:dyDescent="0.25">
      <c r="A1862" s="41" t="s">
        <v>666</v>
      </c>
      <c r="B1862" s="42">
        <v>-20.477</v>
      </c>
      <c r="C1862" s="42">
        <v>142.702</v>
      </c>
      <c r="D1862" s="43">
        <v>8.2004204180000002</v>
      </c>
      <c r="E1862" s="40" t="s">
        <v>667</v>
      </c>
      <c r="F1862" s="15"/>
    </row>
    <row r="1863" spans="1:6" ht="21.9" customHeight="1" x14ac:dyDescent="0.25">
      <c r="A1863" s="41" t="s">
        <v>666</v>
      </c>
      <c r="B1863" s="42">
        <v>-18.704000000000001</v>
      </c>
      <c r="C1863" s="42">
        <v>126.717</v>
      </c>
      <c r="D1863" s="43">
        <v>6.4056172059999996</v>
      </c>
      <c r="E1863" s="40" t="s">
        <v>667</v>
      </c>
      <c r="F1863" s="15"/>
    </row>
    <row r="1864" spans="1:6" ht="21.9" customHeight="1" x14ac:dyDescent="0.25">
      <c r="A1864" s="41" t="s">
        <v>666</v>
      </c>
      <c r="B1864" s="42">
        <v>-18.702999999999999</v>
      </c>
      <c r="C1864" s="42">
        <v>126.71599999999999</v>
      </c>
      <c r="D1864" s="43">
        <v>13.02034709</v>
      </c>
      <c r="E1864" s="40" t="s">
        <v>667</v>
      </c>
      <c r="F1864" s="15"/>
    </row>
    <row r="1865" spans="1:6" ht="21.9" customHeight="1" x14ac:dyDescent="0.25">
      <c r="A1865" s="41" t="s">
        <v>666</v>
      </c>
      <c r="B1865" s="42">
        <v>-16.329000000000001</v>
      </c>
      <c r="C1865" s="42">
        <v>145.411</v>
      </c>
      <c r="D1865" s="43">
        <v>95.631805479999997</v>
      </c>
      <c r="E1865" s="40" t="s">
        <v>667</v>
      </c>
      <c r="F1865" s="15"/>
    </row>
    <row r="1866" spans="1:6" ht="21.9" customHeight="1" x14ac:dyDescent="0.25">
      <c r="A1866" s="41" t="s">
        <v>666</v>
      </c>
      <c r="B1866" s="42">
        <v>-16.347000000000001</v>
      </c>
      <c r="C1866" s="42">
        <v>145.41</v>
      </c>
      <c r="D1866" s="43">
        <v>312.80226440000001</v>
      </c>
      <c r="E1866" s="40" t="s">
        <v>667</v>
      </c>
      <c r="F1866" s="15"/>
    </row>
    <row r="1867" spans="1:6" ht="21.9" customHeight="1" x14ac:dyDescent="0.25">
      <c r="A1867" s="41" t="s">
        <v>666</v>
      </c>
      <c r="B1867" s="42">
        <v>-16.346</v>
      </c>
      <c r="C1867" s="42">
        <v>145.41399999999999</v>
      </c>
      <c r="D1867" s="43">
        <v>1.311622922</v>
      </c>
      <c r="E1867" s="40" t="s">
        <v>667</v>
      </c>
      <c r="F1867" s="15"/>
    </row>
    <row r="1868" spans="1:6" ht="21.9" customHeight="1" x14ac:dyDescent="0.25">
      <c r="A1868" s="41" t="s">
        <v>666</v>
      </c>
      <c r="B1868" s="42">
        <v>-16.375</v>
      </c>
      <c r="C1868" s="42">
        <v>145.36600000000001</v>
      </c>
      <c r="D1868" s="43">
        <v>449.97973180000002</v>
      </c>
      <c r="E1868" s="40" t="s">
        <v>667</v>
      </c>
      <c r="F1868" s="15"/>
    </row>
    <row r="1869" spans="1:6" ht="21.9" customHeight="1" x14ac:dyDescent="0.25">
      <c r="A1869" s="41" t="s">
        <v>666</v>
      </c>
      <c r="B1869" s="42">
        <v>-16.404</v>
      </c>
      <c r="C1869" s="42">
        <v>145.37700000000001</v>
      </c>
      <c r="D1869" s="43">
        <v>466.13844169999999</v>
      </c>
      <c r="E1869" s="40" t="s">
        <v>667</v>
      </c>
      <c r="F1869" s="15"/>
    </row>
    <row r="1870" spans="1:6" ht="21.9" customHeight="1" x14ac:dyDescent="0.25">
      <c r="A1870" s="41" t="s">
        <v>666</v>
      </c>
      <c r="B1870" s="42">
        <v>-16.43</v>
      </c>
      <c r="C1870" s="42">
        <v>145.398</v>
      </c>
      <c r="D1870" s="43">
        <v>421.41698200000002</v>
      </c>
      <c r="E1870" s="40" t="s">
        <v>667</v>
      </c>
      <c r="F1870" s="15"/>
    </row>
    <row r="1871" spans="1:6" ht="21.9" customHeight="1" x14ac:dyDescent="0.25">
      <c r="A1871" s="41" t="s">
        <v>666</v>
      </c>
      <c r="B1871" s="42">
        <v>-16.420000000000002</v>
      </c>
      <c r="C1871" s="42">
        <v>145.40799999999999</v>
      </c>
      <c r="D1871" s="43">
        <v>10.60113097</v>
      </c>
      <c r="E1871" s="40" t="s">
        <v>667</v>
      </c>
      <c r="F1871" s="15"/>
    </row>
    <row r="1872" spans="1:6" ht="21.9" customHeight="1" x14ac:dyDescent="0.25">
      <c r="A1872" s="41" t="s">
        <v>666</v>
      </c>
      <c r="B1872" s="42">
        <v>-16.460999999999999</v>
      </c>
      <c r="C1872" s="42">
        <v>145.35300000000001</v>
      </c>
      <c r="D1872" s="43">
        <v>403.26625000000001</v>
      </c>
      <c r="E1872" s="40" t="s">
        <v>667</v>
      </c>
      <c r="F1872" s="15"/>
    </row>
    <row r="1873" spans="1:6" ht="21.9" customHeight="1" x14ac:dyDescent="0.25">
      <c r="A1873" s="41" t="s">
        <v>666</v>
      </c>
      <c r="B1873" s="42">
        <v>-16.436</v>
      </c>
      <c r="C1873" s="42">
        <v>145.38300000000001</v>
      </c>
      <c r="D1873" s="43">
        <v>347.28026080000001</v>
      </c>
      <c r="E1873" s="40" t="s">
        <v>667</v>
      </c>
      <c r="F1873" s="15"/>
    </row>
    <row r="1874" spans="1:6" ht="21.9" customHeight="1" x14ac:dyDescent="0.25">
      <c r="A1874" s="41" t="s">
        <v>666</v>
      </c>
      <c r="B1874" s="42">
        <v>-16.483000000000001</v>
      </c>
      <c r="C1874" s="42">
        <v>145.38800000000001</v>
      </c>
      <c r="D1874" s="43">
        <v>232.55</v>
      </c>
      <c r="E1874" s="40" t="s">
        <v>667</v>
      </c>
      <c r="F1874" s="15"/>
    </row>
    <row r="1875" spans="1:6" ht="21.9" customHeight="1" x14ac:dyDescent="0.25">
      <c r="A1875" s="41" t="s">
        <v>666</v>
      </c>
      <c r="B1875" s="42">
        <v>-16.45</v>
      </c>
      <c r="C1875" s="42">
        <v>145.38</v>
      </c>
      <c r="D1875" s="43">
        <v>297.48036500000001</v>
      </c>
      <c r="E1875" s="40" t="s">
        <v>667</v>
      </c>
      <c r="F1875" s="15"/>
    </row>
    <row r="1876" spans="1:6" ht="21.9" customHeight="1" x14ac:dyDescent="0.25">
      <c r="A1876" s="41" t="s">
        <v>666</v>
      </c>
      <c r="B1876" s="42">
        <v>-16.506</v>
      </c>
      <c r="C1876" s="42">
        <v>145.40700000000001</v>
      </c>
      <c r="D1876" s="43">
        <v>194.720822</v>
      </c>
      <c r="E1876" s="40" t="s">
        <v>667</v>
      </c>
      <c r="F1876" s="15"/>
    </row>
    <row r="1877" spans="1:6" ht="21.9" customHeight="1" x14ac:dyDescent="0.25">
      <c r="A1877" s="41" t="s">
        <v>666</v>
      </c>
      <c r="B1877" s="42">
        <v>-16.484999999999999</v>
      </c>
      <c r="C1877" s="42">
        <v>145.38200000000001</v>
      </c>
      <c r="D1877" s="43">
        <v>172.8189366</v>
      </c>
      <c r="E1877" s="40" t="s">
        <v>667</v>
      </c>
      <c r="F1877" s="15"/>
    </row>
    <row r="1878" spans="1:6" ht="21.9" customHeight="1" x14ac:dyDescent="0.25">
      <c r="A1878" s="41" t="s">
        <v>666</v>
      </c>
      <c r="B1878" s="42">
        <v>-16.483000000000001</v>
      </c>
      <c r="C1878" s="42">
        <v>145.38900000000001</v>
      </c>
      <c r="D1878" s="43">
        <v>223.2217991</v>
      </c>
      <c r="E1878" s="40" t="s">
        <v>667</v>
      </c>
      <c r="F1878" s="15"/>
    </row>
    <row r="1879" spans="1:6" ht="21.9" customHeight="1" x14ac:dyDescent="0.25">
      <c r="A1879" s="41" t="s">
        <v>666</v>
      </c>
      <c r="B1879" s="42">
        <v>-16.466000000000001</v>
      </c>
      <c r="C1879" s="42">
        <v>145.36600000000001</v>
      </c>
      <c r="D1879" s="43">
        <v>307.8594607</v>
      </c>
      <c r="E1879" s="40" t="s">
        <v>667</v>
      </c>
      <c r="F1879" s="15"/>
    </row>
    <row r="1880" spans="1:6" ht="21.9" customHeight="1" x14ac:dyDescent="0.25">
      <c r="A1880" s="41" t="s">
        <v>666</v>
      </c>
      <c r="B1880" s="42">
        <v>-16.465</v>
      </c>
      <c r="C1880" s="42">
        <v>145.37299999999999</v>
      </c>
      <c r="D1880" s="43">
        <v>212.3536843</v>
      </c>
      <c r="E1880" s="40" t="s">
        <v>667</v>
      </c>
      <c r="F1880" s="15"/>
    </row>
    <row r="1881" spans="1:6" ht="21.9" customHeight="1" x14ac:dyDescent="0.25">
      <c r="A1881" s="41" t="s">
        <v>666</v>
      </c>
      <c r="B1881" s="42">
        <v>-16.46</v>
      </c>
      <c r="C1881" s="42">
        <v>145.37799999999999</v>
      </c>
      <c r="D1881" s="43">
        <v>184.11840169999999</v>
      </c>
      <c r="E1881" s="40" t="s">
        <v>667</v>
      </c>
      <c r="F1881" s="15"/>
    </row>
    <row r="1882" spans="1:6" ht="21.9" customHeight="1" x14ac:dyDescent="0.25">
      <c r="A1882" s="41" t="s">
        <v>666</v>
      </c>
      <c r="B1882" s="42">
        <v>-16.452999999999999</v>
      </c>
      <c r="C1882" s="42">
        <v>145.399</v>
      </c>
      <c r="D1882" s="43">
        <v>334.37661969999999</v>
      </c>
      <c r="E1882" s="40" t="s">
        <v>667</v>
      </c>
      <c r="F1882" s="15"/>
    </row>
    <row r="1883" spans="1:6" ht="21.9" customHeight="1" x14ac:dyDescent="0.25">
      <c r="A1883" s="41" t="s">
        <v>666</v>
      </c>
      <c r="B1883" s="42">
        <v>-16.466000000000001</v>
      </c>
      <c r="C1883" s="42">
        <v>145.40600000000001</v>
      </c>
      <c r="D1883" s="43">
        <v>171.75596719999999</v>
      </c>
      <c r="E1883" s="40" t="s">
        <v>667</v>
      </c>
      <c r="F1883" s="15"/>
    </row>
    <row r="1884" spans="1:6" ht="21.9" customHeight="1" x14ac:dyDescent="0.25">
      <c r="A1884" s="41" t="s">
        <v>666</v>
      </c>
      <c r="B1884" s="42">
        <v>-16.483000000000001</v>
      </c>
      <c r="C1884" s="42">
        <v>145.411</v>
      </c>
      <c r="D1884" s="43">
        <v>172.15360369999999</v>
      </c>
      <c r="E1884" s="40" t="s">
        <v>667</v>
      </c>
      <c r="F1884" s="15"/>
    </row>
    <row r="1885" spans="1:6" ht="21.9" customHeight="1" x14ac:dyDescent="0.25">
      <c r="A1885" s="41" t="s">
        <v>666</v>
      </c>
      <c r="B1885" s="42">
        <v>-16.492999999999999</v>
      </c>
      <c r="C1885" s="42">
        <v>145.422</v>
      </c>
      <c r="D1885" s="43">
        <v>123.98591570000001</v>
      </c>
      <c r="E1885" s="40" t="s">
        <v>667</v>
      </c>
      <c r="F1885" s="15"/>
    </row>
    <row r="1886" spans="1:6" ht="21.9" customHeight="1" x14ac:dyDescent="0.25">
      <c r="A1886" s="41" t="s">
        <v>666</v>
      </c>
      <c r="B1886" s="42">
        <v>-16.504000000000001</v>
      </c>
      <c r="C1886" s="42">
        <v>145.43600000000001</v>
      </c>
      <c r="D1886" s="43">
        <v>182.19653589999999</v>
      </c>
      <c r="E1886" s="40" t="s">
        <v>667</v>
      </c>
      <c r="F1886" s="15"/>
    </row>
    <row r="1887" spans="1:6" ht="21.9" customHeight="1" x14ac:dyDescent="0.25">
      <c r="A1887" s="41" t="s">
        <v>666</v>
      </c>
      <c r="B1887" s="42">
        <v>-16.513000000000002</v>
      </c>
      <c r="C1887" s="42">
        <v>145.43899999999999</v>
      </c>
      <c r="D1887" s="43">
        <v>92.40667096</v>
      </c>
      <c r="E1887" s="40" t="s">
        <v>667</v>
      </c>
      <c r="F1887" s="15"/>
    </row>
    <row r="1888" spans="1:6" ht="21.9" customHeight="1" x14ac:dyDescent="0.25">
      <c r="A1888" s="41" t="s">
        <v>666</v>
      </c>
      <c r="B1888" s="42">
        <v>-16.52</v>
      </c>
      <c r="C1888" s="42">
        <v>145.44999999999999</v>
      </c>
      <c r="D1888" s="43">
        <v>147.4261478</v>
      </c>
      <c r="E1888" s="40" t="s">
        <v>667</v>
      </c>
      <c r="F1888" s="15"/>
    </row>
    <row r="1889" spans="1:6" ht="21.9" customHeight="1" x14ac:dyDescent="0.25">
      <c r="A1889" s="41" t="s">
        <v>666</v>
      </c>
      <c r="B1889" s="42">
        <v>-16.530999999999999</v>
      </c>
      <c r="C1889" s="42">
        <v>145.464</v>
      </c>
      <c r="D1889" s="43">
        <v>21.914181419999998</v>
      </c>
      <c r="E1889" s="40" t="s">
        <v>667</v>
      </c>
      <c r="F1889" s="15"/>
    </row>
    <row r="1890" spans="1:6" ht="21.9" customHeight="1" x14ac:dyDescent="0.25">
      <c r="A1890" s="41" t="s">
        <v>666</v>
      </c>
      <c r="B1890" s="42">
        <v>-16.542999999999999</v>
      </c>
      <c r="C1890" s="42">
        <v>145.471</v>
      </c>
      <c r="D1890" s="43">
        <v>41.384313030000001</v>
      </c>
      <c r="E1890" s="40" t="s">
        <v>667</v>
      </c>
      <c r="F1890" s="15"/>
    </row>
    <row r="1891" spans="1:6" ht="21.9" customHeight="1" x14ac:dyDescent="0.25">
      <c r="A1891" s="41" t="s">
        <v>666</v>
      </c>
      <c r="B1891" s="42">
        <v>-16.547000000000001</v>
      </c>
      <c r="C1891" s="42">
        <v>145.47200000000001</v>
      </c>
      <c r="D1891" s="43">
        <v>202.3904751</v>
      </c>
      <c r="E1891" s="40" t="s">
        <v>667</v>
      </c>
      <c r="F1891" s="15"/>
    </row>
    <row r="1892" spans="1:6" ht="21.9" customHeight="1" x14ac:dyDescent="0.25">
      <c r="A1892" s="41" t="s">
        <v>666</v>
      </c>
      <c r="B1892" s="42">
        <v>-16.552</v>
      </c>
      <c r="C1892" s="42">
        <v>145.477</v>
      </c>
      <c r="D1892" s="43">
        <v>0.33975014599999998</v>
      </c>
      <c r="E1892" s="40" t="s">
        <v>667</v>
      </c>
      <c r="F1892" s="15"/>
    </row>
    <row r="1893" spans="1:6" ht="21.9" customHeight="1" x14ac:dyDescent="0.25">
      <c r="A1893" s="41" t="s">
        <v>666</v>
      </c>
      <c r="B1893" s="42">
        <v>-16.533999999999999</v>
      </c>
      <c r="C1893" s="42">
        <v>145.45400000000001</v>
      </c>
      <c r="D1893" s="43">
        <v>170.64410419999999</v>
      </c>
      <c r="E1893" s="40" t="s">
        <v>667</v>
      </c>
      <c r="F1893" s="15"/>
    </row>
    <row r="1894" spans="1:6" ht="21.9" customHeight="1" x14ac:dyDescent="0.25">
      <c r="A1894" s="41" t="s">
        <v>666</v>
      </c>
      <c r="B1894" s="42">
        <v>-16.515999999999998</v>
      </c>
      <c r="C1894" s="42">
        <v>145.465</v>
      </c>
      <c r="D1894" s="43">
        <v>316.07553250000001</v>
      </c>
      <c r="E1894" s="40" t="s">
        <v>667</v>
      </c>
      <c r="F1894" s="15"/>
    </row>
    <row r="1895" spans="1:6" ht="21.9" customHeight="1" x14ac:dyDescent="0.25">
      <c r="A1895" s="41" t="s">
        <v>666</v>
      </c>
      <c r="B1895" s="42">
        <v>-16.561</v>
      </c>
      <c r="C1895" s="42">
        <v>145.46700000000001</v>
      </c>
      <c r="D1895" s="43">
        <v>91.8672349</v>
      </c>
      <c r="E1895" s="40" t="s">
        <v>667</v>
      </c>
      <c r="F1895" s="15"/>
    </row>
    <row r="1896" spans="1:6" ht="21.9" customHeight="1" x14ac:dyDescent="0.25">
      <c r="A1896" s="41" t="s">
        <v>666</v>
      </c>
      <c r="B1896" s="42">
        <v>-16.562999999999999</v>
      </c>
      <c r="C1896" s="42">
        <v>145.465</v>
      </c>
      <c r="D1896" s="43">
        <v>86.054592200000002</v>
      </c>
      <c r="E1896" s="40" t="s">
        <v>667</v>
      </c>
      <c r="F1896" s="15"/>
    </row>
    <row r="1897" spans="1:6" ht="21.9" customHeight="1" x14ac:dyDescent="0.25">
      <c r="A1897" s="41" t="s">
        <v>666</v>
      </c>
      <c r="B1897" s="42">
        <v>-16.565000000000001</v>
      </c>
      <c r="C1897" s="42">
        <v>145.47800000000001</v>
      </c>
      <c r="D1897" s="43">
        <v>215.922167</v>
      </c>
      <c r="E1897" s="40" t="s">
        <v>667</v>
      </c>
      <c r="F1897" s="15"/>
    </row>
    <row r="1898" spans="1:6" ht="21.9" customHeight="1" x14ac:dyDescent="0.25">
      <c r="A1898" s="41" t="s">
        <v>666</v>
      </c>
      <c r="B1898" s="42">
        <v>-16.466000000000001</v>
      </c>
      <c r="C1898" s="42">
        <v>145.36199999999999</v>
      </c>
      <c r="D1898" s="43">
        <v>257.33</v>
      </c>
      <c r="E1898" s="40" t="s">
        <v>667</v>
      </c>
      <c r="F1898" s="15"/>
    </row>
    <row r="1899" spans="1:6" ht="21.9" customHeight="1" x14ac:dyDescent="0.25">
      <c r="A1899" s="41" t="s">
        <v>666</v>
      </c>
      <c r="B1899" s="42">
        <v>-16.45</v>
      </c>
      <c r="C1899" s="42">
        <v>145.38</v>
      </c>
      <c r="D1899" s="43">
        <v>277.76932820000002</v>
      </c>
      <c r="E1899" s="40" t="s">
        <v>667</v>
      </c>
      <c r="F1899" s="15"/>
    </row>
    <row r="1900" spans="1:6" ht="21.9" customHeight="1" x14ac:dyDescent="0.25">
      <c r="A1900" s="41" t="s">
        <v>666</v>
      </c>
      <c r="B1900" s="42">
        <v>-16.474</v>
      </c>
      <c r="C1900" s="42">
        <v>145.352</v>
      </c>
      <c r="D1900" s="43">
        <v>451.3178418</v>
      </c>
      <c r="E1900" s="40" t="s">
        <v>667</v>
      </c>
      <c r="F1900" s="15"/>
    </row>
    <row r="1901" spans="1:6" ht="21.9" customHeight="1" x14ac:dyDescent="0.25">
      <c r="A1901" s="41" t="s">
        <v>666</v>
      </c>
      <c r="B1901" s="42">
        <v>-16.527999999999999</v>
      </c>
      <c r="C1901" s="42">
        <v>145.47399999999999</v>
      </c>
      <c r="D1901" s="43">
        <v>21.122097069999999</v>
      </c>
      <c r="E1901" s="40" t="s">
        <v>667</v>
      </c>
      <c r="F1901" s="15"/>
    </row>
    <row r="1902" spans="1:6" ht="21.9" customHeight="1" x14ac:dyDescent="0.25">
      <c r="A1902" s="41" t="s">
        <v>666</v>
      </c>
      <c r="B1902" s="42">
        <v>-15.54</v>
      </c>
      <c r="C1902" s="42">
        <v>128.80000000000001</v>
      </c>
      <c r="D1902" s="43">
        <v>88.608333329999994</v>
      </c>
      <c r="E1902" s="40" t="s">
        <v>667</v>
      </c>
      <c r="F1902" s="15"/>
    </row>
    <row r="1903" spans="1:6" ht="21.9" customHeight="1" x14ac:dyDescent="0.25">
      <c r="A1903" s="41" t="s">
        <v>666</v>
      </c>
      <c r="B1903" s="42">
        <v>-15.62</v>
      </c>
      <c r="C1903" s="42">
        <v>128.78</v>
      </c>
      <c r="D1903" s="43">
        <v>3.92662069</v>
      </c>
      <c r="E1903" s="40" t="s">
        <v>667</v>
      </c>
      <c r="F1903" s="15"/>
    </row>
    <row r="1904" spans="1:6" ht="21.9" customHeight="1" x14ac:dyDescent="0.25">
      <c r="A1904" s="41" t="s">
        <v>666</v>
      </c>
      <c r="B1904" s="42">
        <v>-15.6</v>
      </c>
      <c r="C1904" s="42">
        <v>128.78</v>
      </c>
      <c r="D1904" s="43">
        <v>13.255340909999999</v>
      </c>
      <c r="E1904" s="40" t="s">
        <v>667</v>
      </c>
      <c r="F1904" s="15"/>
    </row>
    <row r="1905" spans="1:6" ht="21.9" customHeight="1" x14ac:dyDescent="0.25">
      <c r="A1905" s="41" t="s">
        <v>666</v>
      </c>
      <c r="B1905" s="42">
        <v>-15.56</v>
      </c>
      <c r="C1905" s="42">
        <v>128.72999999999999</v>
      </c>
      <c r="D1905" s="43">
        <v>1.191487537</v>
      </c>
      <c r="E1905" s="40" t="s">
        <v>667</v>
      </c>
      <c r="F1905" s="15"/>
    </row>
    <row r="1906" spans="1:6" ht="21.9" customHeight="1" x14ac:dyDescent="0.25">
      <c r="A1906" s="41" t="s">
        <v>666</v>
      </c>
      <c r="B1906" s="42">
        <v>-15.62</v>
      </c>
      <c r="C1906" s="42">
        <v>128.80000000000001</v>
      </c>
      <c r="D1906" s="43">
        <v>3.7355636360000002</v>
      </c>
      <c r="E1906" s="40" t="s">
        <v>667</v>
      </c>
      <c r="F1906" s="15"/>
    </row>
    <row r="1907" spans="1:6" ht="21.9" customHeight="1" x14ac:dyDescent="0.25">
      <c r="A1907" s="41" t="s">
        <v>666</v>
      </c>
      <c r="B1907" s="42">
        <v>-15.59</v>
      </c>
      <c r="C1907" s="42">
        <v>128.38</v>
      </c>
      <c r="D1907" s="43">
        <v>0.141605814</v>
      </c>
      <c r="E1907" s="40" t="s">
        <v>667</v>
      </c>
      <c r="F1907" s="15"/>
    </row>
    <row r="1908" spans="1:6" ht="21.9" customHeight="1" x14ac:dyDescent="0.25">
      <c r="A1908" s="41" t="s">
        <v>666</v>
      </c>
      <c r="B1908" s="42">
        <v>-15.58</v>
      </c>
      <c r="C1908" s="42">
        <v>128.41999999999999</v>
      </c>
      <c r="D1908" s="43">
        <v>0.60718325799999995</v>
      </c>
      <c r="E1908" s="40" t="s">
        <v>667</v>
      </c>
      <c r="F1908" s="15"/>
    </row>
    <row r="1909" spans="1:6" ht="21.9" customHeight="1" x14ac:dyDescent="0.25">
      <c r="A1909" s="41" t="s">
        <v>666</v>
      </c>
      <c r="B1909" s="42">
        <v>-15.58</v>
      </c>
      <c r="C1909" s="42">
        <v>128.44999999999999</v>
      </c>
      <c r="D1909" s="43">
        <v>0.28926603299999998</v>
      </c>
      <c r="E1909" s="40" t="s">
        <v>667</v>
      </c>
      <c r="F1909" s="15"/>
    </row>
    <row r="1910" spans="1:6" ht="21.9" customHeight="1" x14ac:dyDescent="0.25">
      <c r="A1910" s="41" t="s">
        <v>666</v>
      </c>
      <c r="B1910" s="42">
        <v>-15.49</v>
      </c>
      <c r="C1910" s="42">
        <v>128.47999999999999</v>
      </c>
      <c r="D1910" s="43">
        <v>0.39845614000000001</v>
      </c>
      <c r="E1910" s="40" t="s">
        <v>667</v>
      </c>
      <c r="F1910" s="15"/>
    </row>
    <row r="1911" spans="1:6" ht="21.9" customHeight="1" x14ac:dyDescent="0.25">
      <c r="A1911" s="41" t="s">
        <v>666</v>
      </c>
      <c r="B1911" s="42">
        <v>-15.52</v>
      </c>
      <c r="C1911" s="42">
        <v>128.44999999999999</v>
      </c>
      <c r="D1911" s="43">
        <v>1.168466368</v>
      </c>
      <c r="E1911" s="40" t="s">
        <v>667</v>
      </c>
      <c r="F1911" s="15"/>
    </row>
    <row r="1912" spans="1:6" ht="21.9" customHeight="1" x14ac:dyDescent="0.25">
      <c r="A1912" s="41" t="s">
        <v>666</v>
      </c>
      <c r="B1912" s="42">
        <v>-15.84</v>
      </c>
      <c r="C1912" s="42">
        <v>128.72</v>
      </c>
      <c r="D1912" s="43">
        <v>4.5064495190000002</v>
      </c>
      <c r="E1912" s="40" t="s">
        <v>667</v>
      </c>
      <c r="F1912" s="15"/>
    </row>
    <row r="1913" spans="1:6" ht="21.9" customHeight="1" x14ac:dyDescent="0.25">
      <c r="A1913" s="41" t="s">
        <v>666</v>
      </c>
      <c r="B1913" s="42">
        <v>-15.420999999999999</v>
      </c>
      <c r="C1913" s="42">
        <v>128.857</v>
      </c>
      <c r="D1913" s="43">
        <v>23.85311475</v>
      </c>
      <c r="E1913" s="40" t="s">
        <v>667</v>
      </c>
      <c r="F1913" s="15"/>
    </row>
    <row r="1914" spans="1:6" ht="21.9" customHeight="1" x14ac:dyDescent="0.25">
      <c r="A1914" s="41" t="s">
        <v>666</v>
      </c>
      <c r="B1914" s="42">
        <v>-15.429</v>
      </c>
      <c r="C1914" s="42">
        <v>128.852</v>
      </c>
      <c r="D1914" s="43">
        <v>3.3640750000000001</v>
      </c>
      <c r="E1914" s="40" t="s">
        <v>667</v>
      </c>
      <c r="F1914" s="15"/>
    </row>
    <row r="1915" spans="1:6" ht="21.9" customHeight="1" x14ac:dyDescent="0.25">
      <c r="A1915" s="41" t="s">
        <v>666</v>
      </c>
      <c r="B1915" s="42">
        <v>-15.58</v>
      </c>
      <c r="C1915" s="42">
        <v>128.4</v>
      </c>
      <c r="D1915" s="43">
        <v>0.35312500000000002</v>
      </c>
      <c r="E1915" s="40" t="s">
        <v>667</v>
      </c>
      <c r="F1915" s="15"/>
    </row>
    <row r="1916" spans="1:6" ht="21.9" customHeight="1" x14ac:dyDescent="0.25">
      <c r="A1916" s="41" t="s">
        <v>666</v>
      </c>
      <c r="B1916" s="42">
        <v>-18.364000000000001</v>
      </c>
      <c r="C1916" s="42">
        <v>122.04600000000001</v>
      </c>
      <c r="D1916" s="43">
        <v>0.57575490200000001</v>
      </c>
      <c r="E1916" s="40" t="s">
        <v>667</v>
      </c>
      <c r="F1916" s="15"/>
    </row>
    <row r="1917" spans="1:6" ht="21.9" customHeight="1" x14ac:dyDescent="0.25">
      <c r="A1917" s="41" t="s">
        <v>666</v>
      </c>
      <c r="B1917" s="42">
        <v>-18.079999999999998</v>
      </c>
      <c r="C1917" s="42">
        <v>123.989</v>
      </c>
      <c r="D1917" s="43">
        <v>0.95385684599999998</v>
      </c>
      <c r="E1917" s="40" t="s">
        <v>667</v>
      </c>
      <c r="F1917" s="15"/>
    </row>
    <row r="1918" spans="1:6" ht="21.9" customHeight="1" x14ac:dyDescent="0.25">
      <c r="A1918" s="41" t="s">
        <v>666</v>
      </c>
      <c r="B1918" s="42">
        <v>-17.891999999999999</v>
      </c>
      <c r="C1918" s="42">
        <v>139.286</v>
      </c>
      <c r="D1918" s="43">
        <v>14.003684209999999</v>
      </c>
      <c r="E1918" s="40" t="s">
        <v>667</v>
      </c>
      <c r="F1918" s="15"/>
    </row>
    <row r="1919" spans="1:6" ht="21.9" customHeight="1" x14ac:dyDescent="0.25">
      <c r="A1919" s="41" t="s">
        <v>666</v>
      </c>
      <c r="B1919" s="42">
        <v>-20.710999999999999</v>
      </c>
      <c r="C1919" s="42">
        <v>140.48699999999999</v>
      </c>
      <c r="D1919" s="43">
        <v>49.907321430000003</v>
      </c>
      <c r="E1919" s="40" t="s">
        <v>667</v>
      </c>
      <c r="F1919" s="15"/>
    </row>
    <row r="1920" spans="1:6" ht="21.9" customHeight="1" x14ac:dyDescent="0.25">
      <c r="A1920" s="41" t="s">
        <v>666</v>
      </c>
      <c r="B1920" s="42">
        <v>-20.710999999999999</v>
      </c>
      <c r="C1920" s="42">
        <v>140.488</v>
      </c>
      <c r="D1920" s="43">
        <v>52.732264149999999</v>
      </c>
      <c r="E1920" s="40" t="s">
        <v>667</v>
      </c>
      <c r="F1920" s="15"/>
    </row>
    <row r="1921" spans="1:6" ht="21.9" customHeight="1" x14ac:dyDescent="0.25">
      <c r="A1921" s="41" t="s">
        <v>666</v>
      </c>
      <c r="B1921" s="42">
        <v>-20.710999999999999</v>
      </c>
      <c r="C1921" s="42">
        <v>140.489</v>
      </c>
      <c r="D1921" s="43">
        <v>57.03693878</v>
      </c>
      <c r="E1921" s="40" t="s">
        <v>667</v>
      </c>
      <c r="F1921" s="15"/>
    </row>
    <row r="1922" spans="1:6" ht="21.9" customHeight="1" x14ac:dyDescent="0.25">
      <c r="A1922" s="41" t="s">
        <v>666</v>
      </c>
      <c r="B1922" s="42">
        <v>-20.710999999999999</v>
      </c>
      <c r="C1922" s="42">
        <v>140.49</v>
      </c>
      <c r="D1922" s="43">
        <v>34.50382716</v>
      </c>
      <c r="E1922" s="40" t="s">
        <v>667</v>
      </c>
      <c r="F1922" s="15"/>
    </row>
    <row r="1923" spans="1:6" ht="21.9" customHeight="1" x14ac:dyDescent="0.25">
      <c r="A1923" s="41" t="s">
        <v>666</v>
      </c>
      <c r="B1923" s="42">
        <v>-16.917000000000002</v>
      </c>
      <c r="C1923" s="42">
        <v>145.393</v>
      </c>
      <c r="D1923" s="43">
        <v>88.661236059999993</v>
      </c>
      <c r="E1923" s="40" t="s">
        <v>667</v>
      </c>
      <c r="F1923" s="15"/>
    </row>
    <row r="1924" spans="1:6" ht="21.9" customHeight="1" x14ac:dyDescent="0.25">
      <c r="A1924" s="41" t="s">
        <v>666</v>
      </c>
      <c r="B1924" s="42">
        <v>-16.972999999999999</v>
      </c>
      <c r="C1924" s="42">
        <v>145.39599999999999</v>
      </c>
      <c r="D1924" s="43">
        <v>115.5925427</v>
      </c>
      <c r="E1924" s="40" t="s">
        <v>667</v>
      </c>
      <c r="F1924" s="15"/>
    </row>
    <row r="1925" spans="1:6" ht="21.9" customHeight="1" x14ac:dyDescent="0.25">
      <c r="A1925" s="41" t="s">
        <v>666</v>
      </c>
      <c r="B1925" s="42">
        <v>-17.085000000000001</v>
      </c>
      <c r="C1925" s="42">
        <v>145.31700000000001</v>
      </c>
      <c r="D1925" s="43">
        <v>18.580138659999999</v>
      </c>
      <c r="E1925" s="40" t="s">
        <v>667</v>
      </c>
      <c r="F1925" s="15"/>
    </row>
    <row r="1926" spans="1:6" ht="21.9" customHeight="1" x14ac:dyDescent="0.25">
      <c r="A1926" s="41" t="s">
        <v>666</v>
      </c>
      <c r="B1926" s="42">
        <v>-17.077999999999999</v>
      </c>
      <c r="C1926" s="42">
        <v>145.32</v>
      </c>
      <c r="D1926" s="43">
        <v>8.6199596859999996</v>
      </c>
      <c r="E1926" s="40" t="s">
        <v>667</v>
      </c>
      <c r="F1926" s="15"/>
    </row>
    <row r="1927" spans="1:6" ht="21.9" customHeight="1" x14ac:dyDescent="0.25">
      <c r="A1927" s="41" t="s">
        <v>666</v>
      </c>
      <c r="B1927" s="42">
        <v>-17.077000000000002</v>
      </c>
      <c r="C1927" s="42">
        <v>145.31100000000001</v>
      </c>
      <c r="D1927" s="43">
        <v>39.30674621</v>
      </c>
      <c r="E1927" s="40" t="s">
        <v>667</v>
      </c>
      <c r="F1927" s="15"/>
    </row>
    <row r="1928" spans="1:6" ht="21.9" customHeight="1" x14ac:dyDescent="0.25">
      <c r="A1928" s="41" t="s">
        <v>666</v>
      </c>
      <c r="B1928" s="42">
        <v>-17.07</v>
      </c>
      <c r="C1928" s="42">
        <v>145.322</v>
      </c>
      <c r="D1928" s="43">
        <v>0.160531856</v>
      </c>
      <c r="E1928" s="40" t="s">
        <v>667</v>
      </c>
      <c r="F1928" s="15"/>
    </row>
    <row r="1929" spans="1:6" ht="21.9" customHeight="1" x14ac:dyDescent="0.25">
      <c r="A1929" s="41" t="s">
        <v>666</v>
      </c>
      <c r="B1929" s="42">
        <v>-17.062000000000001</v>
      </c>
      <c r="C1929" s="42">
        <v>145.31399999999999</v>
      </c>
      <c r="D1929" s="43">
        <v>0.14336031299999999</v>
      </c>
      <c r="E1929" s="40" t="s">
        <v>667</v>
      </c>
      <c r="F1929" s="15"/>
    </row>
    <row r="1930" spans="1:6" ht="21.9" customHeight="1" x14ac:dyDescent="0.25">
      <c r="A1930" s="41" t="s">
        <v>666</v>
      </c>
      <c r="B1930" s="42">
        <v>-17.067</v>
      </c>
      <c r="C1930" s="42">
        <v>145.31200000000001</v>
      </c>
      <c r="D1930" s="43">
        <v>0.14130030399999999</v>
      </c>
      <c r="E1930" s="40" t="s">
        <v>667</v>
      </c>
      <c r="F1930" s="15"/>
    </row>
    <row r="1931" spans="1:6" ht="21.9" customHeight="1" x14ac:dyDescent="0.25">
      <c r="A1931" s="41" t="s">
        <v>666</v>
      </c>
      <c r="B1931" s="42">
        <v>-17.058</v>
      </c>
      <c r="C1931" s="42">
        <v>145.31100000000001</v>
      </c>
      <c r="D1931" s="43">
        <v>0.58691811299999996</v>
      </c>
      <c r="E1931" s="40" t="s">
        <v>667</v>
      </c>
      <c r="F1931" s="15"/>
    </row>
    <row r="1932" spans="1:6" ht="21.9" customHeight="1" x14ac:dyDescent="0.25">
      <c r="A1932" s="41" t="s">
        <v>666</v>
      </c>
      <c r="B1932" s="42">
        <v>-17.071999999999999</v>
      </c>
      <c r="C1932" s="42">
        <v>145.31100000000001</v>
      </c>
      <c r="D1932" s="43">
        <v>29.498838209999999</v>
      </c>
      <c r="E1932" s="40" t="s">
        <v>667</v>
      </c>
      <c r="F1932" s="15"/>
    </row>
    <row r="1933" spans="1:6" ht="21.9" customHeight="1" x14ac:dyDescent="0.25">
      <c r="A1933" s="41" t="s">
        <v>666</v>
      </c>
      <c r="B1933" s="42">
        <v>-17.065000000000001</v>
      </c>
      <c r="C1933" s="42">
        <v>145.30600000000001</v>
      </c>
      <c r="D1933" s="43">
        <v>0.55443485299999995</v>
      </c>
      <c r="E1933" s="40" t="s">
        <v>667</v>
      </c>
      <c r="F1933" s="15"/>
    </row>
    <row r="1934" spans="1:6" ht="21.9" customHeight="1" x14ac:dyDescent="0.25">
      <c r="A1934" s="41" t="s">
        <v>666</v>
      </c>
      <c r="B1934" s="42">
        <v>-17.056999999999999</v>
      </c>
      <c r="C1934" s="42">
        <v>145.316</v>
      </c>
      <c r="D1934" s="43">
        <v>0.55206526700000003</v>
      </c>
      <c r="E1934" s="40" t="s">
        <v>667</v>
      </c>
      <c r="F1934" s="15"/>
    </row>
    <row r="1935" spans="1:6" ht="21.9" customHeight="1" x14ac:dyDescent="0.25">
      <c r="A1935" s="41" t="s">
        <v>666</v>
      </c>
      <c r="B1935" s="42">
        <v>-17.064</v>
      </c>
      <c r="C1935" s="42">
        <v>145.29599999999999</v>
      </c>
      <c r="D1935" s="43">
        <v>49.691618480000002</v>
      </c>
      <c r="E1935" s="40" t="s">
        <v>667</v>
      </c>
      <c r="F1935" s="15"/>
    </row>
    <row r="1936" spans="1:6" ht="21.9" customHeight="1" x14ac:dyDescent="0.25">
      <c r="A1936" s="41" t="s">
        <v>666</v>
      </c>
      <c r="B1936" s="42">
        <v>-17.055</v>
      </c>
      <c r="C1936" s="42">
        <v>145.29</v>
      </c>
      <c r="D1936" s="43">
        <v>0.91113051499999997</v>
      </c>
      <c r="E1936" s="40" t="s">
        <v>667</v>
      </c>
      <c r="F1936" s="15"/>
    </row>
    <row r="1937" spans="1:6" ht="21.9" customHeight="1" x14ac:dyDescent="0.25">
      <c r="A1937" s="41" t="s">
        <v>666</v>
      </c>
      <c r="B1937" s="42">
        <v>-17.067</v>
      </c>
      <c r="C1937" s="42">
        <v>145.31200000000001</v>
      </c>
      <c r="D1937" s="43">
        <v>0.21433032900000001</v>
      </c>
      <c r="E1937" s="40" t="s">
        <v>667</v>
      </c>
      <c r="F1937" s="15"/>
    </row>
    <row r="1938" spans="1:6" ht="21.9" customHeight="1" x14ac:dyDescent="0.25">
      <c r="A1938" s="41" t="s">
        <v>666</v>
      </c>
      <c r="B1938" s="42">
        <v>-17.073</v>
      </c>
      <c r="C1938" s="42">
        <v>145.33099999999999</v>
      </c>
      <c r="D1938" s="43">
        <v>0.53498356800000002</v>
      </c>
      <c r="E1938" s="40" t="s">
        <v>667</v>
      </c>
      <c r="F1938" s="15"/>
    </row>
    <row r="1939" spans="1:6" ht="21.9" customHeight="1" x14ac:dyDescent="0.25">
      <c r="A1939" s="41" t="s">
        <v>666</v>
      </c>
      <c r="B1939" s="42">
        <v>-17.073</v>
      </c>
      <c r="C1939" s="42">
        <v>145.34299999999999</v>
      </c>
      <c r="D1939" s="43">
        <v>3.8747469689999998</v>
      </c>
      <c r="E1939" s="40" t="s">
        <v>667</v>
      </c>
      <c r="F1939" s="15"/>
    </row>
    <row r="1940" spans="1:6" ht="21.9" customHeight="1" x14ac:dyDescent="0.25">
      <c r="A1940" s="41" t="s">
        <v>666</v>
      </c>
      <c r="B1940" s="42">
        <v>-17.07</v>
      </c>
      <c r="C1940" s="42">
        <v>145.28100000000001</v>
      </c>
      <c r="D1940" s="43">
        <v>0.87915861500000003</v>
      </c>
      <c r="E1940" s="40" t="s">
        <v>667</v>
      </c>
      <c r="F1940" s="15"/>
    </row>
    <row r="1941" spans="1:6" ht="21.9" customHeight="1" x14ac:dyDescent="0.25">
      <c r="A1941" s="41" t="s">
        <v>666</v>
      </c>
      <c r="B1941" s="42">
        <v>-17.047999999999998</v>
      </c>
      <c r="C1941" s="42">
        <v>145.29900000000001</v>
      </c>
      <c r="D1941" s="43">
        <v>0.74619523399999999</v>
      </c>
      <c r="E1941" s="40" t="s">
        <v>667</v>
      </c>
      <c r="F1941" s="15"/>
    </row>
    <row r="1942" spans="1:6" ht="21.9" customHeight="1" x14ac:dyDescent="0.25">
      <c r="A1942" s="41" t="s">
        <v>666</v>
      </c>
      <c r="B1942" s="42">
        <v>-17.088000000000001</v>
      </c>
      <c r="C1942" s="42">
        <v>145.34100000000001</v>
      </c>
      <c r="D1942" s="43">
        <v>3.623604013</v>
      </c>
      <c r="E1942" s="40" t="s">
        <v>667</v>
      </c>
      <c r="F1942" s="15"/>
    </row>
    <row r="1943" spans="1:6" ht="21.9" customHeight="1" x14ac:dyDescent="0.25">
      <c r="A1943" s="41" t="s">
        <v>666</v>
      </c>
      <c r="B1943" s="42">
        <v>-17.117000000000001</v>
      </c>
      <c r="C1943" s="42">
        <v>145.28</v>
      </c>
      <c r="D1943" s="43">
        <v>115.063282</v>
      </c>
      <c r="E1943" s="40" t="s">
        <v>667</v>
      </c>
      <c r="F1943" s="15"/>
    </row>
    <row r="1944" spans="1:6" ht="21.9" customHeight="1" x14ac:dyDescent="0.25">
      <c r="A1944" s="41" t="s">
        <v>666</v>
      </c>
      <c r="B1944" s="42">
        <v>-17.062000000000001</v>
      </c>
      <c r="C1944" s="42">
        <v>145.304</v>
      </c>
      <c r="D1944" s="43">
        <v>9.3624147939999993</v>
      </c>
      <c r="E1944" s="40" t="s">
        <v>667</v>
      </c>
      <c r="F1944" s="15"/>
    </row>
    <row r="1945" spans="1:6" ht="21.9" customHeight="1" x14ac:dyDescent="0.25">
      <c r="A1945" s="41" t="s">
        <v>666</v>
      </c>
      <c r="B1945" s="42">
        <v>-17.062999999999999</v>
      </c>
      <c r="C1945" s="42">
        <v>145.303</v>
      </c>
      <c r="D1945" s="43">
        <v>3.2184598520000001</v>
      </c>
      <c r="E1945" s="40" t="s">
        <v>667</v>
      </c>
      <c r="F1945" s="15"/>
    </row>
    <row r="1946" spans="1:6" ht="21.9" customHeight="1" x14ac:dyDescent="0.25">
      <c r="A1946" s="41" t="s">
        <v>666</v>
      </c>
      <c r="B1946" s="42">
        <v>-17.065000000000001</v>
      </c>
      <c r="C1946" s="42">
        <v>145.309</v>
      </c>
      <c r="D1946" s="43">
        <v>4.6745561200000001</v>
      </c>
      <c r="E1946" s="40" t="s">
        <v>667</v>
      </c>
      <c r="F1946" s="15"/>
    </row>
    <row r="1947" spans="1:6" ht="21.9" customHeight="1" x14ac:dyDescent="0.25">
      <c r="A1947" s="41" t="s">
        <v>666</v>
      </c>
      <c r="B1947" s="42">
        <v>-17.064</v>
      </c>
      <c r="C1947" s="42">
        <v>145.30099999999999</v>
      </c>
      <c r="D1947" s="43">
        <v>4.7314109990000004</v>
      </c>
      <c r="E1947" s="40" t="s">
        <v>667</v>
      </c>
      <c r="F1947" s="15"/>
    </row>
    <row r="1948" spans="1:6" ht="21.9" customHeight="1" x14ac:dyDescent="0.25">
      <c r="A1948" s="41" t="s">
        <v>666</v>
      </c>
      <c r="B1948" s="42">
        <v>-17.068000000000001</v>
      </c>
      <c r="C1948" s="42">
        <v>145.30000000000001</v>
      </c>
      <c r="D1948" s="43">
        <v>4.5515915189999996</v>
      </c>
      <c r="E1948" s="40" t="s">
        <v>667</v>
      </c>
      <c r="F1948" s="15"/>
    </row>
    <row r="1949" spans="1:6" ht="21.9" customHeight="1" x14ac:dyDescent="0.25">
      <c r="A1949" s="41" t="s">
        <v>666</v>
      </c>
      <c r="B1949" s="42">
        <v>-17.137</v>
      </c>
      <c r="C1949" s="42">
        <v>145.20699999999999</v>
      </c>
      <c r="D1949" s="43">
        <v>1.253083795</v>
      </c>
      <c r="E1949" s="40" t="s">
        <v>667</v>
      </c>
      <c r="F1949" s="15"/>
    </row>
    <row r="1950" spans="1:6" ht="21.9" customHeight="1" x14ac:dyDescent="0.25">
      <c r="A1950" s="41" t="s">
        <v>666</v>
      </c>
      <c r="B1950" s="42">
        <v>-17.167000000000002</v>
      </c>
      <c r="C1950" s="42">
        <v>145.11500000000001</v>
      </c>
      <c r="D1950" s="43">
        <v>8.5942738789999993</v>
      </c>
      <c r="E1950" s="40" t="s">
        <v>667</v>
      </c>
      <c r="F1950" s="15"/>
    </row>
    <row r="1951" spans="1:6" ht="21.9" customHeight="1" x14ac:dyDescent="0.25">
      <c r="A1951" s="41" t="s">
        <v>666</v>
      </c>
      <c r="B1951" s="42">
        <v>-17.088000000000001</v>
      </c>
      <c r="C1951" s="42">
        <v>145.27000000000001</v>
      </c>
      <c r="D1951" s="43">
        <v>0.14435282499999999</v>
      </c>
      <c r="E1951" s="40" t="s">
        <v>667</v>
      </c>
      <c r="F1951" s="15"/>
    </row>
    <row r="1952" spans="1:6" ht="21.9" customHeight="1" x14ac:dyDescent="0.25">
      <c r="A1952" s="41" t="s">
        <v>666</v>
      </c>
      <c r="B1952" s="42">
        <v>-12.744999999999999</v>
      </c>
      <c r="C1952" s="42">
        <v>141.886</v>
      </c>
      <c r="D1952" s="43">
        <v>392.17</v>
      </c>
      <c r="E1952" s="40" t="s">
        <v>667</v>
      </c>
      <c r="F1952" s="15"/>
    </row>
    <row r="1953" spans="1:6" ht="21.9" customHeight="1" x14ac:dyDescent="0.25">
      <c r="A1953" s="41" t="s">
        <v>666</v>
      </c>
      <c r="B1953" s="42">
        <v>-12.741</v>
      </c>
      <c r="C1953" s="42">
        <v>141.886</v>
      </c>
      <c r="D1953" s="43">
        <v>470.60399999999998</v>
      </c>
      <c r="E1953" s="40" t="s">
        <v>667</v>
      </c>
      <c r="F1953" s="15"/>
    </row>
    <row r="1954" spans="1:6" ht="21.9" customHeight="1" x14ac:dyDescent="0.25">
      <c r="A1954" s="41" t="s">
        <v>666</v>
      </c>
      <c r="B1954" s="42">
        <v>-12.737</v>
      </c>
      <c r="C1954" s="42">
        <v>141.88499999999999</v>
      </c>
      <c r="D1954" s="43">
        <v>336.14571430000001</v>
      </c>
      <c r="E1954" s="40" t="s">
        <v>667</v>
      </c>
      <c r="F1954" s="15"/>
    </row>
    <row r="1955" spans="1:6" ht="21.9" customHeight="1" x14ac:dyDescent="0.25">
      <c r="A1955" s="41" t="s">
        <v>666</v>
      </c>
      <c r="B1955" s="42">
        <v>-12.733000000000001</v>
      </c>
      <c r="C1955" s="42">
        <v>141.88399999999999</v>
      </c>
      <c r="D1955" s="43">
        <v>336.14571430000001</v>
      </c>
      <c r="E1955" s="40" t="s">
        <v>667</v>
      </c>
      <c r="F1955" s="15"/>
    </row>
    <row r="1956" spans="1:6" ht="21.9" customHeight="1" x14ac:dyDescent="0.25">
      <c r="A1956" s="41" t="s">
        <v>666</v>
      </c>
      <c r="B1956" s="42">
        <v>-12.744999999999999</v>
      </c>
      <c r="C1956" s="42">
        <v>141.881</v>
      </c>
      <c r="D1956" s="43">
        <v>313.73599999999999</v>
      </c>
      <c r="E1956" s="40" t="s">
        <v>667</v>
      </c>
      <c r="F1956" s="15"/>
    </row>
    <row r="1957" spans="1:6" ht="21.9" customHeight="1" x14ac:dyDescent="0.25">
      <c r="A1957" s="41" t="s">
        <v>666</v>
      </c>
      <c r="B1957" s="42">
        <v>-12.744999999999999</v>
      </c>
      <c r="C1957" s="42">
        <v>141.87799999999999</v>
      </c>
      <c r="D1957" s="43">
        <v>235.30199999999999</v>
      </c>
      <c r="E1957" s="40" t="s">
        <v>667</v>
      </c>
      <c r="F1957" s="15"/>
    </row>
    <row r="1958" spans="1:6" ht="21.9" customHeight="1" x14ac:dyDescent="0.25">
      <c r="A1958" s="41" t="s">
        <v>666</v>
      </c>
      <c r="B1958" s="42">
        <v>-12.742000000000001</v>
      </c>
      <c r="C1958" s="42">
        <v>141.874</v>
      </c>
      <c r="D1958" s="43">
        <v>261.44666669999998</v>
      </c>
      <c r="E1958" s="40" t="s">
        <v>667</v>
      </c>
      <c r="F1958" s="15"/>
    </row>
    <row r="1959" spans="1:6" ht="21.9" customHeight="1" x14ac:dyDescent="0.25">
      <c r="A1959" s="41" t="s">
        <v>666</v>
      </c>
      <c r="B1959" s="42">
        <v>-12.742000000000001</v>
      </c>
      <c r="C1959" s="42">
        <v>141.87</v>
      </c>
      <c r="D1959" s="43">
        <v>294.1275</v>
      </c>
      <c r="E1959" s="40" t="s">
        <v>667</v>
      </c>
      <c r="F1959" s="15"/>
    </row>
    <row r="1960" spans="1:6" ht="21.9" customHeight="1" x14ac:dyDescent="0.25">
      <c r="A1960" s="41" t="s">
        <v>666</v>
      </c>
      <c r="B1960" s="42">
        <v>-12.738</v>
      </c>
      <c r="C1960" s="42">
        <v>141.87</v>
      </c>
      <c r="D1960" s="43">
        <v>392.17</v>
      </c>
      <c r="E1960" s="40" t="s">
        <v>667</v>
      </c>
      <c r="F1960" s="15"/>
    </row>
    <row r="1961" spans="1:6" ht="21.9" customHeight="1" x14ac:dyDescent="0.25">
      <c r="A1961" s="41" t="s">
        <v>666</v>
      </c>
      <c r="B1961" s="42">
        <v>-12.734</v>
      </c>
      <c r="C1961" s="42">
        <v>141.87</v>
      </c>
      <c r="D1961" s="43">
        <v>213.9109091</v>
      </c>
      <c r="E1961" s="40" t="s">
        <v>667</v>
      </c>
      <c r="F1961" s="15"/>
    </row>
    <row r="1962" spans="1:6" ht="21.9" customHeight="1" x14ac:dyDescent="0.25">
      <c r="A1962" s="41" t="s">
        <v>666</v>
      </c>
      <c r="B1962" s="42">
        <v>-12.734999999999999</v>
      </c>
      <c r="C1962" s="42">
        <v>141.86600000000001</v>
      </c>
      <c r="D1962" s="43">
        <v>392.17</v>
      </c>
      <c r="E1962" s="40" t="s">
        <v>667</v>
      </c>
      <c r="F1962" s="15"/>
    </row>
    <row r="1963" spans="1:6" ht="21.9" customHeight="1" x14ac:dyDescent="0.25">
      <c r="A1963" s="41" t="s">
        <v>666</v>
      </c>
      <c r="B1963" s="42">
        <v>-13.603</v>
      </c>
      <c r="C1963" s="42">
        <v>131.333</v>
      </c>
      <c r="D1963" s="43">
        <v>0.41168302299999998</v>
      </c>
      <c r="E1963" s="40" t="s">
        <v>667</v>
      </c>
      <c r="F1963" s="15"/>
    </row>
    <row r="1964" spans="1:6" ht="21.9" customHeight="1" x14ac:dyDescent="0.25">
      <c r="A1964" s="41" t="s">
        <v>666</v>
      </c>
      <c r="B1964" s="42">
        <v>-13.18</v>
      </c>
      <c r="C1964" s="42">
        <v>131.101</v>
      </c>
      <c r="D1964" s="43">
        <v>168.37166669999999</v>
      </c>
      <c r="E1964" s="40" t="s">
        <v>667</v>
      </c>
      <c r="F1964" s="15"/>
    </row>
    <row r="1965" spans="1:6" ht="21.9" customHeight="1" x14ac:dyDescent="0.25">
      <c r="A1965" s="41" t="s">
        <v>666</v>
      </c>
      <c r="B1965" s="42">
        <v>-15.859</v>
      </c>
      <c r="C1965" s="42">
        <v>134.21899999999999</v>
      </c>
      <c r="D1965" s="43">
        <v>7.8559999999999999</v>
      </c>
      <c r="E1965" s="40" t="s">
        <v>667</v>
      </c>
      <c r="F1965" s="15"/>
    </row>
    <row r="1966" spans="1:6" ht="21.9" customHeight="1" x14ac:dyDescent="0.25">
      <c r="A1966" s="41" t="s">
        <v>666</v>
      </c>
      <c r="B1966" s="42">
        <v>-13.378</v>
      </c>
      <c r="C1966" s="42">
        <v>131.50399999999999</v>
      </c>
      <c r="D1966" s="43">
        <v>48.928437500000001</v>
      </c>
      <c r="E1966" s="40" t="s">
        <v>667</v>
      </c>
      <c r="F1966" s="15"/>
    </row>
    <row r="1967" spans="1:6" ht="21.9" customHeight="1" x14ac:dyDescent="0.25">
      <c r="A1967" s="41" t="s">
        <v>666</v>
      </c>
      <c r="B1967" s="42">
        <v>-13.205</v>
      </c>
      <c r="C1967" s="42">
        <v>131.172</v>
      </c>
      <c r="D1967" s="43">
        <v>19.916499999999999</v>
      </c>
      <c r="E1967" s="40" t="s">
        <v>667</v>
      </c>
      <c r="F1967" s="15"/>
    </row>
    <row r="1968" spans="1:6" ht="21.9" customHeight="1" x14ac:dyDescent="0.25">
      <c r="A1968" s="41" t="s">
        <v>666</v>
      </c>
      <c r="B1968" s="42">
        <v>-16.635000000000002</v>
      </c>
      <c r="C1968" s="42">
        <v>129.292</v>
      </c>
      <c r="D1968" s="43">
        <v>17.878499999999999</v>
      </c>
      <c r="E1968" s="40" t="s">
        <v>667</v>
      </c>
      <c r="F1968" s="15"/>
    </row>
    <row r="1969" spans="1:6" ht="21.9" customHeight="1" x14ac:dyDescent="0.25">
      <c r="A1969" s="41" t="s">
        <v>666</v>
      </c>
      <c r="B1969" s="42">
        <v>-16.459</v>
      </c>
      <c r="C1969" s="42">
        <v>129.00700000000001</v>
      </c>
      <c r="D1969" s="43">
        <v>3.3297476640000001</v>
      </c>
      <c r="E1969" s="40" t="s">
        <v>667</v>
      </c>
      <c r="F1969" s="15"/>
    </row>
    <row r="1970" spans="1:6" ht="21.9" customHeight="1" x14ac:dyDescent="0.25">
      <c r="A1970" s="41" t="s">
        <v>666</v>
      </c>
      <c r="B1970" s="42">
        <v>-12.452999999999999</v>
      </c>
      <c r="C1970" s="42">
        <v>130.82900000000001</v>
      </c>
      <c r="D1970" s="43">
        <v>705.90596470000003</v>
      </c>
      <c r="E1970" s="40" t="s">
        <v>667</v>
      </c>
      <c r="F1970" s="15"/>
    </row>
    <row r="1971" spans="1:6" ht="21.9" customHeight="1" x14ac:dyDescent="0.25">
      <c r="A1971" s="41" t="s">
        <v>666</v>
      </c>
      <c r="B1971" s="42">
        <v>-12.554</v>
      </c>
      <c r="C1971" s="42">
        <v>131.33500000000001</v>
      </c>
      <c r="D1971" s="43">
        <v>15.22240506</v>
      </c>
      <c r="E1971" s="40" t="s">
        <v>667</v>
      </c>
      <c r="F1971" s="15"/>
    </row>
    <row r="1972" spans="1:6" ht="21.9" customHeight="1" x14ac:dyDescent="0.25">
      <c r="A1972" s="41" t="s">
        <v>666</v>
      </c>
      <c r="B1972" s="42">
        <v>-13.505000000000001</v>
      </c>
      <c r="C1972" s="42">
        <v>131.71700000000001</v>
      </c>
      <c r="D1972" s="43">
        <v>29.382497839999999</v>
      </c>
      <c r="E1972" s="40" t="s">
        <v>667</v>
      </c>
      <c r="F1972" s="15"/>
    </row>
    <row r="1973" spans="1:6" ht="21.9" customHeight="1" x14ac:dyDescent="0.25">
      <c r="A1973" s="41" t="s">
        <v>666</v>
      </c>
      <c r="B1973" s="42">
        <v>-12.436</v>
      </c>
      <c r="C1973" s="42">
        <v>130.91999999999999</v>
      </c>
      <c r="D1973" s="43">
        <v>316.36846150000002</v>
      </c>
      <c r="E1973" s="40" t="s">
        <v>667</v>
      </c>
      <c r="F1973" s="15"/>
    </row>
    <row r="1974" spans="1:6" ht="21.9" customHeight="1" x14ac:dyDescent="0.25">
      <c r="A1974" s="41" t="s">
        <v>666</v>
      </c>
      <c r="B1974" s="42">
        <v>-11.42</v>
      </c>
      <c r="C1974" s="42">
        <v>130.65600000000001</v>
      </c>
      <c r="D1974" s="43">
        <v>218.015625</v>
      </c>
      <c r="E1974" s="40" t="s">
        <v>667</v>
      </c>
      <c r="F1974" s="15"/>
    </row>
    <row r="1975" spans="1:6" ht="21.9" customHeight="1" x14ac:dyDescent="0.25">
      <c r="A1975" s="41" t="s">
        <v>666</v>
      </c>
      <c r="B1975" s="42">
        <v>-11.419</v>
      </c>
      <c r="C1975" s="42">
        <v>130.66999999999999</v>
      </c>
      <c r="D1975" s="43">
        <v>1744.125</v>
      </c>
      <c r="E1975" s="40" t="s">
        <v>667</v>
      </c>
      <c r="F1975" s="15"/>
    </row>
    <row r="1976" spans="1:6" ht="21.9" customHeight="1" x14ac:dyDescent="0.25">
      <c r="A1976" s="41" t="s">
        <v>666</v>
      </c>
      <c r="B1976" s="42">
        <v>-11.419</v>
      </c>
      <c r="C1976" s="42">
        <v>130.66999999999999</v>
      </c>
      <c r="D1976" s="43">
        <v>1744.125</v>
      </c>
      <c r="E1976" s="40" t="s">
        <v>667</v>
      </c>
      <c r="F1976" s="15"/>
    </row>
    <row r="1977" spans="1:6" ht="21.9" customHeight="1" x14ac:dyDescent="0.25">
      <c r="A1977" s="41" t="s">
        <v>666</v>
      </c>
      <c r="B1977" s="42">
        <v>-11.419</v>
      </c>
      <c r="C1977" s="42">
        <v>130.66999999999999</v>
      </c>
      <c r="D1977" s="43">
        <v>87.206249999999997</v>
      </c>
      <c r="E1977" s="40" t="s">
        <v>667</v>
      </c>
      <c r="F1977" s="15"/>
    </row>
    <row r="1978" spans="1:6" ht="21.9" customHeight="1" x14ac:dyDescent="0.25">
      <c r="A1978" s="41" t="s">
        <v>666</v>
      </c>
      <c r="B1978" s="42">
        <v>-15.742000000000001</v>
      </c>
      <c r="C1978" s="42">
        <v>131.541</v>
      </c>
      <c r="D1978" s="43">
        <v>1.6236593050000001</v>
      </c>
      <c r="E1978" s="40" t="s">
        <v>667</v>
      </c>
      <c r="F1978" s="15"/>
    </row>
    <row r="1979" spans="1:6" ht="21.9" customHeight="1" x14ac:dyDescent="0.25">
      <c r="A1979" s="41" t="s">
        <v>666</v>
      </c>
      <c r="B1979" s="42">
        <v>-16.352</v>
      </c>
      <c r="C1979" s="42">
        <v>132.221</v>
      </c>
      <c r="D1979" s="43">
        <v>14.01085</v>
      </c>
      <c r="E1979" s="40" t="s">
        <v>667</v>
      </c>
      <c r="F1979" s="15"/>
    </row>
    <row r="1980" spans="1:6" ht="21.9" customHeight="1" x14ac:dyDescent="0.25">
      <c r="A1980" s="41" t="s">
        <v>666</v>
      </c>
      <c r="B1980" s="42">
        <v>-13.584</v>
      </c>
      <c r="C1980" s="42">
        <v>131.18600000000001</v>
      </c>
      <c r="D1980" s="43">
        <v>17.8720152</v>
      </c>
      <c r="E1980" s="40" t="s">
        <v>667</v>
      </c>
      <c r="F1980" s="15"/>
    </row>
    <row r="1981" spans="1:6" ht="21.9" customHeight="1" x14ac:dyDescent="0.25">
      <c r="A1981" s="41" t="s">
        <v>666</v>
      </c>
      <c r="B1981" s="42">
        <v>-16.308</v>
      </c>
      <c r="C1981" s="42">
        <v>129.16399999999999</v>
      </c>
      <c r="D1981" s="43">
        <v>30.334966919999999</v>
      </c>
      <c r="E1981" s="40" t="s">
        <v>667</v>
      </c>
      <c r="F1981" s="15"/>
    </row>
    <row r="1982" spans="1:6" ht="21.9" customHeight="1" x14ac:dyDescent="0.25">
      <c r="A1982" s="41" t="s">
        <v>666</v>
      </c>
      <c r="B1982" s="42">
        <v>-16.289000000000001</v>
      </c>
      <c r="C1982" s="42">
        <v>129.24299999999999</v>
      </c>
      <c r="D1982" s="43">
        <v>55.97842808</v>
      </c>
      <c r="E1982" s="40" t="s">
        <v>667</v>
      </c>
      <c r="F1982" s="15"/>
    </row>
    <row r="1983" spans="1:6" ht="21.9" customHeight="1" x14ac:dyDescent="0.25">
      <c r="A1983" s="41" t="s">
        <v>666</v>
      </c>
      <c r="B1983" s="42">
        <v>-13.656000000000001</v>
      </c>
      <c r="C1983" s="42">
        <v>131.07900000000001</v>
      </c>
      <c r="D1983" s="43">
        <v>51.467985349999999</v>
      </c>
      <c r="E1983" s="40" t="s">
        <v>667</v>
      </c>
      <c r="F1983" s="15"/>
    </row>
    <row r="1984" spans="1:6" ht="21.9" customHeight="1" x14ac:dyDescent="0.25">
      <c r="A1984" s="41" t="s">
        <v>666</v>
      </c>
      <c r="B1984" s="42">
        <v>-13.763</v>
      </c>
      <c r="C1984" s="42">
        <v>130.54599999999999</v>
      </c>
      <c r="D1984" s="43">
        <v>193.65625</v>
      </c>
      <c r="E1984" s="40" t="s">
        <v>667</v>
      </c>
      <c r="F1984" s="15"/>
    </row>
    <row r="1985" spans="1:6" ht="21.9" customHeight="1" x14ac:dyDescent="0.25">
      <c r="A1985" s="41" t="s">
        <v>666</v>
      </c>
      <c r="B1985" s="42">
        <v>-11.428000000000001</v>
      </c>
      <c r="C1985" s="42">
        <v>130.66499999999999</v>
      </c>
      <c r="D1985" s="43">
        <v>348.82499999999999</v>
      </c>
      <c r="E1985" s="40" t="s">
        <v>667</v>
      </c>
      <c r="F1985" s="15"/>
    </row>
    <row r="1986" spans="1:6" ht="21.9" customHeight="1" x14ac:dyDescent="0.25">
      <c r="A1986" s="41" t="s">
        <v>666</v>
      </c>
      <c r="B1986" s="42">
        <v>-11.428000000000001</v>
      </c>
      <c r="C1986" s="42">
        <v>130.66499999999999</v>
      </c>
      <c r="D1986" s="43">
        <v>581.375</v>
      </c>
      <c r="E1986" s="40" t="s">
        <v>667</v>
      </c>
      <c r="F1986" s="15"/>
    </row>
    <row r="1987" spans="1:6" ht="21.9" customHeight="1" x14ac:dyDescent="0.25">
      <c r="A1987" s="41" t="s">
        <v>666</v>
      </c>
      <c r="B1987" s="42">
        <v>-14.785</v>
      </c>
      <c r="C1987" s="42">
        <v>135.30799999999999</v>
      </c>
      <c r="D1987" s="43">
        <v>0.324101109</v>
      </c>
      <c r="E1987" s="40" t="s">
        <v>667</v>
      </c>
      <c r="F1987" s="15"/>
    </row>
    <row r="1988" spans="1:6" ht="21.9" customHeight="1" x14ac:dyDescent="0.25">
      <c r="A1988" s="41" t="s">
        <v>666</v>
      </c>
      <c r="B1988" s="42">
        <v>-13.622</v>
      </c>
      <c r="C1988" s="42">
        <v>131.136</v>
      </c>
      <c r="D1988" s="43">
        <v>84.136888369999994</v>
      </c>
      <c r="E1988" s="40" t="s">
        <v>667</v>
      </c>
      <c r="F1988" s="15"/>
    </row>
    <row r="1989" spans="1:6" ht="21.9" customHeight="1" x14ac:dyDescent="0.25">
      <c r="A1989" s="41" t="s">
        <v>666</v>
      </c>
      <c r="B1989" s="42">
        <v>-11.428000000000001</v>
      </c>
      <c r="C1989" s="42">
        <v>130.65899999999999</v>
      </c>
      <c r="D1989" s="43">
        <v>250.43846919999999</v>
      </c>
      <c r="E1989" s="40" t="s">
        <v>667</v>
      </c>
      <c r="F1989" s="15"/>
    </row>
    <row r="1990" spans="1:6" ht="21.9" customHeight="1" x14ac:dyDescent="0.25">
      <c r="A1990" s="41" t="s">
        <v>666</v>
      </c>
      <c r="B1990" s="42">
        <v>-11.406000000000001</v>
      </c>
      <c r="C1990" s="42">
        <v>130.65700000000001</v>
      </c>
      <c r="D1990" s="43">
        <v>249.1607143</v>
      </c>
      <c r="E1990" s="40" t="s">
        <v>667</v>
      </c>
      <c r="F1990" s="15"/>
    </row>
    <row r="1991" spans="1:6" ht="21.9" customHeight="1" x14ac:dyDescent="0.25">
      <c r="A1991" s="41" t="s">
        <v>666</v>
      </c>
      <c r="B1991" s="42">
        <v>-13.664</v>
      </c>
      <c r="C1991" s="42">
        <v>134.32900000000001</v>
      </c>
      <c r="D1991" s="43">
        <v>18.459764710000002</v>
      </c>
      <c r="E1991" s="40" t="s">
        <v>667</v>
      </c>
      <c r="F1991" s="15"/>
    </row>
    <row r="1992" spans="1:6" ht="21.9" customHeight="1" x14ac:dyDescent="0.25">
      <c r="A1992" s="41" t="s">
        <v>666</v>
      </c>
      <c r="B1992" s="42">
        <v>-15.22</v>
      </c>
      <c r="C1992" s="42">
        <v>134.084</v>
      </c>
      <c r="D1992" s="43">
        <v>37.848382180000002</v>
      </c>
      <c r="E1992" s="40" t="s">
        <v>667</v>
      </c>
      <c r="F1992" s="15"/>
    </row>
    <row r="1993" spans="1:6" ht="21.9" customHeight="1" x14ac:dyDescent="0.25">
      <c r="A1993" s="41" t="s">
        <v>666</v>
      </c>
      <c r="B1993" s="42">
        <v>-13.824999999999999</v>
      </c>
      <c r="C1993" s="42">
        <v>131.83799999999999</v>
      </c>
      <c r="D1993" s="43">
        <v>12.75409997</v>
      </c>
      <c r="E1993" s="40" t="s">
        <v>667</v>
      </c>
      <c r="F1993" s="15"/>
    </row>
    <row r="1994" spans="1:6" ht="21.9" customHeight="1" x14ac:dyDescent="0.25">
      <c r="A1994" s="41" t="s">
        <v>666</v>
      </c>
      <c r="B1994" s="42">
        <v>-13.749000000000001</v>
      </c>
      <c r="C1994" s="42">
        <v>130.68799999999999</v>
      </c>
      <c r="D1994" s="43">
        <v>223.2979875</v>
      </c>
      <c r="E1994" s="40" t="s">
        <v>667</v>
      </c>
      <c r="F1994" s="15"/>
    </row>
    <row r="1995" spans="1:6" ht="21.9" customHeight="1" x14ac:dyDescent="0.25">
      <c r="A1995" s="41" t="s">
        <v>666</v>
      </c>
      <c r="B1995" s="42">
        <v>-11.414999999999999</v>
      </c>
      <c r="C1995" s="42">
        <v>130.66399999999999</v>
      </c>
      <c r="D1995" s="43">
        <v>174.41249999999999</v>
      </c>
      <c r="E1995" s="40" t="s">
        <v>667</v>
      </c>
      <c r="F1995" s="15"/>
    </row>
    <row r="1996" spans="1:6" ht="21.9" customHeight="1" x14ac:dyDescent="0.25">
      <c r="A1996" s="41" t="s">
        <v>666</v>
      </c>
      <c r="B1996" s="42">
        <v>-11.414999999999999</v>
      </c>
      <c r="C1996" s="42">
        <v>130.66399999999999</v>
      </c>
      <c r="D1996" s="43">
        <v>249.1607143</v>
      </c>
      <c r="E1996" s="40" t="s">
        <v>667</v>
      </c>
      <c r="F1996" s="15"/>
    </row>
    <row r="1997" spans="1:6" ht="21.9" customHeight="1" x14ac:dyDescent="0.25">
      <c r="A1997" s="41" t="s">
        <v>666</v>
      </c>
      <c r="B1997" s="42">
        <v>-11.414999999999999</v>
      </c>
      <c r="C1997" s="42">
        <v>130.66399999999999</v>
      </c>
      <c r="D1997" s="43">
        <v>348.82499999999999</v>
      </c>
      <c r="E1997" s="40" t="s">
        <v>667</v>
      </c>
      <c r="F1997" s="15"/>
    </row>
    <row r="1998" spans="1:6" ht="21.9" customHeight="1" x14ac:dyDescent="0.25">
      <c r="A1998" s="41" t="s">
        <v>666</v>
      </c>
      <c r="B1998" s="42">
        <v>-12.651</v>
      </c>
      <c r="C1998" s="42">
        <v>132.88900000000001</v>
      </c>
      <c r="D1998" s="43">
        <v>502.24781580000001</v>
      </c>
      <c r="E1998" s="40" t="s">
        <v>667</v>
      </c>
      <c r="F1998" s="15"/>
    </row>
    <row r="1999" spans="1:6" ht="21.9" customHeight="1" x14ac:dyDescent="0.25">
      <c r="A1999" s="41" t="s">
        <v>666</v>
      </c>
      <c r="B1999" s="42">
        <v>-13.595000000000001</v>
      </c>
      <c r="C1999" s="42">
        <v>131.85300000000001</v>
      </c>
      <c r="D1999" s="43">
        <v>57.244333330000003</v>
      </c>
      <c r="E1999" s="40" t="s">
        <v>667</v>
      </c>
      <c r="F1999" s="15"/>
    </row>
    <row r="2000" spans="1:6" ht="21.9" customHeight="1" x14ac:dyDescent="0.25">
      <c r="A2000" s="41" t="s">
        <v>666</v>
      </c>
      <c r="B2000" s="42">
        <v>-12.34</v>
      </c>
      <c r="C2000" s="42">
        <v>133.06</v>
      </c>
      <c r="D2000" s="43">
        <v>37.831058650000003</v>
      </c>
      <c r="E2000" s="40" t="s">
        <v>667</v>
      </c>
      <c r="F2000" s="15"/>
    </row>
    <row r="2001" spans="1:6" ht="21.9" customHeight="1" x14ac:dyDescent="0.25">
      <c r="A2001" s="41" t="s">
        <v>666</v>
      </c>
      <c r="B2001" s="42">
        <v>-13.83</v>
      </c>
      <c r="C2001" s="42">
        <v>131.185</v>
      </c>
      <c r="D2001" s="43">
        <v>51.802291160000003</v>
      </c>
      <c r="E2001" s="40" t="s">
        <v>667</v>
      </c>
      <c r="F2001" s="15"/>
    </row>
    <row r="2002" spans="1:6" ht="21.9" customHeight="1" x14ac:dyDescent="0.25">
      <c r="A2002" s="41" t="s">
        <v>666</v>
      </c>
      <c r="B2002" s="42">
        <v>-12.523</v>
      </c>
      <c r="C2002" s="42">
        <v>131.02600000000001</v>
      </c>
      <c r="D2002" s="43">
        <v>486.37625000000003</v>
      </c>
      <c r="E2002" s="40" t="s">
        <v>667</v>
      </c>
      <c r="F2002" s="15"/>
    </row>
    <row r="2003" spans="1:6" ht="21.9" customHeight="1" x14ac:dyDescent="0.25">
      <c r="A2003" s="41" t="s">
        <v>666</v>
      </c>
      <c r="B2003" s="42">
        <v>-11.422000000000001</v>
      </c>
      <c r="C2003" s="42">
        <v>130.66399999999999</v>
      </c>
      <c r="D2003" s="43">
        <v>363.359375</v>
      </c>
      <c r="E2003" s="40" t="s">
        <v>667</v>
      </c>
      <c r="F2003" s="15"/>
    </row>
    <row r="2004" spans="1:6" ht="21.9" customHeight="1" x14ac:dyDescent="0.25">
      <c r="A2004" s="41" t="s">
        <v>666</v>
      </c>
      <c r="B2004" s="42">
        <v>-11.422000000000001</v>
      </c>
      <c r="C2004" s="42">
        <v>130.66399999999999</v>
      </c>
      <c r="D2004" s="43">
        <v>348.82499999999999</v>
      </c>
      <c r="E2004" s="40" t="s">
        <v>667</v>
      </c>
      <c r="F2004" s="15"/>
    </row>
    <row r="2005" spans="1:6" ht="21.9" customHeight="1" x14ac:dyDescent="0.25">
      <c r="A2005" s="41" t="s">
        <v>666</v>
      </c>
      <c r="B2005" s="42">
        <v>-13.243</v>
      </c>
      <c r="C2005" s="42">
        <v>131.11000000000001</v>
      </c>
      <c r="D2005" s="43">
        <v>81.652450909999999</v>
      </c>
      <c r="E2005" s="40" t="s">
        <v>667</v>
      </c>
      <c r="F2005" s="15"/>
    </row>
    <row r="2006" spans="1:6" ht="21.9" customHeight="1" x14ac:dyDescent="0.25">
      <c r="A2006" s="41" t="s">
        <v>666</v>
      </c>
      <c r="B2006" s="42">
        <v>-12.411</v>
      </c>
      <c r="C2006" s="42">
        <v>130.922</v>
      </c>
      <c r="D2006" s="43">
        <v>822.55799999999999</v>
      </c>
      <c r="E2006" s="40" t="s">
        <v>667</v>
      </c>
      <c r="F2006" s="15"/>
    </row>
    <row r="2007" spans="1:6" ht="21.9" customHeight="1" x14ac:dyDescent="0.25">
      <c r="A2007" s="41" t="s">
        <v>666</v>
      </c>
      <c r="B2007" s="42">
        <v>-12.41</v>
      </c>
      <c r="C2007" s="42">
        <v>130.93799999999999</v>
      </c>
      <c r="D2007" s="43">
        <v>1028.1975</v>
      </c>
      <c r="E2007" s="40" t="s">
        <v>667</v>
      </c>
      <c r="F2007" s="15"/>
    </row>
    <row r="2008" spans="1:6" ht="21.9" customHeight="1" x14ac:dyDescent="0.25">
      <c r="A2008" s="41" t="s">
        <v>666</v>
      </c>
      <c r="B2008" s="42">
        <v>-12.397</v>
      </c>
      <c r="C2008" s="42">
        <v>130.93199999999999</v>
      </c>
      <c r="D2008" s="43">
        <v>27.373816420000001</v>
      </c>
      <c r="E2008" s="40" t="s">
        <v>667</v>
      </c>
      <c r="F2008" s="15"/>
    </row>
    <row r="2009" spans="1:6" ht="21.9" customHeight="1" x14ac:dyDescent="0.25">
      <c r="A2009" s="41" t="s">
        <v>666</v>
      </c>
      <c r="B2009" s="42">
        <v>-12.396000000000001</v>
      </c>
      <c r="C2009" s="42">
        <v>130.93199999999999</v>
      </c>
      <c r="D2009" s="43">
        <v>10.52805369</v>
      </c>
      <c r="E2009" s="40" t="s">
        <v>667</v>
      </c>
      <c r="F2009" s="15"/>
    </row>
    <row r="2010" spans="1:6" ht="21.9" customHeight="1" x14ac:dyDescent="0.25">
      <c r="A2010" s="41" t="s">
        <v>666</v>
      </c>
      <c r="B2010" s="42">
        <v>-12.427</v>
      </c>
      <c r="C2010" s="42">
        <v>130.93700000000001</v>
      </c>
      <c r="D2010" s="43">
        <v>287.89530580000002</v>
      </c>
      <c r="E2010" s="40" t="s">
        <v>667</v>
      </c>
      <c r="F2010" s="15"/>
    </row>
    <row r="2011" spans="1:6" ht="21.9" customHeight="1" x14ac:dyDescent="0.25">
      <c r="A2011" s="41" t="s">
        <v>666</v>
      </c>
      <c r="B2011" s="42">
        <v>-12.468999999999999</v>
      </c>
      <c r="C2011" s="42">
        <v>131.01300000000001</v>
      </c>
      <c r="D2011" s="43">
        <v>1459.1285680000001</v>
      </c>
      <c r="E2011" s="40" t="s">
        <v>667</v>
      </c>
      <c r="F2011" s="15"/>
    </row>
    <row r="2012" spans="1:6" ht="21.9" customHeight="1" x14ac:dyDescent="0.25">
      <c r="A2012" s="41" t="s">
        <v>666</v>
      </c>
      <c r="B2012" s="42">
        <v>-12.47</v>
      </c>
      <c r="C2012" s="42">
        <v>131.012</v>
      </c>
      <c r="D2012" s="43">
        <v>667.41624300000001</v>
      </c>
      <c r="E2012" s="40" t="s">
        <v>667</v>
      </c>
      <c r="F2012" s="15"/>
    </row>
    <row r="2013" spans="1:6" ht="21.9" customHeight="1" x14ac:dyDescent="0.25">
      <c r="A2013" s="41" t="s">
        <v>666</v>
      </c>
      <c r="B2013" s="42">
        <v>-12.708</v>
      </c>
      <c r="C2013" s="42">
        <v>132.922</v>
      </c>
      <c r="D2013" s="43">
        <v>141.0053235</v>
      </c>
      <c r="E2013" s="40" t="s">
        <v>667</v>
      </c>
      <c r="F2013" s="15"/>
    </row>
    <row r="2014" spans="1:6" ht="21.9" customHeight="1" x14ac:dyDescent="0.25">
      <c r="A2014" s="41" t="s">
        <v>666</v>
      </c>
      <c r="B2014" s="42">
        <v>-12.34</v>
      </c>
      <c r="C2014" s="42">
        <v>130.88800000000001</v>
      </c>
      <c r="D2014" s="43">
        <v>0.325746592</v>
      </c>
      <c r="E2014" s="40" t="s">
        <v>667</v>
      </c>
      <c r="F2014" s="15"/>
    </row>
    <row r="2015" spans="1:6" ht="21.9" customHeight="1" x14ac:dyDescent="0.25">
      <c r="A2015" s="41" t="s">
        <v>666</v>
      </c>
      <c r="B2015" s="42">
        <v>-12.34</v>
      </c>
      <c r="C2015" s="42">
        <v>130.88800000000001</v>
      </c>
      <c r="D2015" s="43">
        <v>0.31247851100000001</v>
      </c>
      <c r="E2015" s="40" t="s">
        <v>667</v>
      </c>
      <c r="F2015" s="15"/>
    </row>
    <row r="2016" spans="1:6" ht="21.9" customHeight="1" x14ac:dyDescent="0.25">
      <c r="A2016" s="41" t="s">
        <v>666</v>
      </c>
      <c r="B2016" s="42">
        <v>-12.340999999999999</v>
      </c>
      <c r="C2016" s="42">
        <v>130.88900000000001</v>
      </c>
      <c r="D2016" s="43">
        <v>1.894263158</v>
      </c>
      <c r="E2016" s="40" t="s">
        <v>667</v>
      </c>
      <c r="F2016" s="15"/>
    </row>
    <row r="2017" spans="1:6" ht="21.9" customHeight="1" x14ac:dyDescent="0.25">
      <c r="A2017" s="41" t="s">
        <v>666</v>
      </c>
      <c r="B2017" s="42">
        <v>-12.348000000000001</v>
      </c>
      <c r="C2017" s="42">
        <v>130.881</v>
      </c>
      <c r="D2017" s="43">
        <v>0.231500489</v>
      </c>
      <c r="E2017" s="40" t="s">
        <v>667</v>
      </c>
      <c r="F2017" s="15"/>
    </row>
    <row r="2018" spans="1:6" ht="21.9" customHeight="1" x14ac:dyDescent="0.25">
      <c r="A2018" s="41" t="s">
        <v>666</v>
      </c>
      <c r="B2018" s="42">
        <v>-12.348000000000001</v>
      </c>
      <c r="C2018" s="42">
        <v>130.881</v>
      </c>
      <c r="D2018" s="43">
        <v>0.21346885099999999</v>
      </c>
      <c r="E2018" s="40" t="s">
        <v>667</v>
      </c>
      <c r="F2018" s="15"/>
    </row>
    <row r="2019" spans="1:6" ht="21.9" customHeight="1" x14ac:dyDescent="0.25">
      <c r="A2019" s="41" t="s">
        <v>666</v>
      </c>
      <c r="B2019" s="42">
        <v>-12.348000000000001</v>
      </c>
      <c r="C2019" s="42">
        <v>130.88200000000001</v>
      </c>
      <c r="D2019" s="43">
        <v>0.35196434399999998</v>
      </c>
      <c r="E2019" s="40" t="s">
        <v>667</v>
      </c>
      <c r="F2019" s="15"/>
    </row>
    <row r="2020" spans="1:6" ht="21.9" customHeight="1" x14ac:dyDescent="0.25">
      <c r="A2020" s="41" t="s">
        <v>666</v>
      </c>
      <c r="B2020" s="42">
        <v>-12.348000000000001</v>
      </c>
      <c r="C2020" s="42">
        <v>130.88200000000001</v>
      </c>
      <c r="D2020" s="43">
        <v>0.21941168899999999</v>
      </c>
      <c r="E2020" s="40" t="s">
        <v>667</v>
      </c>
      <c r="F2020" s="15"/>
    </row>
    <row r="2021" spans="1:6" ht="21.9" customHeight="1" x14ac:dyDescent="0.25">
      <c r="A2021" s="41" t="s">
        <v>666</v>
      </c>
      <c r="B2021" s="42">
        <v>-12.348000000000001</v>
      </c>
      <c r="C2021" s="42">
        <v>130.88200000000001</v>
      </c>
      <c r="D2021" s="43">
        <v>0.31069388799999997</v>
      </c>
      <c r="E2021" s="40" t="s">
        <v>667</v>
      </c>
      <c r="F2021" s="15"/>
    </row>
    <row r="2022" spans="1:6" ht="21.9" customHeight="1" x14ac:dyDescent="0.25">
      <c r="A2022" s="41" t="s">
        <v>666</v>
      </c>
      <c r="B2022" s="42">
        <v>-12.366</v>
      </c>
      <c r="C2022" s="42">
        <v>130.87299999999999</v>
      </c>
      <c r="D2022" s="43">
        <v>38.785521420000002</v>
      </c>
      <c r="E2022" s="40" t="s">
        <v>667</v>
      </c>
      <c r="F2022" s="15"/>
    </row>
    <row r="2023" spans="1:6" ht="21.9" customHeight="1" x14ac:dyDescent="0.25">
      <c r="A2023" s="41" t="s">
        <v>666</v>
      </c>
      <c r="B2023" s="42">
        <v>-12.347</v>
      </c>
      <c r="C2023" s="42">
        <v>130.88</v>
      </c>
      <c r="D2023" s="43">
        <v>7.7980499920000002</v>
      </c>
      <c r="E2023" s="40" t="s">
        <v>667</v>
      </c>
      <c r="F2023" s="15"/>
    </row>
    <row r="2024" spans="1:6" ht="21.9" customHeight="1" x14ac:dyDescent="0.25">
      <c r="A2024" s="41" t="s">
        <v>666</v>
      </c>
      <c r="B2024" s="42">
        <v>-12.347</v>
      </c>
      <c r="C2024" s="42">
        <v>130.88</v>
      </c>
      <c r="D2024" s="43">
        <v>0.59001639299999997</v>
      </c>
      <c r="E2024" s="40" t="s">
        <v>667</v>
      </c>
      <c r="F2024" s="15"/>
    </row>
    <row r="2025" spans="1:6" ht="21.9" customHeight="1" x14ac:dyDescent="0.25">
      <c r="A2025" s="41" t="s">
        <v>666</v>
      </c>
      <c r="B2025" s="42">
        <v>-12.349</v>
      </c>
      <c r="C2025" s="42">
        <v>130.881</v>
      </c>
      <c r="D2025" s="43">
        <v>0.11080948</v>
      </c>
      <c r="E2025" s="40" t="s">
        <v>667</v>
      </c>
      <c r="F2025" s="15"/>
    </row>
    <row r="2026" spans="1:6" ht="21.9" customHeight="1" x14ac:dyDescent="0.25">
      <c r="A2026" s="41" t="s">
        <v>666</v>
      </c>
      <c r="B2026" s="42">
        <v>-12.349</v>
      </c>
      <c r="C2026" s="42">
        <v>130.881</v>
      </c>
      <c r="D2026" s="43">
        <v>0.104518658</v>
      </c>
      <c r="E2026" s="40" t="s">
        <v>667</v>
      </c>
      <c r="F2026" s="15"/>
    </row>
    <row r="2027" spans="1:6" ht="21.9" customHeight="1" x14ac:dyDescent="0.25">
      <c r="A2027" s="41" t="s">
        <v>666</v>
      </c>
      <c r="B2027" s="42">
        <v>-12.548</v>
      </c>
      <c r="C2027" s="42">
        <v>131.08500000000001</v>
      </c>
      <c r="D2027" s="43">
        <v>591.45721600000002</v>
      </c>
      <c r="E2027" s="40" t="s">
        <v>667</v>
      </c>
      <c r="F2027" s="15"/>
    </row>
    <row r="2028" spans="1:6" ht="21.9" customHeight="1" x14ac:dyDescent="0.25">
      <c r="A2028" s="41" t="s">
        <v>666</v>
      </c>
      <c r="B2028" s="42">
        <v>-13.865</v>
      </c>
      <c r="C2028" s="42">
        <v>131.82</v>
      </c>
      <c r="D2028" s="43">
        <v>58.186273900000003</v>
      </c>
      <c r="E2028" s="40" t="s">
        <v>667</v>
      </c>
      <c r="F2028" s="15"/>
    </row>
    <row r="2029" spans="1:6" ht="21.9" customHeight="1" x14ac:dyDescent="0.25">
      <c r="A2029" s="41" t="s">
        <v>666</v>
      </c>
      <c r="B2029" s="42">
        <v>-13.864000000000001</v>
      </c>
      <c r="C2029" s="42">
        <v>131.82</v>
      </c>
      <c r="D2029" s="43">
        <v>34.65506207</v>
      </c>
      <c r="E2029" s="40" t="s">
        <v>667</v>
      </c>
      <c r="F2029" s="15"/>
    </row>
    <row r="2030" spans="1:6" ht="21.9" customHeight="1" x14ac:dyDescent="0.25">
      <c r="A2030" s="41" t="s">
        <v>666</v>
      </c>
      <c r="B2030" s="42">
        <v>-13.893000000000001</v>
      </c>
      <c r="C2030" s="42">
        <v>131.81299999999999</v>
      </c>
      <c r="D2030" s="43">
        <v>44.923228229999999</v>
      </c>
      <c r="E2030" s="40" t="s">
        <v>667</v>
      </c>
      <c r="F2030" s="15"/>
    </row>
    <row r="2031" spans="1:6" ht="21.9" customHeight="1" x14ac:dyDescent="0.25">
      <c r="A2031" s="41" t="s">
        <v>666</v>
      </c>
      <c r="B2031" s="42">
        <v>-13.897</v>
      </c>
      <c r="C2031" s="42">
        <v>131.77500000000001</v>
      </c>
      <c r="D2031" s="43">
        <v>22.535175729999999</v>
      </c>
      <c r="E2031" s="40" t="s">
        <v>667</v>
      </c>
      <c r="F2031" s="15"/>
    </row>
    <row r="2032" spans="1:6" ht="21.9" customHeight="1" x14ac:dyDescent="0.25">
      <c r="A2032" s="41" t="s">
        <v>666</v>
      </c>
      <c r="B2032" s="42">
        <v>-15.632999999999999</v>
      </c>
      <c r="C2032" s="42">
        <v>130.464</v>
      </c>
      <c r="D2032" s="43">
        <v>16.250603810000001</v>
      </c>
      <c r="E2032" s="40" t="s">
        <v>667</v>
      </c>
      <c r="F2032" s="15"/>
    </row>
    <row r="2033" spans="1:6" ht="21.9" customHeight="1" x14ac:dyDescent="0.25">
      <c r="A2033" s="41" t="s">
        <v>666</v>
      </c>
      <c r="B2033" s="42">
        <v>-14.787000000000001</v>
      </c>
      <c r="C2033" s="42">
        <v>131.94</v>
      </c>
      <c r="D2033" s="43">
        <v>56.365924769999999</v>
      </c>
      <c r="E2033" s="40" t="s">
        <v>667</v>
      </c>
      <c r="F2033" s="15"/>
    </row>
    <row r="2034" spans="1:6" ht="21.9" customHeight="1" x14ac:dyDescent="0.25">
      <c r="A2034" s="41" t="s">
        <v>666</v>
      </c>
      <c r="B2034" s="42">
        <v>-13.823</v>
      </c>
      <c r="C2034" s="42">
        <v>131.83500000000001</v>
      </c>
      <c r="D2034" s="43">
        <v>6.9283813140000001</v>
      </c>
      <c r="E2034" s="40" t="s">
        <v>667</v>
      </c>
      <c r="F2034" s="15"/>
    </row>
    <row r="2035" spans="1:6" ht="21.9" customHeight="1" x14ac:dyDescent="0.25">
      <c r="A2035" s="41" t="s">
        <v>666</v>
      </c>
      <c r="B2035" s="42">
        <v>-12.821999999999999</v>
      </c>
      <c r="C2035" s="42">
        <v>131.577</v>
      </c>
      <c r="D2035" s="43">
        <v>403.83290829999999</v>
      </c>
      <c r="E2035" s="40" t="s">
        <v>667</v>
      </c>
      <c r="F2035" s="15"/>
    </row>
    <row r="2036" spans="1:6" ht="21.9" customHeight="1" x14ac:dyDescent="0.25">
      <c r="A2036" s="41" t="s">
        <v>666</v>
      </c>
      <c r="B2036" s="42">
        <v>-12.506</v>
      </c>
      <c r="C2036" s="42">
        <v>131.035</v>
      </c>
      <c r="D2036" s="43">
        <v>1428.052083</v>
      </c>
      <c r="E2036" s="40" t="s">
        <v>667</v>
      </c>
      <c r="F2036" s="15"/>
    </row>
    <row r="2037" spans="1:6" ht="21.9" customHeight="1" x14ac:dyDescent="0.25">
      <c r="A2037" s="41" t="s">
        <v>666</v>
      </c>
      <c r="B2037" s="42">
        <v>-12.429</v>
      </c>
      <c r="C2037" s="42">
        <v>130.745</v>
      </c>
      <c r="D2037" s="43">
        <v>201.21140550000001</v>
      </c>
      <c r="E2037" s="40" t="s">
        <v>667</v>
      </c>
      <c r="F2037" s="15"/>
    </row>
    <row r="2038" spans="1:6" ht="21.9" customHeight="1" x14ac:dyDescent="0.25">
      <c r="A2038" s="41" t="s">
        <v>666</v>
      </c>
      <c r="B2038" s="42">
        <v>-13.239000000000001</v>
      </c>
      <c r="C2038" s="42">
        <v>131.107</v>
      </c>
      <c r="D2038" s="43">
        <v>45.212548920000003</v>
      </c>
      <c r="E2038" s="40" t="s">
        <v>667</v>
      </c>
      <c r="F2038" s="15"/>
    </row>
    <row r="2039" spans="1:6" ht="21.9" customHeight="1" x14ac:dyDescent="0.25">
      <c r="A2039" s="41" t="s">
        <v>666</v>
      </c>
      <c r="B2039" s="42">
        <v>-12.558999999999999</v>
      </c>
      <c r="C2039" s="42">
        <v>131.13</v>
      </c>
      <c r="D2039" s="43">
        <v>553.82799999999997</v>
      </c>
      <c r="E2039" s="40" t="s">
        <v>667</v>
      </c>
      <c r="F2039" s="15"/>
    </row>
    <row r="2040" spans="1:6" ht="21.9" customHeight="1" x14ac:dyDescent="0.25">
      <c r="A2040" s="41" t="s">
        <v>666</v>
      </c>
      <c r="B2040" s="42">
        <v>-16.262</v>
      </c>
      <c r="C2040" s="42">
        <v>133.374</v>
      </c>
      <c r="D2040" s="43">
        <v>1.1065522940000001</v>
      </c>
      <c r="E2040" s="40" t="s">
        <v>667</v>
      </c>
      <c r="F2040" s="15"/>
    </row>
    <row r="2041" spans="1:6" ht="21.9" customHeight="1" x14ac:dyDescent="0.25">
      <c r="A2041" s="41" t="s">
        <v>666</v>
      </c>
      <c r="B2041" s="42">
        <v>-13.465999999999999</v>
      </c>
      <c r="C2041" s="42">
        <v>131.69800000000001</v>
      </c>
      <c r="D2041" s="43">
        <v>5.168891983</v>
      </c>
      <c r="E2041" s="40" t="s">
        <v>667</v>
      </c>
      <c r="F2041" s="15"/>
    </row>
    <row r="2042" spans="1:6" ht="21.9" customHeight="1" x14ac:dyDescent="0.25">
      <c r="A2042" s="41" t="s">
        <v>666</v>
      </c>
      <c r="B2042" s="42">
        <v>-12.956</v>
      </c>
      <c r="C2042" s="42">
        <v>131.58699999999999</v>
      </c>
      <c r="D2042" s="43">
        <v>672.29142860000002</v>
      </c>
      <c r="E2042" s="40" t="s">
        <v>667</v>
      </c>
      <c r="F2042" s="15"/>
    </row>
    <row r="2043" spans="1:6" ht="21.9" customHeight="1" x14ac:dyDescent="0.25">
      <c r="A2043" s="41" t="s">
        <v>666</v>
      </c>
      <c r="B2043" s="42">
        <v>-12.547000000000001</v>
      </c>
      <c r="C2043" s="42">
        <v>131.08199999999999</v>
      </c>
      <c r="D2043" s="43">
        <v>914.0701057</v>
      </c>
      <c r="E2043" s="40" t="s">
        <v>667</v>
      </c>
      <c r="F2043" s="15"/>
    </row>
    <row r="2044" spans="1:6" ht="21.9" customHeight="1" x14ac:dyDescent="0.25">
      <c r="A2044" s="41" t="s">
        <v>666</v>
      </c>
      <c r="B2044" s="42">
        <v>-12.55</v>
      </c>
      <c r="C2044" s="42">
        <v>131.08000000000001</v>
      </c>
      <c r="D2044" s="43">
        <v>1104.0049449999999</v>
      </c>
      <c r="E2044" s="40" t="s">
        <v>667</v>
      </c>
      <c r="F2044" s="15"/>
    </row>
    <row r="2045" spans="1:6" ht="21.9" customHeight="1" x14ac:dyDescent="0.25">
      <c r="A2045" s="41" t="s">
        <v>666</v>
      </c>
      <c r="B2045" s="42">
        <v>-12.555999999999999</v>
      </c>
      <c r="C2045" s="42">
        <v>131.09800000000001</v>
      </c>
      <c r="D2045" s="43">
        <v>788.57500000000005</v>
      </c>
      <c r="E2045" s="40" t="s">
        <v>667</v>
      </c>
      <c r="F2045" s="15"/>
    </row>
    <row r="2046" spans="1:6" ht="21.9" customHeight="1" x14ac:dyDescent="0.25">
      <c r="A2046" s="41" t="s">
        <v>666</v>
      </c>
      <c r="B2046" s="42">
        <v>-12.555999999999999</v>
      </c>
      <c r="C2046" s="42">
        <v>131.102</v>
      </c>
      <c r="D2046" s="43">
        <v>841.14666669999997</v>
      </c>
      <c r="E2046" s="40" t="s">
        <v>667</v>
      </c>
      <c r="F2046" s="15"/>
    </row>
    <row r="2047" spans="1:6" ht="21.9" customHeight="1" x14ac:dyDescent="0.25">
      <c r="A2047" s="41" t="s">
        <v>666</v>
      </c>
      <c r="B2047" s="42">
        <v>-12.56</v>
      </c>
      <c r="C2047" s="42">
        <v>131.1</v>
      </c>
      <c r="D2047" s="43">
        <v>1577.15</v>
      </c>
      <c r="E2047" s="40" t="s">
        <v>667</v>
      </c>
      <c r="F2047" s="15"/>
    </row>
    <row r="2048" spans="1:6" ht="21.9" customHeight="1" x14ac:dyDescent="0.25">
      <c r="A2048" s="41" t="s">
        <v>666</v>
      </c>
      <c r="B2048" s="42">
        <v>-12.561</v>
      </c>
      <c r="C2048" s="42">
        <v>131.10300000000001</v>
      </c>
      <c r="D2048" s="43">
        <v>1143.4336209999999</v>
      </c>
      <c r="E2048" s="40" t="s">
        <v>667</v>
      </c>
      <c r="F2048" s="15"/>
    </row>
    <row r="2049" spans="1:6" ht="21.9" customHeight="1" x14ac:dyDescent="0.25">
      <c r="A2049" s="41" t="s">
        <v>666</v>
      </c>
      <c r="B2049" s="42">
        <v>-12.736000000000001</v>
      </c>
      <c r="C2049" s="42">
        <v>130.96600000000001</v>
      </c>
      <c r="D2049" s="43">
        <v>537.68833329999995</v>
      </c>
      <c r="E2049" s="40" t="s">
        <v>667</v>
      </c>
      <c r="F2049" s="15"/>
    </row>
    <row r="2050" spans="1:6" ht="21.9" customHeight="1" x14ac:dyDescent="0.25">
      <c r="A2050" s="41" t="s">
        <v>666</v>
      </c>
      <c r="B2050" s="42">
        <v>-12.571999999999999</v>
      </c>
      <c r="C2050" s="42">
        <v>131.26400000000001</v>
      </c>
      <c r="D2050" s="43">
        <v>316.12666669999999</v>
      </c>
      <c r="E2050" s="40" t="s">
        <v>667</v>
      </c>
      <c r="F2050" s="15"/>
    </row>
    <row r="2051" spans="1:6" ht="21.9" customHeight="1" x14ac:dyDescent="0.25">
      <c r="A2051" s="41" t="s">
        <v>666</v>
      </c>
      <c r="B2051" s="42">
        <v>-12.553000000000001</v>
      </c>
      <c r="C2051" s="42">
        <v>131.08500000000001</v>
      </c>
      <c r="D2051" s="43">
        <v>525.71666670000002</v>
      </c>
      <c r="E2051" s="40" t="s">
        <v>667</v>
      </c>
      <c r="F2051" s="15"/>
    </row>
    <row r="2052" spans="1:6" ht="21.9" customHeight="1" x14ac:dyDescent="0.25">
      <c r="A2052" s="41" t="s">
        <v>666</v>
      </c>
      <c r="B2052" s="42">
        <v>-12.564</v>
      </c>
      <c r="C2052" s="42">
        <v>131.1</v>
      </c>
      <c r="D2052" s="43">
        <v>630.86</v>
      </c>
      <c r="E2052" s="40" t="s">
        <v>667</v>
      </c>
      <c r="F2052" s="15"/>
    </row>
    <row r="2053" spans="1:6" ht="21.9" customHeight="1" x14ac:dyDescent="0.25">
      <c r="A2053" s="41" t="s">
        <v>666</v>
      </c>
      <c r="B2053" s="42">
        <v>-12.564</v>
      </c>
      <c r="C2053" s="42">
        <v>131.101</v>
      </c>
      <c r="D2053" s="43">
        <v>613.3361281</v>
      </c>
      <c r="E2053" s="40" t="s">
        <v>667</v>
      </c>
      <c r="F2053" s="15"/>
    </row>
    <row r="2054" spans="1:6" ht="21.9" customHeight="1" x14ac:dyDescent="0.25">
      <c r="A2054" s="41" t="s">
        <v>666</v>
      </c>
      <c r="B2054" s="42">
        <v>-12.55</v>
      </c>
      <c r="C2054" s="42">
        <v>131.08699999999999</v>
      </c>
      <c r="D2054" s="43">
        <v>1577.15</v>
      </c>
      <c r="E2054" s="40" t="s">
        <v>667</v>
      </c>
      <c r="F2054" s="15"/>
    </row>
    <row r="2055" spans="1:6" ht="21.9" customHeight="1" x14ac:dyDescent="0.25">
      <c r="A2055" s="41" t="s">
        <v>666</v>
      </c>
      <c r="B2055" s="42">
        <v>-12.584</v>
      </c>
      <c r="C2055" s="42">
        <v>131.11000000000001</v>
      </c>
      <c r="D2055" s="43">
        <v>730.74521689999995</v>
      </c>
      <c r="E2055" s="40" t="s">
        <v>667</v>
      </c>
      <c r="F2055" s="15"/>
    </row>
    <row r="2056" spans="1:6" ht="21.9" customHeight="1" x14ac:dyDescent="0.25">
      <c r="A2056" s="41" t="s">
        <v>666</v>
      </c>
      <c r="B2056" s="42">
        <v>-12.54</v>
      </c>
      <c r="C2056" s="42">
        <v>131.08699999999999</v>
      </c>
      <c r="D2056" s="43">
        <v>766.20593250000002</v>
      </c>
      <c r="E2056" s="40" t="s">
        <v>667</v>
      </c>
      <c r="F2056" s="15"/>
    </row>
    <row r="2057" spans="1:6" ht="21.9" customHeight="1" x14ac:dyDescent="0.25">
      <c r="A2057" s="41" t="s">
        <v>666</v>
      </c>
      <c r="B2057" s="42">
        <v>-12.548</v>
      </c>
      <c r="C2057" s="42">
        <v>131.08500000000001</v>
      </c>
      <c r="D2057" s="43">
        <v>806.53250000000003</v>
      </c>
      <c r="E2057" s="40" t="s">
        <v>667</v>
      </c>
      <c r="F2057" s="15"/>
    </row>
    <row r="2058" spans="1:6" ht="21.9" customHeight="1" x14ac:dyDescent="0.25">
      <c r="A2058" s="41" t="s">
        <v>666</v>
      </c>
      <c r="B2058" s="42">
        <v>-12.548</v>
      </c>
      <c r="C2058" s="42">
        <v>131.08799999999999</v>
      </c>
      <c r="D2058" s="43">
        <v>403.26625000000001</v>
      </c>
      <c r="E2058" s="40" t="s">
        <v>667</v>
      </c>
      <c r="F2058" s="15"/>
    </row>
    <row r="2059" spans="1:6" ht="21.9" customHeight="1" x14ac:dyDescent="0.25">
      <c r="A2059" s="41" t="s">
        <v>666</v>
      </c>
      <c r="B2059" s="42">
        <v>-12.48</v>
      </c>
      <c r="C2059" s="42">
        <v>131.06800000000001</v>
      </c>
      <c r="D2059" s="43">
        <v>725.70426329999998</v>
      </c>
      <c r="E2059" s="40" t="s">
        <v>667</v>
      </c>
      <c r="F2059" s="15"/>
    </row>
    <row r="2060" spans="1:6" ht="21.9" customHeight="1" x14ac:dyDescent="0.25">
      <c r="A2060" s="41" t="s">
        <v>666</v>
      </c>
      <c r="B2060" s="42">
        <v>-12.541</v>
      </c>
      <c r="C2060" s="42">
        <v>131.08500000000001</v>
      </c>
      <c r="D2060" s="43">
        <v>1613.0650000000001</v>
      </c>
      <c r="E2060" s="40" t="s">
        <v>667</v>
      </c>
      <c r="F2060" s="15"/>
    </row>
    <row r="2061" spans="1:6" ht="21.9" customHeight="1" x14ac:dyDescent="0.25">
      <c r="A2061" s="41" t="s">
        <v>666</v>
      </c>
      <c r="B2061" s="42">
        <v>-12.477</v>
      </c>
      <c r="C2061" s="42">
        <v>131.071</v>
      </c>
      <c r="D2061" s="43">
        <v>1945.5050000000001</v>
      </c>
      <c r="E2061" s="40" t="s">
        <v>667</v>
      </c>
      <c r="F2061" s="15"/>
    </row>
    <row r="2062" spans="1:6" ht="21.9" customHeight="1" x14ac:dyDescent="0.25">
      <c r="A2062" s="41" t="s">
        <v>666</v>
      </c>
      <c r="B2062" s="42">
        <v>-12.425000000000001</v>
      </c>
      <c r="C2062" s="42">
        <v>130.94900000000001</v>
      </c>
      <c r="D2062" s="43">
        <v>1370.93</v>
      </c>
      <c r="E2062" s="40" t="s">
        <v>667</v>
      </c>
      <c r="F2062" s="15"/>
    </row>
    <row r="2063" spans="1:6" ht="21.9" customHeight="1" x14ac:dyDescent="0.25">
      <c r="A2063" s="41" t="s">
        <v>666</v>
      </c>
      <c r="B2063" s="42">
        <v>-17.222999999999999</v>
      </c>
      <c r="C2063" s="42">
        <v>137.95099999999999</v>
      </c>
      <c r="D2063" s="43">
        <v>13.030337919999999</v>
      </c>
      <c r="E2063" s="40" t="s">
        <v>667</v>
      </c>
      <c r="F2063" s="15"/>
    </row>
    <row r="2064" spans="1:6" ht="21.9" customHeight="1" x14ac:dyDescent="0.25">
      <c r="A2064" s="41" t="s">
        <v>666</v>
      </c>
      <c r="B2064" s="42">
        <v>-12.564</v>
      </c>
      <c r="C2064" s="42">
        <v>131.04400000000001</v>
      </c>
      <c r="D2064" s="43">
        <v>779.804935</v>
      </c>
      <c r="E2064" s="40" t="s">
        <v>667</v>
      </c>
      <c r="F2064" s="15"/>
    </row>
    <row r="2065" spans="1:6" ht="21.9" customHeight="1" x14ac:dyDescent="0.25">
      <c r="A2065" s="41" t="s">
        <v>666</v>
      </c>
      <c r="B2065" s="42">
        <v>-12.558</v>
      </c>
      <c r="C2065" s="42">
        <v>131.12700000000001</v>
      </c>
      <c r="D2065" s="43">
        <v>692.28499999999997</v>
      </c>
      <c r="E2065" s="40" t="s">
        <v>667</v>
      </c>
      <c r="F2065" s="15"/>
    </row>
    <row r="2066" spans="1:6" ht="21.9" customHeight="1" x14ac:dyDescent="0.25">
      <c r="A2066" s="41" t="s">
        <v>666</v>
      </c>
      <c r="B2066" s="42">
        <v>-12.08</v>
      </c>
      <c r="C2066" s="42">
        <v>136.27500000000001</v>
      </c>
      <c r="D2066" s="43">
        <v>162.12541669999999</v>
      </c>
      <c r="E2066" s="40" t="s">
        <v>667</v>
      </c>
      <c r="F2066" s="15"/>
    </row>
    <row r="2067" spans="1:6" ht="21.9" customHeight="1" x14ac:dyDescent="0.25">
      <c r="A2067" s="41" t="s">
        <v>666</v>
      </c>
      <c r="B2067" s="42">
        <v>-12.305</v>
      </c>
      <c r="C2067" s="42">
        <v>131.018</v>
      </c>
      <c r="D2067" s="43">
        <v>3.252042952</v>
      </c>
      <c r="E2067" s="40" t="s">
        <v>667</v>
      </c>
      <c r="F2067" s="15"/>
    </row>
    <row r="2068" spans="1:6" ht="21.9" customHeight="1" x14ac:dyDescent="0.25">
      <c r="A2068" s="41" t="s">
        <v>666</v>
      </c>
      <c r="B2068" s="42">
        <v>-12.516999999999999</v>
      </c>
      <c r="C2068" s="42">
        <v>131.05799999999999</v>
      </c>
      <c r="D2068" s="43">
        <v>872.0625</v>
      </c>
      <c r="E2068" s="40" t="s">
        <v>667</v>
      </c>
      <c r="F2068" s="15"/>
    </row>
    <row r="2069" spans="1:6" ht="21.9" customHeight="1" x14ac:dyDescent="0.25">
      <c r="A2069" s="41" t="s">
        <v>666</v>
      </c>
      <c r="B2069" s="42">
        <v>-12.305</v>
      </c>
      <c r="C2069" s="42">
        <v>131.017</v>
      </c>
      <c r="D2069" s="43">
        <v>4.5906887760000004</v>
      </c>
      <c r="E2069" s="40" t="s">
        <v>667</v>
      </c>
      <c r="F2069" s="15"/>
    </row>
    <row r="2070" spans="1:6" ht="21.9" customHeight="1" x14ac:dyDescent="0.25">
      <c r="A2070" s="41" t="s">
        <v>666</v>
      </c>
      <c r="B2070" s="42">
        <v>-12.305</v>
      </c>
      <c r="C2070" s="42">
        <v>131.017</v>
      </c>
      <c r="D2070" s="43">
        <v>26.103308850000001</v>
      </c>
      <c r="E2070" s="40" t="s">
        <v>667</v>
      </c>
      <c r="F2070" s="15"/>
    </row>
    <row r="2071" spans="1:6" ht="21.9" customHeight="1" x14ac:dyDescent="0.25">
      <c r="A2071" s="41" t="s">
        <v>666</v>
      </c>
      <c r="B2071" s="42">
        <v>-12.305</v>
      </c>
      <c r="C2071" s="42">
        <v>131.017</v>
      </c>
      <c r="D2071" s="43">
        <v>5.3859140209999996</v>
      </c>
      <c r="E2071" s="40" t="s">
        <v>667</v>
      </c>
      <c r="F2071" s="15"/>
    </row>
    <row r="2072" spans="1:6" ht="21.9" customHeight="1" x14ac:dyDescent="0.25">
      <c r="A2072" s="41" t="s">
        <v>666</v>
      </c>
      <c r="B2072" s="42">
        <v>-13.725</v>
      </c>
      <c r="C2072" s="42">
        <v>130.72</v>
      </c>
      <c r="D2072" s="43">
        <v>127.8413333</v>
      </c>
      <c r="E2072" s="40" t="s">
        <v>667</v>
      </c>
      <c r="F2072" s="15"/>
    </row>
    <row r="2073" spans="1:6" ht="21.9" customHeight="1" x14ac:dyDescent="0.25">
      <c r="A2073" s="41" t="s">
        <v>666</v>
      </c>
      <c r="B2073" s="42">
        <v>-13.54</v>
      </c>
      <c r="C2073" s="42">
        <v>131.376</v>
      </c>
      <c r="D2073" s="43">
        <v>105.0559954</v>
      </c>
      <c r="E2073" s="40" t="s">
        <v>667</v>
      </c>
      <c r="F2073" s="15"/>
    </row>
    <row r="2074" spans="1:6" ht="21.9" customHeight="1" x14ac:dyDescent="0.25">
      <c r="A2074" s="41" t="s">
        <v>666</v>
      </c>
      <c r="B2074" s="42">
        <v>-12.585000000000001</v>
      </c>
      <c r="C2074" s="42">
        <v>131.05000000000001</v>
      </c>
      <c r="D2074" s="43">
        <v>899.77499999999998</v>
      </c>
      <c r="E2074" s="40" t="s">
        <v>667</v>
      </c>
      <c r="F2074" s="15"/>
    </row>
    <row r="2075" spans="1:6" ht="21.9" customHeight="1" x14ac:dyDescent="0.25">
      <c r="A2075" s="41" t="s">
        <v>666</v>
      </c>
      <c r="B2075" s="42">
        <v>-14.164999999999999</v>
      </c>
      <c r="C2075" s="42">
        <v>130.09100000000001</v>
      </c>
      <c r="D2075" s="43">
        <v>283.66775840000003</v>
      </c>
      <c r="E2075" s="40" t="s">
        <v>667</v>
      </c>
      <c r="F2075" s="15"/>
    </row>
    <row r="2076" spans="1:6" ht="21.9" customHeight="1" x14ac:dyDescent="0.25">
      <c r="A2076" s="41" t="s">
        <v>666</v>
      </c>
      <c r="B2076" s="42">
        <v>-14.164999999999999</v>
      </c>
      <c r="C2076" s="42">
        <v>130.09100000000001</v>
      </c>
      <c r="D2076" s="43">
        <v>247.3000696</v>
      </c>
      <c r="E2076" s="40" t="s">
        <v>667</v>
      </c>
      <c r="F2076" s="15"/>
    </row>
    <row r="2077" spans="1:6" ht="21.9" customHeight="1" x14ac:dyDescent="0.25">
      <c r="A2077" s="41" t="s">
        <v>666</v>
      </c>
      <c r="B2077" s="42">
        <v>-14.714</v>
      </c>
      <c r="C2077" s="42">
        <v>134.506</v>
      </c>
      <c r="D2077" s="43">
        <v>4.3378770490000003</v>
      </c>
      <c r="E2077" s="40" t="s">
        <v>667</v>
      </c>
      <c r="F2077" s="15"/>
    </row>
    <row r="2078" spans="1:6" ht="21.9" customHeight="1" x14ac:dyDescent="0.25">
      <c r="A2078" s="41" t="s">
        <v>666</v>
      </c>
      <c r="B2078" s="42">
        <v>-12.651999999999999</v>
      </c>
      <c r="C2078" s="42">
        <v>132.87299999999999</v>
      </c>
      <c r="D2078" s="43">
        <v>244.054</v>
      </c>
      <c r="E2078" s="40" t="s">
        <v>667</v>
      </c>
      <c r="F2078" s="15"/>
    </row>
    <row r="2079" spans="1:6" ht="21.9" customHeight="1" x14ac:dyDescent="0.25">
      <c r="A2079" s="41" t="s">
        <v>666</v>
      </c>
      <c r="B2079" s="42">
        <v>-12.689</v>
      </c>
      <c r="C2079" s="42">
        <v>132.88999999999999</v>
      </c>
      <c r="D2079" s="43">
        <v>278.01493160000001</v>
      </c>
      <c r="E2079" s="40" t="s">
        <v>667</v>
      </c>
      <c r="F2079" s="15"/>
    </row>
    <row r="2080" spans="1:6" ht="21.9" customHeight="1" x14ac:dyDescent="0.25">
      <c r="A2080" s="41" t="s">
        <v>666</v>
      </c>
      <c r="B2080" s="42">
        <v>-12.67</v>
      </c>
      <c r="C2080" s="42">
        <v>132.84200000000001</v>
      </c>
      <c r="D2080" s="43">
        <v>219.07462889999999</v>
      </c>
      <c r="E2080" s="40" t="s">
        <v>667</v>
      </c>
      <c r="F2080" s="15"/>
    </row>
    <row r="2081" spans="1:6" ht="21.9" customHeight="1" x14ac:dyDescent="0.25">
      <c r="A2081" s="41" t="s">
        <v>666</v>
      </c>
      <c r="B2081" s="42">
        <v>-12.686</v>
      </c>
      <c r="C2081" s="42">
        <v>132.82599999999999</v>
      </c>
      <c r="D2081" s="43">
        <v>121.40300000000001</v>
      </c>
      <c r="E2081" s="40" t="s">
        <v>667</v>
      </c>
      <c r="F2081" s="15"/>
    </row>
    <row r="2082" spans="1:6" ht="21.9" customHeight="1" x14ac:dyDescent="0.25">
      <c r="A2082" s="41" t="s">
        <v>666</v>
      </c>
      <c r="B2082" s="42">
        <v>-12.442</v>
      </c>
      <c r="C2082" s="42">
        <v>130.94200000000001</v>
      </c>
      <c r="D2082" s="43">
        <v>324.0379921</v>
      </c>
      <c r="E2082" s="40" t="s">
        <v>667</v>
      </c>
      <c r="F2082" s="15"/>
    </row>
    <row r="2083" spans="1:6" ht="21.9" customHeight="1" x14ac:dyDescent="0.25">
      <c r="A2083" s="41" t="s">
        <v>666</v>
      </c>
      <c r="B2083" s="42">
        <v>-12.635999999999999</v>
      </c>
      <c r="C2083" s="42">
        <v>131.31200000000001</v>
      </c>
      <c r="D2083" s="43">
        <v>1.6459654480000001</v>
      </c>
      <c r="E2083" s="40" t="s">
        <v>667</v>
      </c>
      <c r="F2083" s="15"/>
    </row>
    <row r="2084" spans="1:6" ht="21.9" customHeight="1" x14ac:dyDescent="0.25">
      <c r="A2084" s="41" t="s">
        <v>666</v>
      </c>
      <c r="B2084" s="42">
        <v>-11.422000000000001</v>
      </c>
      <c r="C2084" s="42">
        <v>130.66399999999999</v>
      </c>
      <c r="D2084" s="43">
        <v>348.82499999999999</v>
      </c>
      <c r="E2084" s="40" t="s">
        <v>667</v>
      </c>
      <c r="F2084" s="15"/>
    </row>
    <row r="2085" spans="1:6" ht="21.9" customHeight="1" x14ac:dyDescent="0.25">
      <c r="A2085" s="41" t="s">
        <v>666</v>
      </c>
      <c r="B2085" s="42">
        <v>-11.422000000000001</v>
      </c>
      <c r="C2085" s="42">
        <v>130.66399999999999</v>
      </c>
      <c r="D2085" s="43">
        <v>348.82499999999999</v>
      </c>
      <c r="E2085" s="40" t="s">
        <v>667</v>
      </c>
      <c r="F2085" s="15"/>
    </row>
    <row r="2086" spans="1:6" ht="21.9" customHeight="1" x14ac:dyDescent="0.25">
      <c r="A2086" s="41" t="s">
        <v>666</v>
      </c>
      <c r="B2086" s="42">
        <v>-12.707000000000001</v>
      </c>
      <c r="C2086" s="42">
        <v>131.001</v>
      </c>
      <c r="D2086" s="43">
        <v>692.66681640000002</v>
      </c>
      <c r="E2086" s="40" t="s">
        <v>667</v>
      </c>
      <c r="F2086" s="15"/>
    </row>
    <row r="2087" spans="1:6" ht="21.9" customHeight="1" x14ac:dyDescent="0.25">
      <c r="A2087" s="41" t="s">
        <v>666</v>
      </c>
      <c r="B2087" s="42">
        <v>-12.763999999999999</v>
      </c>
      <c r="C2087" s="42">
        <v>131.16</v>
      </c>
      <c r="D2087" s="43">
        <v>680.55666670000005</v>
      </c>
      <c r="E2087" s="40" t="s">
        <v>667</v>
      </c>
      <c r="F2087" s="15"/>
    </row>
    <row r="2088" spans="1:6" ht="21.9" customHeight="1" x14ac:dyDescent="0.25">
      <c r="A2088" s="41" t="s">
        <v>666</v>
      </c>
      <c r="B2088" s="42">
        <v>-12.763999999999999</v>
      </c>
      <c r="C2088" s="42">
        <v>131.15799999999999</v>
      </c>
      <c r="D2088" s="43">
        <v>340.27833329999999</v>
      </c>
      <c r="E2088" s="40" t="s">
        <v>667</v>
      </c>
      <c r="F2088" s="15"/>
    </row>
    <row r="2089" spans="1:6" ht="21.9" customHeight="1" x14ac:dyDescent="0.25">
      <c r="A2089" s="41" t="s">
        <v>666</v>
      </c>
      <c r="B2089" s="42">
        <v>-11.832000000000001</v>
      </c>
      <c r="C2089" s="42">
        <v>135.876</v>
      </c>
      <c r="D2089" s="43">
        <v>257.049375</v>
      </c>
      <c r="E2089" s="40" t="s">
        <v>667</v>
      </c>
      <c r="F2089" s="15"/>
    </row>
    <row r="2090" spans="1:6" ht="21.9" customHeight="1" x14ac:dyDescent="0.25">
      <c r="A2090" s="41" t="s">
        <v>666</v>
      </c>
      <c r="B2090" s="42">
        <v>-11.832000000000001</v>
      </c>
      <c r="C2090" s="42">
        <v>135.876</v>
      </c>
      <c r="D2090" s="43">
        <v>228.48833329999999</v>
      </c>
      <c r="E2090" s="40" t="s">
        <v>667</v>
      </c>
      <c r="F2090" s="15"/>
    </row>
    <row r="2091" spans="1:6" ht="21.9" customHeight="1" x14ac:dyDescent="0.25">
      <c r="A2091" s="41" t="s">
        <v>666</v>
      </c>
      <c r="B2091" s="42">
        <v>-11.832000000000001</v>
      </c>
      <c r="C2091" s="42">
        <v>135.876</v>
      </c>
      <c r="D2091" s="43">
        <v>195.84714289999999</v>
      </c>
      <c r="E2091" s="40" t="s">
        <v>667</v>
      </c>
      <c r="F2091" s="15"/>
    </row>
    <row r="2092" spans="1:6" ht="21.9" customHeight="1" x14ac:dyDescent="0.25">
      <c r="A2092" s="41" t="s">
        <v>666</v>
      </c>
      <c r="B2092" s="42">
        <v>-11.851000000000001</v>
      </c>
      <c r="C2092" s="42">
        <v>135.881</v>
      </c>
      <c r="D2092" s="43">
        <v>21.990841119999999</v>
      </c>
      <c r="E2092" s="40" t="s">
        <v>667</v>
      </c>
      <c r="F2092" s="15"/>
    </row>
    <row r="2093" spans="1:6" ht="21.9" customHeight="1" x14ac:dyDescent="0.25">
      <c r="A2093" s="41" t="s">
        <v>666</v>
      </c>
      <c r="B2093" s="42">
        <v>-11.851000000000001</v>
      </c>
      <c r="C2093" s="42">
        <v>135.881</v>
      </c>
      <c r="D2093" s="43">
        <v>36.910117649999997</v>
      </c>
      <c r="E2093" s="40" t="s">
        <v>667</v>
      </c>
      <c r="F2093" s="15"/>
    </row>
    <row r="2094" spans="1:6" ht="21.9" customHeight="1" x14ac:dyDescent="0.25">
      <c r="A2094" s="41" t="s">
        <v>666</v>
      </c>
      <c r="B2094" s="42">
        <v>-11.851000000000001</v>
      </c>
      <c r="C2094" s="42">
        <v>135.881</v>
      </c>
      <c r="D2094" s="43">
        <v>31.322562600000001</v>
      </c>
      <c r="E2094" s="40" t="s">
        <v>667</v>
      </c>
      <c r="F2094" s="15"/>
    </row>
    <row r="2095" spans="1:6" ht="21.9" customHeight="1" x14ac:dyDescent="0.25">
      <c r="A2095" s="41" t="s">
        <v>666</v>
      </c>
      <c r="B2095" s="42">
        <v>-11.851000000000001</v>
      </c>
      <c r="C2095" s="42">
        <v>135.881</v>
      </c>
      <c r="D2095" s="43">
        <v>43.981682239999998</v>
      </c>
      <c r="E2095" s="40" t="s">
        <v>667</v>
      </c>
      <c r="F2095" s="15"/>
    </row>
    <row r="2096" spans="1:6" ht="21.9" customHeight="1" x14ac:dyDescent="0.25">
      <c r="A2096" s="41" t="s">
        <v>666</v>
      </c>
      <c r="B2096" s="42">
        <v>-11.045999999999999</v>
      </c>
      <c r="C2096" s="42">
        <v>132.53899999999999</v>
      </c>
      <c r="D2096" s="43">
        <v>36.397436769999999</v>
      </c>
      <c r="E2096" s="40" t="s">
        <v>667</v>
      </c>
      <c r="F2096" s="15"/>
    </row>
    <row r="2097" spans="1:6" ht="21.9" customHeight="1" x14ac:dyDescent="0.25">
      <c r="A2097" s="41" t="s">
        <v>666</v>
      </c>
      <c r="B2097" s="42">
        <v>-11.065</v>
      </c>
      <c r="C2097" s="42">
        <v>132.52699999999999</v>
      </c>
      <c r="D2097" s="43">
        <v>53.200070660000002</v>
      </c>
      <c r="E2097" s="40" t="s">
        <v>667</v>
      </c>
      <c r="F2097" s="15"/>
    </row>
    <row r="2098" spans="1:6" ht="21.9" customHeight="1" x14ac:dyDescent="0.25">
      <c r="A2098" s="41" t="s">
        <v>666</v>
      </c>
      <c r="B2098" s="42">
        <v>-14.553000000000001</v>
      </c>
      <c r="C2098" s="42">
        <v>133.114</v>
      </c>
      <c r="D2098" s="43">
        <v>6.9126097560000002</v>
      </c>
      <c r="E2098" s="40" t="s">
        <v>667</v>
      </c>
      <c r="F2098" s="15"/>
    </row>
    <row r="2099" spans="1:6" ht="21.9" customHeight="1" x14ac:dyDescent="0.25">
      <c r="A2099" s="41" t="s">
        <v>666</v>
      </c>
      <c r="B2099" s="42">
        <v>-14.551</v>
      </c>
      <c r="C2099" s="42">
        <v>133.11500000000001</v>
      </c>
      <c r="D2099" s="43">
        <v>2.1920026899999998</v>
      </c>
      <c r="E2099" s="40" t="s">
        <v>667</v>
      </c>
      <c r="F2099" s="15"/>
    </row>
    <row r="2100" spans="1:6" ht="21.9" customHeight="1" x14ac:dyDescent="0.25">
      <c r="A2100" s="41" t="s">
        <v>666</v>
      </c>
      <c r="B2100" s="42">
        <v>-13.821999999999999</v>
      </c>
      <c r="C2100" s="42">
        <v>131.84200000000001</v>
      </c>
      <c r="D2100" s="43">
        <v>19.08361099</v>
      </c>
      <c r="E2100" s="40" t="s">
        <v>667</v>
      </c>
      <c r="F2100" s="15"/>
    </row>
    <row r="2101" spans="1:6" ht="21.9" customHeight="1" x14ac:dyDescent="0.25">
      <c r="A2101" s="41" t="s">
        <v>666</v>
      </c>
      <c r="B2101" s="42">
        <v>-11.085000000000001</v>
      </c>
      <c r="C2101" s="42">
        <v>132.59299999999999</v>
      </c>
      <c r="D2101" s="43">
        <v>12.124865590000001</v>
      </c>
      <c r="E2101" s="40" t="s">
        <v>667</v>
      </c>
      <c r="F2101" s="15"/>
    </row>
    <row r="2102" spans="1:6" ht="21.9" customHeight="1" x14ac:dyDescent="0.25">
      <c r="A2102" s="41" t="s">
        <v>666</v>
      </c>
      <c r="B2102" s="42">
        <v>-11.085000000000001</v>
      </c>
      <c r="C2102" s="42">
        <v>132.59299999999999</v>
      </c>
      <c r="D2102" s="43">
        <v>1.0372581000000001</v>
      </c>
      <c r="E2102" s="40" t="s">
        <v>667</v>
      </c>
      <c r="F2102" s="15"/>
    </row>
    <row r="2103" spans="1:6" ht="21.9" customHeight="1" x14ac:dyDescent="0.25">
      <c r="A2103" s="41" t="s">
        <v>666</v>
      </c>
      <c r="B2103" s="42">
        <v>-11.085000000000001</v>
      </c>
      <c r="C2103" s="42">
        <v>132.59299999999999</v>
      </c>
      <c r="D2103" s="43">
        <v>56.032226950000002</v>
      </c>
      <c r="E2103" s="40" t="s">
        <v>667</v>
      </c>
      <c r="F2103" s="15"/>
    </row>
    <row r="2104" spans="1:6" ht="21.9" customHeight="1" x14ac:dyDescent="0.25">
      <c r="A2104" s="41" t="s">
        <v>666</v>
      </c>
      <c r="B2104" s="42">
        <v>-12.548999999999999</v>
      </c>
      <c r="C2104" s="42">
        <v>131.09100000000001</v>
      </c>
      <c r="D2104" s="43">
        <v>940.954701</v>
      </c>
      <c r="E2104" s="40" t="s">
        <v>667</v>
      </c>
      <c r="F2104" s="15"/>
    </row>
    <row r="2105" spans="1:6" ht="21.9" customHeight="1" x14ac:dyDescent="0.25">
      <c r="A2105" s="41" t="s">
        <v>666</v>
      </c>
      <c r="B2105" s="42">
        <v>-14.276</v>
      </c>
      <c r="C2105" s="42">
        <v>132.83099999999999</v>
      </c>
      <c r="D2105" s="43">
        <v>59.120859469999999</v>
      </c>
      <c r="E2105" s="40" t="s">
        <v>667</v>
      </c>
      <c r="F2105" s="15"/>
    </row>
    <row r="2106" spans="1:6" ht="21.9" customHeight="1" x14ac:dyDescent="0.25">
      <c r="A2106" s="41" t="s">
        <v>666</v>
      </c>
      <c r="B2106" s="42">
        <v>-12.654999999999999</v>
      </c>
      <c r="C2106" s="42">
        <v>132.87799999999999</v>
      </c>
      <c r="D2106" s="43">
        <v>252.75820139999999</v>
      </c>
      <c r="E2106" s="40" t="s">
        <v>667</v>
      </c>
      <c r="F2106" s="15"/>
    </row>
    <row r="2107" spans="1:6" ht="21.9" customHeight="1" x14ac:dyDescent="0.25">
      <c r="A2107" s="41" t="s">
        <v>666</v>
      </c>
      <c r="B2107" s="42">
        <v>-12.625</v>
      </c>
      <c r="C2107" s="42">
        <v>132.827</v>
      </c>
      <c r="D2107" s="43">
        <v>402.61712870000002</v>
      </c>
      <c r="E2107" s="40" t="s">
        <v>667</v>
      </c>
      <c r="F2107" s="15"/>
    </row>
    <row r="2108" spans="1:6" ht="21.9" customHeight="1" x14ac:dyDescent="0.25">
      <c r="A2108" s="41" t="s">
        <v>666</v>
      </c>
      <c r="B2108" s="42">
        <v>-12.429</v>
      </c>
      <c r="C2108" s="42">
        <v>130.74299999999999</v>
      </c>
      <c r="D2108" s="43">
        <v>217.09411069999999</v>
      </c>
      <c r="E2108" s="40" t="s">
        <v>667</v>
      </c>
      <c r="F2108" s="15"/>
    </row>
    <row r="2109" spans="1:6" ht="21.9" customHeight="1" x14ac:dyDescent="0.25">
      <c r="A2109" s="41" t="s">
        <v>666</v>
      </c>
      <c r="B2109" s="42">
        <v>-13.842000000000001</v>
      </c>
      <c r="C2109" s="42">
        <v>131.79400000000001</v>
      </c>
      <c r="D2109" s="43">
        <v>38.885249999999999</v>
      </c>
      <c r="E2109" s="40" t="s">
        <v>667</v>
      </c>
      <c r="F2109" s="15"/>
    </row>
    <row r="2110" spans="1:6" ht="21.9" customHeight="1" x14ac:dyDescent="0.25">
      <c r="A2110" s="41" t="s">
        <v>666</v>
      </c>
      <c r="B2110" s="42">
        <v>-13.845000000000001</v>
      </c>
      <c r="C2110" s="42">
        <v>131.797</v>
      </c>
      <c r="D2110" s="43">
        <v>28.280181819999999</v>
      </c>
      <c r="E2110" s="40" t="s">
        <v>667</v>
      </c>
      <c r="F2110" s="15"/>
    </row>
    <row r="2111" spans="1:6" ht="21.9" customHeight="1" x14ac:dyDescent="0.25">
      <c r="A2111" s="41" t="s">
        <v>666</v>
      </c>
      <c r="B2111" s="42">
        <v>-12.67</v>
      </c>
      <c r="C2111" s="42">
        <v>132.84200000000001</v>
      </c>
      <c r="D2111" s="43">
        <v>153.36178860000001</v>
      </c>
      <c r="E2111" s="40" t="s">
        <v>667</v>
      </c>
      <c r="F2111" s="15"/>
    </row>
    <row r="2112" spans="1:6" ht="21.9" customHeight="1" x14ac:dyDescent="0.25">
      <c r="A2112" s="41" t="s">
        <v>666</v>
      </c>
      <c r="B2112" s="42">
        <v>-12.683</v>
      </c>
      <c r="C2112" s="42">
        <v>132.851</v>
      </c>
      <c r="D2112" s="43">
        <v>190.30400420000001</v>
      </c>
      <c r="E2112" s="40" t="s">
        <v>667</v>
      </c>
      <c r="F2112" s="15"/>
    </row>
    <row r="2113" spans="1:6" ht="21.9" customHeight="1" x14ac:dyDescent="0.25">
      <c r="A2113" s="41" t="s">
        <v>666</v>
      </c>
      <c r="B2113" s="42">
        <v>-12.670999999999999</v>
      </c>
      <c r="C2113" s="42">
        <v>132.84100000000001</v>
      </c>
      <c r="D2113" s="43">
        <v>100.6554545</v>
      </c>
      <c r="E2113" s="40" t="s">
        <v>667</v>
      </c>
      <c r="F2113" s="15"/>
    </row>
    <row r="2114" spans="1:6" ht="21.9" customHeight="1" x14ac:dyDescent="0.25">
      <c r="A2114" s="41" t="s">
        <v>666</v>
      </c>
      <c r="B2114" s="42">
        <v>-12.553000000000001</v>
      </c>
      <c r="C2114" s="42">
        <v>131.07499999999999</v>
      </c>
      <c r="D2114" s="43">
        <v>854.28951210000002</v>
      </c>
      <c r="E2114" s="40" t="s">
        <v>667</v>
      </c>
      <c r="F2114" s="15"/>
    </row>
    <row r="2115" spans="1:6" ht="21.9" customHeight="1" x14ac:dyDescent="0.25">
      <c r="A2115" s="41" t="s">
        <v>666</v>
      </c>
      <c r="B2115" s="42">
        <v>-12.553000000000001</v>
      </c>
      <c r="C2115" s="42">
        <v>131.07599999999999</v>
      </c>
      <c r="D2115" s="43">
        <v>1051.4333329999999</v>
      </c>
      <c r="E2115" s="40" t="s">
        <v>667</v>
      </c>
      <c r="F2115" s="15"/>
    </row>
    <row r="2116" spans="1:6" ht="21.9" customHeight="1" x14ac:dyDescent="0.25">
      <c r="A2116" s="41" t="s">
        <v>666</v>
      </c>
      <c r="B2116" s="42">
        <v>-12.544</v>
      </c>
      <c r="C2116" s="42">
        <v>131.078</v>
      </c>
      <c r="D2116" s="43">
        <v>857.31422199999997</v>
      </c>
      <c r="E2116" s="40" t="s">
        <v>667</v>
      </c>
      <c r="F2116" s="15"/>
    </row>
    <row r="2117" spans="1:6" ht="21.9" customHeight="1" x14ac:dyDescent="0.25">
      <c r="A2117" s="41" t="s">
        <v>666</v>
      </c>
      <c r="B2117" s="42">
        <v>-12.545999999999999</v>
      </c>
      <c r="C2117" s="42">
        <v>131.08500000000001</v>
      </c>
      <c r="D2117" s="43">
        <v>1523.4503199999999</v>
      </c>
      <c r="E2117" s="40" t="s">
        <v>667</v>
      </c>
      <c r="F2117" s="15"/>
    </row>
    <row r="2118" spans="1:6" ht="21.9" customHeight="1" x14ac:dyDescent="0.25">
      <c r="A2118" s="41" t="s">
        <v>666</v>
      </c>
      <c r="B2118" s="42">
        <v>-12.551</v>
      </c>
      <c r="C2118" s="42">
        <v>131.08799999999999</v>
      </c>
      <c r="D2118" s="43">
        <v>1051.4333329999999</v>
      </c>
      <c r="E2118" s="40" t="s">
        <v>667</v>
      </c>
      <c r="F2118" s="15"/>
    </row>
    <row r="2119" spans="1:6" ht="21.9" customHeight="1" x14ac:dyDescent="0.25">
      <c r="A2119" s="41" t="s">
        <v>666</v>
      </c>
      <c r="B2119" s="42">
        <v>-12.548999999999999</v>
      </c>
      <c r="C2119" s="42">
        <v>131.08199999999999</v>
      </c>
      <c r="D2119" s="43">
        <v>1075.376667</v>
      </c>
      <c r="E2119" s="40" t="s">
        <v>667</v>
      </c>
      <c r="F2119" s="15"/>
    </row>
    <row r="2120" spans="1:6" ht="21.9" customHeight="1" x14ac:dyDescent="0.25">
      <c r="A2120" s="41" t="s">
        <v>666</v>
      </c>
      <c r="B2120" s="42">
        <v>-12.542999999999999</v>
      </c>
      <c r="C2120" s="42">
        <v>131.09200000000001</v>
      </c>
      <c r="D2120" s="43">
        <v>645.226</v>
      </c>
      <c r="E2120" s="40" t="s">
        <v>667</v>
      </c>
      <c r="F2120" s="15"/>
    </row>
    <row r="2121" spans="1:6" ht="21.9" customHeight="1" x14ac:dyDescent="0.25">
      <c r="A2121" s="41" t="s">
        <v>666</v>
      </c>
      <c r="B2121" s="42">
        <v>-12.544</v>
      </c>
      <c r="C2121" s="42">
        <v>131.09200000000001</v>
      </c>
      <c r="D2121" s="43">
        <v>645.226</v>
      </c>
      <c r="E2121" s="40" t="s">
        <v>667</v>
      </c>
      <c r="F2121" s="15"/>
    </row>
    <row r="2122" spans="1:6" ht="21.9" customHeight="1" x14ac:dyDescent="0.25">
      <c r="A2122" s="41" t="s">
        <v>666</v>
      </c>
      <c r="B2122" s="42">
        <v>-12.552</v>
      </c>
      <c r="C2122" s="42">
        <v>131.08799999999999</v>
      </c>
      <c r="D2122" s="43">
        <v>946.29009459999997</v>
      </c>
      <c r="E2122" s="40" t="s">
        <v>667</v>
      </c>
      <c r="F2122" s="15"/>
    </row>
    <row r="2123" spans="1:6" ht="21.9" customHeight="1" x14ac:dyDescent="0.25">
      <c r="A2123" s="41" t="s">
        <v>666</v>
      </c>
      <c r="B2123" s="42">
        <v>-13.227</v>
      </c>
      <c r="C2123" s="42">
        <v>130.59800000000001</v>
      </c>
      <c r="D2123" s="43">
        <v>219.96875</v>
      </c>
      <c r="E2123" s="40" t="s">
        <v>667</v>
      </c>
      <c r="F2123" s="15"/>
    </row>
    <row r="2124" spans="1:6" ht="21.9" customHeight="1" x14ac:dyDescent="0.25">
      <c r="A2124" s="41" t="s">
        <v>666</v>
      </c>
      <c r="B2124" s="42">
        <v>-13.227</v>
      </c>
      <c r="C2124" s="42">
        <v>130.589</v>
      </c>
      <c r="D2124" s="43">
        <v>251.39285709999999</v>
      </c>
      <c r="E2124" s="40" t="s">
        <v>667</v>
      </c>
      <c r="F2124" s="15"/>
    </row>
    <row r="2125" spans="1:6" ht="21.9" customHeight="1" x14ac:dyDescent="0.25">
      <c r="A2125" s="41" t="s">
        <v>666</v>
      </c>
      <c r="B2125" s="42">
        <v>-13.227</v>
      </c>
      <c r="C2125" s="42">
        <v>130.57900000000001</v>
      </c>
      <c r="D2125" s="43">
        <v>245.75624999999999</v>
      </c>
      <c r="E2125" s="40" t="s">
        <v>667</v>
      </c>
      <c r="F2125" s="15"/>
    </row>
    <row r="2126" spans="1:6" ht="21.9" customHeight="1" x14ac:dyDescent="0.25">
      <c r="A2126" s="41" t="s">
        <v>666</v>
      </c>
      <c r="B2126" s="42">
        <v>-13.227</v>
      </c>
      <c r="C2126" s="42">
        <v>130.57</v>
      </c>
      <c r="D2126" s="43">
        <v>327.67500000000001</v>
      </c>
      <c r="E2126" s="40" t="s">
        <v>667</v>
      </c>
      <c r="F2126" s="15"/>
    </row>
    <row r="2127" spans="1:6" ht="21.9" customHeight="1" x14ac:dyDescent="0.25">
      <c r="A2127" s="41" t="s">
        <v>666</v>
      </c>
      <c r="B2127" s="42">
        <v>-13.227</v>
      </c>
      <c r="C2127" s="42">
        <v>130.59299999999999</v>
      </c>
      <c r="D2127" s="43">
        <v>439.9375</v>
      </c>
      <c r="E2127" s="40" t="s">
        <v>667</v>
      </c>
      <c r="F2127" s="15"/>
    </row>
    <row r="2128" spans="1:6" ht="21.9" customHeight="1" x14ac:dyDescent="0.25">
      <c r="A2128" s="41" t="s">
        <v>666</v>
      </c>
      <c r="B2128" s="42">
        <v>-13.227</v>
      </c>
      <c r="C2128" s="42">
        <v>130.542</v>
      </c>
      <c r="D2128" s="43">
        <v>343.61500000000001</v>
      </c>
      <c r="E2128" s="40" t="s">
        <v>667</v>
      </c>
      <c r="F2128" s="15"/>
    </row>
    <row r="2129" spans="1:6" ht="21.9" customHeight="1" x14ac:dyDescent="0.25">
      <c r="A2129" s="41" t="s">
        <v>666</v>
      </c>
      <c r="B2129" s="42">
        <v>-13.227</v>
      </c>
      <c r="C2129" s="42">
        <v>130.53399999999999</v>
      </c>
      <c r="D2129" s="43">
        <v>79.295769230000005</v>
      </c>
      <c r="E2129" s="40" t="s">
        <v>667</v>
      </c>
      <c r="F2129" s="15"/>
    </row>
    <row r="2130" spans="1:6" ht="21.9" customHeight="1" x14ac:dyDescent="0.25">
      <c r="A2130" s="41" t="s">
        <v>666</v>
      </c>
      <c r="B2130" s="42">
        <v>-13.227</v>
      </c>
      <c r="C2130" s="42">
        <v>130.524</v>
      </c>
      <c r="D2130" s="43">
        <v>195.5277778</v>
      </c>
      <c r="E2130" s="40" t="s">
        <v>667</v>
      </c>
      <c r="F2130" s="15"/>
    </row>
    <row r="2131" spans="1:6" ht="21.9" customHeight="1" x14ac:dyDescent="0.25">
      <c r="A2131" s="41" t="s">
        <v>666</v>
      </c>
      <c r="B2131" s="42">
        <v>-13.273</v>
      </c>
      <c r="C2131" s="42">
        <v>130.53399999999999</v>
      </c>
      <c r="D2131" s="43">
        <v>801.71333330000004</v>
      </c>
      <c r="E2131" s="40" t="s">
        <v>667</v>
      </c>
      <c r="F2131" s="15"/>
    </row>
    <row r="2132" spans="1:6" ht="21.9" customHeight="1" x14ac:dyDescent="0.25">
      <c r="A2132" s="41" t="s">
        <v>666</v>
      </c>
      <c r="B2132" s="42">
        <v>-13.273</v>
      </c>
      <c r="C2132" s="42">
        <v>130.54300000000001</v>
      </c>
      <c r="D2132" s="43">
        <v>424.94799999999998</v>
      </c>
      <c r="E2132" s="40" t="s">
        <v>667</v>
      </c>
      <c r="F2132" s="15"/>
    </row>
    <row r="2133" spans="1:6" ht="21.9" customHeight="1" x14ac:dyDescent="0.25">
      <c r="A2133" s="41" t="s">
        <v>666</v>
      </c>
      <c r="B2133" s="42">
        <v>-13.106</v>
      </c>
      <c r="C2133" s="42">
        <v>130.56</v>
      </c>
      <c r="D2133" s="43">
        <v>280.86428569999998</v>
      </c>
      <c r="E2133" s="40" t="s">
        <v>667</v>
      </c>
      <c r="F2133" s="15"/>
    </row>
    <row r="2134" spans="1:6" ht="21.9" customHeight="1" x14ac:dyDescent="0.25">
      <c r="A2134" s="41" t="s">
        <v>666</v>
      </c>
      <c r="B2134" s="42">
        <v>-13.106</v>
      </c>
      <c r="C2134" s="42">
        <v>130.571</v>
      </c>
      <c r="D2134" s="43">
        <v>327.67500000000001</v>
      </c>
      <c r="E2134" s="40" t="s">
        <v>667</v>
      </c>
      <c r="F2134" s="15"/>
    </row>
    <row r="2135" spans="1:6" ht="21.9" customHeight="1" x14ac:dyDescent="0.25">
      <c r="A2135" s="41" t="s">
        <v>666</v>
      </c>
      <c r="B2135" s="42">
        <v>-13.106</v>
      </c>
      <c r="C2135" s="42">
        <v>130.55099999999999</v>
      </c>
      <c r="D2135" s="43">
        <v>365.46333329999999</v>
      </c>
      <c r="E2135" s="40" t="s">
        <v>667</v>
      </c>
      <c r="F2135" s="15"/>
    </row>
    <row r="2136" spans="1:6" ht="21.9" customHeight="1" x14ac:dyDescent="0.25">
      <c r="A2136" s="41" t="s">
        <v>666</v>
      </c>
      <c r="B2136" s="42">
        <v>-13.106</v>
      </c>
      <c r="C2136" s="42">
        <v>130.53299999999999</v>
      </c>
      <c r="D2136" s="43">
        <v>365.46333329999999</v>
      </c>
      <c r="E2136" s="40" t="s">
        <v>667</v>
      </c>
      <c r="F2136" s="15"/>
    </row>
    <row r="2137" spans="1:6" ht="21.9" customHeight="1" x14ac:dyDescent="0.25">
      <c r="A2137" s="41" t="s">
        <v>666</v>
      </c>
      <c r="B2137" s="42">
        <v>-12.57</v>
      </c>
      <c r="C2137" s="42">
        <v>131.24100000000001</v>
      </c>
      <c r="D2137" s="43">
        <v>395.91857809999999</v>
      </c>
      <c r="E2137" s="40" t="s">
        <v>667</v>
      </c>
      <c r="F2137" s="15"/>
    </row>
    <row r="2138" spans="1:6" ht="21.9" customHeight="1" x14ac:dyDescent="0.25">
      <c r="A2138" s="41" t="s">
        <v>666</v>
      </c>
      <c r="B2138" s="42">
        <v>-12.567</v>
      </c>
      <c r="C2138" s="42">
        <v>131.10300000000001</v>
      </c>
      <c r="D2138" s="43">
        <v>630.86</v>
      </c>
      <c r="E2138" s="40" t="s">
        <v>667</v>
      </c>
      <c r="F2138" s="15"/>
    </row>
    <row r="2139" spans="1:6" ht="21.9" customHeight="1" x14ac:dyDescent="0.25">
      <c r="A2139" s="41" t="s">
        <v>666</v>
      </c>
      <c r="B2139" s="42">
        <v>-12.568</v>
      </c>
      <c r="C2139" s="42">
        <v>131.095</v>
      </c>
      <c r="D2139" s="43">
        <v>512.57376280000005</v>
      </c>
      <c r="E2139" s="40" t="s">
        <v>667</v>
      </c>
      <c r="F2139" s="15"/>
    </row>
    <row r="2140" spans="1:6" ht="21.9" customHeight="1" x14ac:dyDescent="0.25">
      <c r="A2140" s="41" t="s">
        <v>666</v>
      </c>
      <c r="B2140" s="42">
        <v>-13.026</v>
      </c>
      <c r="C2140" s="42">
        <v>130.96600000000001</v>
      </c>
      <c r="D2140" s="43">
        <v>352.6875</v>
      </c>
      <c r="E2140" s="40" t="s">
        <v>667</v>
      </c>
      <c r="F2140" s="15"/>
    </row>
    <row r="2141" spans="1:6" ht="21.9" customHeight="1" x14ac:dyDescent="0.25">
      <c r="A2141" s="41" t="s">
        <v>666</v>
      </c>
      <c r="B2141" s="42">
        <v>-13.034000000000001</v>
      </c>
      <c r="C2141" s="42">
        <v>130.935</v>
      </c>
      <c r="D2141" s="43">
        <v>201.5357143</v>
      </c>
      <c r="E2141" s="40" t="s">
        <v>667</v>
      </c>
      <c r="F2141" s="15"/>
    </row>
    <row r="2142" spans="1:6" ht="21.9" customHeight="1" x14ac:dyDescent="0.25">
      <c r="A2142" s="41" t="s">
        <v>666</v>
      </c>
      <c r="B2142" s="42">
        <v>-13.048999999999999</v>
      </c>
      <c r="C2142" s="42">
        <v>130.947</v>
      </c>
      <c r="D2142" s="43">
        <v>190.05</v>
      </c>
      <c r="E2142" s="40" t="s">
        <v>667</v>
      </c>
      <c r="F2142" s="15"/>
    </row>
    <row r="2143" spans="1:6" ht="21.9" customHeight="1" x14ac:dyDescent="0.25">
      <c r="A2143" s="41" t="s">
        <v>666</v>
      </c>
      <c r="B2143" s="42">
        <v>-13.016</v>
      </c>
      <c r="C2143" s="42">
        <v>130.98400000000001</v>
      </c>
      <c r="D2143" s="43">
        <v>242.50666670000001</v>
      </c>
      <c r="E2143" s="40" t="s">
        <v>667</v>
      </c>
      <c r="F2143" s="15"/>
    </row>
    <row r="2144" spans="1:6" ht="21.9" customHeight="1" x14ac:dyDescent="0.25">
      <c r="A2144" s="41" t="s">
        <v>666</v>
      </c>
      <c r="B2144" s="42">
        <v>-13.054</v>
      </c>
      <c r="C2144" s="42">
        <v>130.94999999999999</v>
      </c>
      <c r="D2144" s="43">
        <v>221.72499999999999</v>
      </c>
      <c r="E2144" s="40" t="s">
        <v>667</v>
      </c>
      <c r="F2144" s="15"/>
    </row>
    <row r="2145" spans="1:6" ht="21.9" customHeight="1" x14ac:dyDescent="0.25">
      <c r="A2145" s="41" t="s">
        <v>666</v>
      </c>
      <c r="B2145" s="42">
        <v>-13.076000000000001</v>
      </c>
      <c r="C2145" s="42">
        <v>130.93199999999999</v>
      </c>
      <c r="D2145" s="43">
        <v>133.035</v>
      </c>
      <c r="E2145" s="40" t="s">
        <v>667</v>
      </c>
      <c r="F2145" s="15"/>
    </row>
    <row r="2146" spans="1:6" ht="21.9" customHeight="1" x14ac:dyDescent="0.25">
      <c r="A2146" s="41" t="s">
        <v>666</v>
      </c>
      <c r="B2146" s="42">
        <v>-13.085000000000001</v>
      </c>
      <c r="C2146" s="42">
        <v>130.93100000000001</v>
      </c>
      <c r="D2146" s="43">
        <v>121.40300000000001</v>
      </c>
      <c r="E2146" s="40" t="s">
        <v>667</v>
      </c>
      <c r="F2146" s="15"/>
    </row>
    <row r="2147" spans="1:6" ht="21.9" customHeight="1" x14ac:dyDescent="0.25">
      <c r="A2147" s="41" t="s">
        <v>666</v>
      </c>
      <c r="B2147" s="42">
        <v>-13.066000000000001</v>
      </c>
      <c r="C2147" s="42">
        <v>130.93899999999999</v>
      </c>
      <c r="D2147" s="43">
        <v>166.29374999999999</v>
      </c>
      <c r="E2147" s="40" t="s">
        <v>667</v>
      </c>
      <c r="F2147" s="15"/>
    </row>
    <row r="2148" spans="1:6" ht="21.9" customHeight="1" x14ac:dyDescent="0.25">
      <c r="A2148" s="41" t="s">
        <v>666</v>
      </c>
      <c r="B2148" s="42">
        <v>-13.085000000000001</v>
      </c>
      <c r="C2148" s="42">
        <v>130.93700000000001</v>
      </c>
      <c r="D2148" s="43">
        <v>93.386923080000003</v>
      </c>
      <c r="E2148" s="40" t="s">
        <v>667</v>
      </c>
      <c r="F2148" s="15"/>
    </row>
    <row r="2149" spans="1:6" ht="21.9" customHeight="1" x14ac:dyDescent="0.25">
      <c r="A2149" s="41" t="s">
        <v>666</v>
      </c>
      <c r="B2149" s="42">
        <v>-13.074999999999999</v>
      </c>
      <c r="C2149" s="42">
        <v>130.94</v>
      </c>
      <c r="D2149" s="43">
        <v>332.58749999999998</v>
      </c>
      <c r="E2149" s="40" t="s">
        <v>667</v>
      </c>
      <c r="F2149" s="15"/>
    </row>
    <row r="2150" spans="1:6" ht="21.9" customHeight="1" x14ac:dyDescent="0.25">
      <c r="A2150" s="41" t="s">
        <v>666</v>
      </c>
      <c r="B2150" s="42">
        <v>-13.064</v>
      </c>
      <c r="C2150" s="42">
        <v>131.001</v>
      </c>
      <c r="D2150" s="43">
        <v>194.00937099999999</v>
      </c>
      <c r="E2150" s="40" t="s">
        <v>667</v>
      </c>
      <c r="F2150" s="15"/>
    </row>
    <row r="2151" spans="1:6" ht="21.9" customHeight="1" x14ac:dyDescent="0.25">
      <c r="A2151" s="41" t="s">
        <v>666</v>
      </c>
      <c r="B2151" s="42">
        <v>-13.204000000000001</v>
      </c>
      <c r="C2151" s="42">
        <v>130.959</v>
      </c>
      <c r="D2151" s="43">
        <v>159.8016667</v>
      </c>
      <c r="E2151" s="40" t="s">
        <v>667</v>
      </c>
      <c r="F2151" s="15"/>
    </row>
    <row r="2152" spans="1:6" ht="21.9" customHeight="1" x14ac:dyDescent="0.25">
      <c r="A2152" s="41" t="s">
        <v>666</v>
      </c>
      <c r="B2152" s="42">
        <v>-12.558</v>
      </c>
      <c r="C2152" s="42">
        <v>131.11799999999999</v>
      </c>
      <c r="D2152" s="43">
        <v>1461.4904340000001</v>
      </c>
      <c r="E2152" s="40" t="s">
        <v>667</v>
      </c>
      <c r="F2152" s="15"/>
    </row>
    <row r="2153" spans="1:6" ht="21.9" customHeight="1" x14ac:dyDescent="0.25">
      <c r="A2153" s="41" t="s">
        <v>666</v>
      </c>
      <c r="B2153" s="42">
        <v>-12.565</v>
      </c>
      <c r="C2153" s="42">
        <v>131.125</v>
      </c>
      <c r="D2153" s="43">
        <v>553.82799999999997</v>
      </c>
      <c r="E2153" s="40" t="s">
        <v>667</v>
      </c>
      <c r="F2153" s="15"/>
    </row>
    <row r="2154" spans="1:6" ht="21.9" customHeight="1" x14ac:dyDescent="0.25">
      <c r="A2154" s="41" t="s">
        <v>666</v>
      </c>
      <c r="B2154" s="42">
        <v>-12.563000000000001</v>
      </c>
      <c r="C2154" s="42">
        <v>131.125</v>
      </c>
      <c r="D2154" s="43">
        <v>807.6659343</v>
      </c>
      <c r="E2154" s="40" t="s">
        <v>667</v>
      </c>
      <c r="F2154" s="15"/>
    </row>
    <row r="2155" spans="1:6" ht="21.9" customHeight="1" x14ac:dyDescent="0.25">
      <c r="A2155" s="41" t="s">
        <v>666</v>
      </c>
      <c r="B2155" s="42">
        <v>-12.250999999999999</v>
      </c>
      <c r="C2155" s="42">
        <v>133.34</v>
      </c>
      <c r="D2155" s="43">
        <v>86.724666670000005</v>
      </c>
      <c r="E2155" s="40" t="s">
        <v>667</v>
      </c>
      <c r="F2155" s="15"/>
    </row>
    <row r="2156" spans="1:6" ht="21.9" customHeight="1" x14ac:dyDescent="0.25">
      <c r="A2156" s="41" t="s">
        <v>666</v>
      </c>
      <c r="B2156" s="42">
        <v>-12.282999999999999</v>
      </c>
      <c r="C2156" s="42">
        <v>133.31899999999999</v>
      </c>
      <c r="D2156" s="43">
        <v>171.6819242</v>
      </c>
      <c r="E2156" s="40" t="s">
        <v>667</v>
      </c>
      <c r="F2156" s="15"/>
    </row>
    <row r="2157" spans="1:6" ht="21.9" customHeight="1" x14ac:dyDescent="0.25">
      <c r="A2157" s="41" t="s">
        <v>666</v>
      </c>
      <c r="B2157" s="42">
        <v>-12.292</v>
      </c>
      <c r="C2157" s="42">
        <v>133.34</v>
      </c>
      <c r="D2157" s="43">
        <v>253.50840220000001</v>
      </c>
      <c r="E2157" s="40" t="s">
        <v>667</v>
      </c>
      <c r="F2157" s="15"/>
    </row>
    <row r="2158" spans="1:6" ht="21.9" customHeight="1" x14ac:dyDescent="0.25">
      <c r="A2158" s="41" t="s">
        <v>666</v>
      </c>
      <c r="B2158" s="42">
        <v>-12.569000000000001</v>
      </c>
      <c r="C2158" s="42">
        <v>131.11600000000001</v>
      </c>
      <c r="D2158" s="43">
        <v>848.8732536</v>
      </c>
      <c r="E2158" s="40" t="s">
        <v>667</v>
      </c>
      <c r="F2158" s="15"/>
    </row>
    <row r="2159" spans="1:6" ht="21.9" customHeight="1" x14ac:dyDescent="0.25">
      <c r="A2159" s="41" t="s">
        <v>666</v>
      </c>
      <c r="B2159" s="42">
        <v>-12.579000000000001</v>
      </c>
      <c r="C2159" s="42">
        <v>131.13300000000001</v>
      </c>
      <c r="D2159" s="43">
        <v>461.52333329999999</v>
      </c>
      <c r="E2159" s="40" t="s">
        <v>667</v>
      </c>
      <c r="F2159" s="15"/>
    </row>
    <row r="2160" spans="1:6" ht="21.9" customHeight="1" x14ac:dyDescent="0.25">
      <c r="A2160" s="41" t="s">
        <v>666</v>
      </c>
      <c r="B2160" s="42">
        <v>-12.577</v>
      </c>
      <c r="C2160" s="42">
        <v>131.12700000000001</v>
      </c>
      <c r="D2160" s="43">
        <v>923.04666669999995</v>
      </c>
      <c r="E2160" s="40" t="s">
        <v>667</v>
      </c>
      <c r="F2160" s="15"/>
    </row>
    <row r="2161" spans="1:6" ht="21.9" customHeight="1" x14ac:dyDescent="0.25">
      <c r="A2161" s="41" t="s">
        <v>666</v>
      </c>
      <c r="B2161" s="42">
        <v>-12.571999999999999</v>
      </c>
      <c r="C2161" s="42">
        <v>131.131</v>
      </c>
      <c r="D2161" s="43">
        <v>807.6659343</v>
      </c>
      <c r="E2161" s="40" t="s">
        <v>667</v>
      </c>
      <c r="F2161" s="15"/>
    </row>
    <row r="2162" spans="1:6" ht="21.9" customHeight="1" x14ac:dyDescent="0.25">
      <c r="A2162" s="41" t="s">
        <v>666</v>
      </c>
      <c r="B2162" s="42">
        <v>-12.574</v>
      </c>
      <c r="C2162" s="42">
        <v>131.13</v>
      </c>
      <c r="D2162" s="43">
        <v>1153.8083329999999</v>
      </c>
      <c r="E2162" s="40" t="s">
        <v>667</v>
      </c>
      <c r="F2162" s="15"/>
    </row>
    <row r="2163" spans="1:6" ht="21.9" customHeight="1" x14ac:dyDescent="0.25">
      <c r="A2163" s="41" t="s">
        <v>666</v>
      </c>
      <c r="B2163" s="42">
        <v>-12.561</v>
      </c>
      <c r="C2163" s="42">
        <v>131.12899999999999</v>
      </c>
      <c r="D2163" s="43">
        <v>923.04666669999995</v>
      </c>
      <c r="E2163" s="40" t="s">
        <v>667</v>
      </c>
      <c r="F2163" s="15"/>
    </row>
    <row r="2164" spans="1:6" ht="21.9" customHeight="1" x14ac:dyDescent="0.25">
      <c r="A2164" s="41" t="s">
        <v>666</v>
      </c>
      <c r="B2164" s="42">
        <v>-12.632</v>
      </c>
      <c r="C2164" s="42">
        <v>132.679</v>
      </c>
      <c r="D2164" s="43">
        <v>256.46669320000001</v>
      </c>
      <c r="E2164" s="40" t="s">
        <v>667</v>
      </c>
      <c r="F2164" s="15"/>
    </row>
    <row r="2165" spans="1:6" ht="21.9" customHeight="1" x14ac:dyDescent="0.25">
      <c r="A2165" s="41" t="s">
        <v>666</v>
      </c>
      <c r="B2165" s="42">
        <v>-12.49</v>
      </c>
      <c r="C2165" s="42">
        <v>131.03100000000001</v>
      </c>
      <c r="D2165" s="43">
        <v>959.65106400000002</v>
      </c>
      <c r="E2165" s="40" t="s">
        <v>667</v>
      </c>
      <c r="F2165" s="15"/>
    </row>
    <row r="2166" spans="1:6" ht="21.9" customHeight="1" x14ac:dyDescent="0.25">
      <c r="A2166" s="41" t="s">
        <v>666</v>
      </c>
      <c r="B2166" s="42">
        <v>-12.510999999999999</v>
      </c>
      <c r="C2166" s="42">
        <v>131.047</v>
      </c>
      <c r="D2166" s="43">
        <v>1744.125</v>
      </c>
      <c r="E2166" s="40" t="s">
        <v>667</v>
      </c>
      <c r="F2166" s="15"/>
    </row>
    <row r="2167" spans="1:6" ht="21.9" customHeight="1" x14ac:dyDescent="0.25">
      <c r="A2167" s="41" t="s">
        <v>666</v>
      </c>
      <c r="B2167" s="42">
        <v>-12.531000000000001</v>
      </c>
      <c r="C2167" s="42">
        <v>131.04</v>
      </c>
      <c r="D2167" s="43">
        <v>1439.4764279999999</v>
      </c>
      <c r="E2167" s="40" t="s">
        <v>667</v>
      </c>
      <c r="F2167" s="15"/>
    </row>
    <row r="2168" spans="1:6" ht="21.9" customHeight="1" x14ac:dyDescent="0.25">
      <c r="A2168" s="41" t="s">
        <v>666</v>
      </c>
      <c r="B2168" s="42">
        <v>-12.523999999999999</v>
      </c>
      <c r="C2168" s="42">
        <v>131.02799999999999</v>
      </c>
      <c r="D2168" s="43">
        <v>648.50166669999999</v>
      </c>
      <c r="E2168" s="40" t="s">
        <v>667</v>
      </c>
      <c r="F2168" s="15"/>
    </row>
    <row r="2169" spans="1:6" ht="21.9" customHeight="1" x14ac:dyDescent="0.25">
      <c r="A2169" s="41" t="s">
        <v>666</v>
      </c>
      <c r="B2169" s="42">
        <v>-12.523</v>
      </c>
      <c r="C2169" s="42">
        <v>131.024</v>
      </c>
      <c r="D2169" s="43">
        <v>1134.8780589999999</v>
      </c>
      <c r="E2169" s="40" t="s">
        <v>667</v>
      </c>
      <c r="F2169" s="15"/>
    </row>
    <row r="2170" spans="1:6" ht="21.9" customHeight="1" x14ac:dyDescent="0.25">
      <c r="A2170" s="41" t="s">
        <v>666</v>
      </c>
      <c r="B2170" s="42">
        <v>-12.535</v>
      </c>
      <c r="C2170" s="42">
        <v>131.041</v>
      </c>
      <c r="D2170" s="43">
        <v>685.46500000000003</v>
      </c>
      <c r="E2170" s="40" t="s">
        <v>667</v>
      </c>
      <c r="F2170" s="15"/>
    </row>
    <row r="2171" spans="1:6" ht="21.9" customHeight="1" x14ac:dyDescent="0.25">
      <c r="A2171" s="41" t="s">
        <v>666</v>
      </c>
      <c r="B2171" s="42">
        <v>-12.531000000000001</v>
      </c>
      <c r="C2171" s="42">
        <v>131.042</v>
      </c>
      <c r="D2171" s="43">
        <v>1199.5639000000001</v>
      </c>
      <c r="E2171" s="40" t="s">
        <v>667</v>
      </c>
      <c r="F2171" s="15"/>
    </row>
    <row r="2172" spans="1:6" ht="21.9" customHeight="1" x14ac:dyDescent="0.25">
      <c r="A2172" s="41" t="s">
        <v>666</v>
      </c>
      <c r="B2172" s="42">
        <v>-12.526999999999999</v>
      </c>
      <c r="C2172" s="42">
        <v>131.042</v>
      </c>
      <c r="D2172" s="43">
        <v>1302.3833910000001</v>
      </c>
      <c r="E2172" s="40" t="s">
        <v>667</v>
      </c>
      <c r="F2172" s="15"/>
    </row>
    <row r="2173" spans="1:6" ht="21.9" customHeight="1" x14ac:dyDescent="0.25">
      <c r="A2173" s="41" t="s">
        <v>666</v>
      </c>
      <c r="B2173" s="42">
        <v>-12.553000000000001</v>
      </c>
      <c r="C2173" s="42">
        <v>131.03700000000001</v>
      </c>
      <c r="D2173" s="43">
        <v>899.77499999999998</v>
      </c>
      <c r="E2173" s="40" t="s">
        <v>667</v>
      </c>
      <c r="F2173" s="15"/>
    </row>
    <row r="2174" spans="1:6" ht="21.9" customHeight="1" x14ac:dyDescent="0.25">
      <c r="A2174" s="41" t="s">
        <v>666</v>
      </c>
      <c r="B2174" s="42">
        <v>-12.505000000000001</v>
      </c>
      <c r="C2174" s="42">
        <v>131.01400000000001</v>
      </c>
      <c r="D2174" s="43">
        <v>260.5587112</v>
      </c>
      <c r="E2174" s="40" t="s">
        <v>667</v>
      </c>
      <c r="F2174" s="15"/>
    </row>
    <row r="2175" spans="1:6" ht="21.9" customHeight="1" x14ac:dyDescent="0.25">
      <c r="A2175" s="41" t="s">
        <v>666</v>
      </c>
      <c r="B2175" s="42">
        <v>-12.500999999999999</v>
      </c>
      <c r="C2175" s="42">
        <v>131.059</v>
      </c>
      <c r="D2175" s="43">
        <v>149.49643069999999</v>
      </c>
      <c r="E2175" s="40" t="s">
        <v>667</v>
      </c>
      <c r="F2175" s="15"/>
    </row>
    <row r="2176" spans="1:6" ht="21.9" customHeight="1" x14ac:dyDescent="0.25">
      <c r="A2176" s="41" t="s">
        <v>666</v>
      </c>
      <c r="B2176" s="42">
        <v>-12.298999999999999</v>
      </c>
      <c r="C2176" s="42">
        <v>133.33799999999999</v>
      </c>
      <c r="D2176" s="43">
        <v>199.55865009999999</v>
      </c>
      <c r="E2176" s="40" t="s">
        <v>667</v>
      </c>
      <c r="F2176" s="15"/>
    </row>
    <row r="2177" spans="1:6" ht="21.9" customHeight="1" x14ac:dyDescent="0.25">
      <c r="A2177" s="41" t="s">
        <v>666</v>
      </c>
      <c r="B2177" s="42">
        <v>-12.805999999999999</v>
      </c>
      <c r="C2177" s="42">
        <v>130.952</v>
      </c>
      <c r="D2177" s="43">
        <v>403.26002879999999</v>
      </c>
      <c r="E2177" s="40" t="s">
        <v>667</v>
      </c>
      <c r="F2177" s="15"/>
    </row>
    <row r="2178" spans="1:6" ht="21.9" customHeight="1" x14ac:dyDescent="0.25">
      <c r="A2178" s="41" t="s">
        <v>666</v>
      </c>
      <c r="B2178" s="42">
        <v>-13.196999999999999</v>
      </c>
      <c r="C2178" s="42">
        <v>136.22999999999999</v>
      </c>
      <c r="D2178" s="43">
        <v>1.669961373</v>
      </c>
      <c r="E2178" s="40" t="s">
        <v>667</v>
      </c>
      <c r="F2178" s="15"/>
    </row>
    <row r="2179" spans="1:6" ht="21.9" customHeight="1" x14ac:dyDescent="0.25">
      <c r="A2179" s="41" t="s">
        <v>666</v>
      </c>
      <c r="B2179" s="42">
        <v>-15.952</v>
      </c>
      <c r="C2179" s="42">
        <v>136.41999999999999</v>
      </c>
      <c r="D2179" s="43">
        <v>6.9025958840000001</v>
      </c>
      <c r="E2179" s="40" t="s">
        <v>667</v>
      </c>
      <c r="F2179" s="15"/>
    </row>
    <row r="2180" spans="1:6" ht="21.9" customHeight="1" x14ac:dyDescent="0.25">
      <c r="A2180" s="41" t="s">
        <v>666</v>
      </c>
      <c r="B2180" s="42">
        <v>-15.952</v>
      </c>
      <c r="C2180" s="42">
        <v>136.41999999999999</v>
      </c>
      <c r="D2180" s="43">
        <v>7.2533333329999996</v>
      </c>
      <c r="E2180" s="40" t="s">
        <v>667</v>
      </c>
      <c r="F2180" s="15"/>
    </row>
    <row r="2181" spans="1:6" ht="21.9" customHeight="1" x14ac:dyDescent="0.25">
      <c r="A2181" s="41" t="s">
        <v>666</v>
      </c>
      <c r="B2181" s="42">
        <v>-15.952</v>
      </c>
      <c r="C2181" s="42">
        <v>136.41999999999999</v>
      </c>
      <c r="D2181" s="43">
        <v>1.1156197109999999</v>
      </c>
      <c r="E2181" s="40" t="s">
        <v>667</v>
      </c>
      <c r="F2181" s="15"/>
    </row>
    <row r="2182" spans="1:6" ht="21.9" customHeight="1" x14ac:dyDescent="0.25">
      <c r="A2182" s="41" t="s">
        <v>666</v>
      </c>
      <c r="B2182" s="42">
        <v>-15.952</v>
      </c>
      <c r="C2182" s="42">
        <v>136.41999999999999</v>
      </c>
      <c r="D2182" s="43">
        <v>5.8826246720000004</v>
      </c>
      <c r="E2182" s="40" t="s">
        <v>667</v>
      </c>
      <c r="F2182" s="15"/>
    </row>
    <row r="2183" spans="1:6" ht="21.9" customHeight="1" x14ac:dyDescent="0.25">
      <c r="A2183" s="41" t="s">
        <v>666</v>
      </c>
      <c r="B2183" s="42">
        <v>-14.425000000000001</v>
      </c>
      <c r="C2183" s="42">
        <v>129.572</v>
      </c>
      <c r="D2183" s="43">
        <v>403.26625000000001</v>
      </c>
      <c r="E2183" s="40" t="s">
        <v>667</v>
      </c>
      <c r="F2183" s="15"/>
    </row>
    <row r="2184" spans="1:6" ht="21.9" customHeight="1" x14ac:dyDescent="0.25">
      <c r="A2184" s="41" t="s">
        <v>666</v>
      </c>
      <c r="B2184" s="42">
        <v>-14.241</v>
      </c>
      <c r="C2184" s="42">
        <v>129.524</v>
      </c>
      <c r="D2184" s="43">
        <v>758.36372410000001</v>
      </c>
      <c r="E2184" s="40" t="s">
        <v>667</v>
      </c>
      <c r="F2184" s="15"/>
    </row>
    <row r="2185" spans="1:6" ht="21.9" customHeight="1" x14ac:dyDescent="0.25">
      <c r="A2185" s="41" t="s">
        <v>666</v>
      </c>
      <c r="B2185" s="42">
        <v>-12.537000000000001</v>
      </c>
      <c r="C2185" s="42">
        <v>131.054</v>
      </c>
      <c r="D2185" s="43">
        <v>872.0625</v>
      </c>
      <c r="E2185" s="40" t="s">
        <v>667</v>
      </c>
      <c r="F2185" s="15"/>
    </row>
    <row r="2186" spans="1:6" ht="21.9" customHeight="1" x14ac:dyDescent="0.25">
      <c r="A2186" s="41" t="s">
        <v>666</v>
      </c>
      <c r="B2186" s="42">
        <v>-12.496</v>
      </c>
      <c r="C2186" s="42">
        <v>131.11199999999999</v>
      </c>
      <c r="D2186" s="43">
        <v>308.79599999999999</v>
      </c>
      <c r="E2186" s="40" t="s">
        <v>667</v>
      </c>
      <c r="F2186" s="15"/>
    </row>
    <row r="2187" spans="1:6" ht="21.9" customHeight="1" x14ac:dyDescent="0.25">
      <c r="A2187" s="41" t="s">
        <v>666</v>
      </c>
      <c r="B2187" s="42">
        <v>-12.510999999999999</v>
      </c>
      <c r="C2187" s="42">
        <v>131.17699999999999</v>
      </c>
      <c r="D2187" s="43">
        <v>186.12</v>
      </c>
      <c r="E2187" s="40" t="s">
        <v>667</v>
      </c>
      <c r="F2187" s="15"/>
    </row>
    <row r="2188" spans="1:6" ht="21.9" customHeight="1" x14ac:dyDescent="0.25">
      <c r="A2188" s="41" t="s">
        <v>666</v>
      </c>
      <c r="B2188" s="42">
        <v>-12.63</v>
      </c>
      <c r="C2188" s="42">
        <v>131.26</v>
      </c>
      <c r="D2188" s="43">
        <v>75.870400000000004</v>
      </c>
      <c r="E2188" s="40" t="s">
        <v>667</v>
      </c>
      <c r="F2188" s="15"/>
    </row>
    <row r="2189" spans="1:6" ht="21.9" customHeight="1" x14ac:dyDescent="0.25">
      <c r="A2189" s="41" t="s">
        <v>666</v>
      </c>
      <c r="B2189" s="42">
        <v>-12.579000000000001</v>
      </c>
      <c r="C2189" s="42">
        <v>130.62899999999999</v>
      </c>
      <c r="D2189" s="43">
        <v>941.20799999999997</v>
      </c>
      <c r="E2189" s="40" t="s">
        <v>667</v>
      </c>
      <c r="F2189" s="15"/>
    </row>
    <row r="2190" spans="1:6" ht="21.9" customHeight="1" x14ac:dyDescent="0.25">
      <c r="A2190" s="41" t="s">
        <v>666</v>
      </c>
      <c r="B2190" s="42">
        <v>-13.819000000000001</v>
      </c>
      <c r="C2190" s="42">
        <v>131.81399999999999</v>
      </c>
      <c r="D2190" s="43">
        <v>38.885249999999999</v>
      </c>
      <c r="E2190" s="40" t="s">
        <v>667</v>
      </c>
      <c r="F2190" s="15"/>
    </row>
    <row r="2191" spans="1:6" ht="21.9" customHeight="1" x14ac:dyDescent="0.25">
      <c r="A2191" s="41" t="s">
        <v>666</v>
      </c>
      <c r="B2191" s="42">
        <v>-12.288</v>
      </c>
      <c r="C2191" s="42">
        <v>136.84100000000001</v>
      </c>
      <c r="D2191" s="43">
        <v>277.92928569999998</v>
      </c>
      <c r="E2191" s="40" t="s">
        <v>667</v>
      </c>
      <c r="F2191" s="15"/>
    </row>
    <row r="2192" spans="1:6" ht="21.9" customHeight="1" x14ac:dyDescent="0.25">
      <c r="A2192" s="41" t="s">
        <v>666</v>
      </c>
      <c r="B2192" s="42">
        <v>-12.282</v>
      </c>
      <c r="C2192" s="42">
        <v>136.83500000000001</v>
      </c>
      <c r="D2192" s="43">
        <v>243.18812500000001</v>
      </c>
      <c r="E2192" s="40" t="s">
        <v>667</v>
      </c>
      <c r="F2192" s="15"/>
    </row>
    <row r="2193" spans="1:6" ht="21.9" customHeight="1" x14ac:dyDescent="0.25">
      <c r="A2193" s="41" t="s">
        <v>666</v>
      </c>
      <c r="B2193" s="42">
        <v>-12.65</v>
      </c>
      <c r="C2193" s="42">
        <v>131.10499999999999</v>
      </c>
      <c r="D2193" s="43">
        <v>511.83000909999998</v>
      </c>
      <c r="E2193" s="40" t="s">
        <v>667</v>
      </c>
      <c r="F2193" s="15"/>
    </row>
    <row r="2194" spans="1:6" ht="21.9" customHeight="1" x14ac:dyDescent="0.25">
      <c r="A2194" s="41" t="s">
        <v>666</v>
      </c>
      <c r="B2194" s="42">
        <v>-12.815</v>
      </c>
      <c r="C2194" s="42">
        <v>136.477</v>
      </c>
      <c r="D2194" s="43">
        <v>26.144666669999999</v>
      </c>
      <c r="E2194" s="40" t="s">
        <v>667</v>
      </c>
      <c r="F2194" s="15"/>
    </row>
    <row r="2195" spans="1:6" ht="21.9" customHeight="1" x14ac:dyDescent="0.25">
      <c r="A2195" s="41" t="s">
        <v>666</v>
      </c>
      <c r="B2195" s="42">
        <v>-12.815</v>
      </c>
      <c r="C2195" s="42">
        <v>136.477</v>
      </c>
      <c r="D2195" s="43">
        <v>90.500769230000003</v>
      </c>
      <c r="E2195" s="40" t="s">
        <v>667</v>
      </c>
      <c r="F2195" s="15"/>
    </row>
    <row r="2196" spans="1:6" ht="21.9" customHeight="1" x14ac:dyDescent="0.25">
      <c r="A2196" s="41" t="s">
        <v>666</v>
      </c>
      <c r="B2196" s="42">
        <v>-12.815</v>
      </c>
      <c r="C2196" s="42">
        <v>136.477</v>
      </c>
      <c r="D2196" s="43">
        <v>90.500769230000003</v>
      </c>
      <c r="E2196" s="40" t="s">
        <v>667</v>
      </c>
      <c r="F2196" s="15"/>
    </row>
    <row r="2197" spans="1:6" ht="21.9" customHeight="1" x14ac:dyDescent="0.25">
      <c r="A2197" s="41" t="s">
        <v>666</v>
      </c>
      <c r="B2197" s="42">
        <v>-13.621</v>
      </c>
      <c r="C2197" s="42">
        <v>131.77199999999999</v>
      </c>
      <c r="D2197" s="43">
        <v>63.918136439999998</v>
      </c>
      <c r="E2197" s="40" t="s">
        <v>667</v>
      </c>
      <c r="F2197" s="15"/>
    </row>
    <row r="2198" spans="1:6" ht="21.9" customHeight="1" x14ac:dyDescent="0.25">
      <c r="A2198" s="41" t="s">
        <v>666</v>
      </c>
      <c r="B2198" s="42">
        <v>-13.818</v>
      </c>
      <c r="C2198" s="42">
        <v>131.815</v>
      </c>
      <c r="D2198" s="43">
        <v>71.289630939999995</v>
      </c>
      <c r="E2198" s="40" t="s">
        <v>667</v>
      </c>
      <c r="F2198" s="15"/>
    </row>
    <row r="2199" spans="1:6" ht="21.9" customHeight="1" x14ac:dyDescent="0.25">
      <c r="A2199" s="41" t="s">
        <v>666</v>
      </c>
      <c r="B2199" s="42">
        <v>-12.815</v>
      </c>
      <c r="C2199" s="42">
        <v>136.477</v>
      </c>
      <c r="D2199" s="43">
        <v>86.978009310000004</v>
      </c>
      <c r="E2199" s="40" t="s">
        <v>667</v>
      </c>
      <c r="F2199" s="15"/>
    </row>
    <row r="2200" spans="1:6" ht="21.9" customHeight="1" x14ac:dyDescent="0.25">
      <c r="A2200" s="41" t="s">
        <v>666</v>
      </c>
      <c r="B2200" s="42">
        <v>-12.525</v>
      </c>
      <c r="C2200" s="42">
        <v>131.10900000000001</v>
      </c>
      <c r="D2200" s="43">
        <v>385.995</v>
      </c>
      <c r="E2200" s="40" t="s">
        <v>667</v>
      </c>
      <c r="F2200" s="15"/>
    </row>
    <row r="2201" spans="1:6" ht="21.9" customHeight="1" x14ac:dyDescent="0.25">
      <c r="A2201" s="41" t="s">
        <v>666</v>
      </c>
      <c r="B2201" s="42">
        <v>-12.525</v>
      </c>
      <c r="C2201" s="42">
        <v>131.11099999999999</v>
      </c>
      <c r="D2201" s="43">
        <v>514.66</v>
      </c>
      <c r="E2201" s="40" t="s">
        <v>667</v>
      </c>
      <c r="F2201" s="15"/>
    </row>
    <row r="2202" spans="1:6" ht="21.9" customHeight="1" x14ac:dyDescent="0.25">
      <c r="A2202" s="41" t="s">
        <v>666</v>
      </c>
      <c r="B2202" s="42">
        <v>-13.661</v>
      </c>
      <c r="C2202" s="42">
        <v>131.755</v>
      </c>
      <c r="D2202" s="43">
        <v>84.164000000000001</v>
      </c>
      <c r="E2202" s="40" t="s">
        <v>667</v>
      </c>
      <c r="F2202" s="15"/>
    </row>
    <row r="2203" spans="1:6" ht="21.9" customHeight="1" x14ac:dyDescent="0.25">
      <c r="A2203" s="41" t="s">
        <v>666</v>
      </c>
      <c r="B2203" s="42">
        <v>-12.413</v>
      </c>
      <c r="C2203" s="42">
        <v>130.92099999999999</v>
      </c>
      <c r="D2203" s="43">
        <v>856.83124999999995</v>
      </c>
      <c r="E2203" s="40" t="s">
        <v>667</v>
      </c>
      <c r="F2203" s="15"/>
    </row>
    <row r="2204" spans="1:6" ht="21.9" customHeight="1" x14ac:dyDescent="0.25">
      <c r="A2204" s="41" t="s">
        <v>666</v>
      </c>
      <c r="B2204" s="42">
        <v>-12.396000000000001</v>
      </c>
      <c r="C2204" s="42">
        <v>130.876</v>
      </c>
      <c r="D2204" s="43">
        <v>588.255</v>
      </c>
      <c r="E2204" s="40" t="s">
        <v>667</v>
      </c>
      <c r="F2204" s="15"/>
    </row>
    <row r="2205" spans="1:6" ht="21.9" customHeight="1" x14ac:dyDescent="0.25">
      <c r="A2205" s="41" t="s">
        <v>666</v>
      </c>
      <c r="B2205" s="42">
        <v>-13.157999999999999</v>
      </c>
      <c r="C2205" s="42">
        <v>130.56299999999999</v>
      </c>
      <c r="D2205" s="43">
        <v>308.07</v>
      </c>
      <c r="E2205" s="40" t="s">
        <v>667</v>
      </c>
      <c r="F2205" s="15"/>
    </row>
    <row r="2206" spans="1:6" ht="21.9" customHeight="1" x14ac:dyDescent="0.25">
      <c r="A2206" s="41" t="s">
        <v>666</v>
      </c>
      <c r="B2206" s="42">
        <v>-13.175000000000001</v>
      </c>
      <c r="C2206" s="42">
        <v>130.59800000000001</v>
      </c>
      <c r="D2206" s="43">
        <v>154.035</v>
      </c>
      <c r="E2206" s="40" t="s">
        <v>667</v>
      </c>
      <c r="F2206" s="15"/>
    </row>
    <row r="2207" spans="1:6" ht="21.9" customHeight="1" x14ac:dyDescent="0.25">
      <c r="A2207" s="41" t="s">
        <v>666</v>
      </c>
      <c r="B2207" s="42">
        <v>-13.191000000000001</v>
      </c>
      <c r="C2207" s="42">
        <v>130.63499999999999</v>
      </c>
      <c r="D2207" s="43">
        <v>277.95666670000003</v>
      </c>
      <c r="E2207" s="40" t="s">
        <v>667</v>
      </c>
      <c r="F2207" s="15"/>
    </row>
    <row r="2208" spans="1:6" ht="21.9" customHeight="1" x14ac:dyDescent="0.25">
      <c r="A2208" s="41" t="s">
        <v>666</v>
      </c>
      <c r="B2208" s="42">
        <v>-12.411</v>
      </c>
      <c r="C2208" s="42">
        <v>130.934</v>
      </c>
      <c r="D2208" s="43">
        <v>784.34</v>
      </c>
      <c r="E2208" s="40" t="s">
        <v>667</v>
      </c>
      <c r="F2208" s="15"/>
    </row>
    <row r="2209" spans="1:6" ht="21.9" customHeight="1" x14ac:dyDescent="0.25">
      <c r="A2209" s="41" t="s">
        <v>666</v>
      </c>
      <c r="B2209" s="42">
        <v>-12.4</v>
      </c>
      <c r="C2209" s="42">
        <v>130.88300000000001</v>
      </c>
      <c r="D2209" s="43">
        <v>784.34</v>
      </c>
      <c r="E2209" s="40" t="s">
        <v>667</v>
      </c>
      <c r="F2209" s="15"/>
    </row>
    <row r="2210" spans="1:6" ht="21.9" customHeight="1" x14ac:dyDescent="0.25">
      <c r="A2210" s="41" t="s">
        <v>666</v>
      </c>
      <c r="B2210" s="42">
        <v>-13.166</v>
      </c>
      <c r="C2210" s="42">
        <v>130.58600000000001</v>
      </c>
      <c r="D2210" s="43">
        <v>231.05250000000001</v>
      </c>
      <c r="E2210" s="40" t="s">
        <v>667</v>
      </c>
      <c r="F2210" s="15"/>
    </row>
    <row r="2211" spans="1:6" ht="21.9" customHeight="1" x14ac:dyDescent="0.25">
      <c r="A2211" s="41" t="s">
        <v>666</v>
      </c>
      <c r="B2211" s="42">
        <v>-13.191000000000001</v>
      </c>
      <c r="C2211" s="42">
        <v>130.63499999999999</v>
      </c>
      <c r="D2211" s="43">
        <v>208.4675</v>
      </c>
      <c r="E2211" s="40" t="s">
        <v>667</v>
      </c>
      <c r="F2211" s="15"/>
    </row>
    <row r="2212" spans="1:6" ht="21.9" customHeight="1" x14ac:dyDescent="0.25">
      <c r="A2212" s="41" t="s">
        <v>666</v>
      </c>
      <c r="B2212" s="42">
        <v>-13.201000000000001</v>
      </c>
      <c r="C2212" s="42">
        <v>130.51599999999999</v>
      </c>
      <c r="D2212" s="43">
        <v>78.313571429999996</v>
      </c>
      <c r="E2212" s="40" t="s">
        <v>667</v>
      </c>
      <c r="F2212" s="15"/>
    </row>
    <row r="2213" spans="1:6" ht="21.9" customHeight="1" x14ac:dyDescent="0.25">
      <c r="A2213" s="41" t="s">
        <v>666</v>
      </c>
      <c r="B2213" s="42">
        <v>-13.208</v>
      </c>
      <c r="C2213" s="42">
        <v>130.523</v>
      </c>
      <c r="D2213" s="43">
        <v>17.131093750000002</v>
      </c>
      <c r="E2213" s="40" t="s">
        <v>667</v>
      </c>
      <c r="F2213" s="15"/>
    </row>
    <row r="2214" spans="1:6" ht="21.9" customHeight="1" x14ac:dyDescent="0.25">
      <c r="A2214" s="41" t="s">
        <v>666</v>
      </c>
      <c r="B2214" s="42">
        <v>-13.208</v>
      </c>
      <c r="C2214" s="42">
        <v>130.52500000000001</v>
      </c>
      <c r="D2214" s="43">
        <v>109.639</v>
      </c>
      <c r="E2214" s="40" t="s">
        <v>667</v>
      </c>
      <c r="F2214" s="15"/>
    </row>
    <row r="2215" spans="1:6" ht="21.9" customHeight="1" x14ac:dyDescent="0.25">
      <c r="A2215" s="41" t="s">
        <v>666</v>
      </c>
      <c r="B2215" s="42">
        <v>-13.208</v>
      </c>
      <c r="C2215" s="42">
        <v>130.52699999999999</v>
      </c>
      <c r="D2215" s="43">
        <v>219.27799999999999</v>
      </c>
      <c r="E2215" s="40" t="s">
        <v>667</v>
      </c>
      <c r="F2215" s="15"/>
    </row>
    <row r="2216" spans="1:6" ht="21.9" customHeight="1" x14ac:dyDescent="0.25">
      <c r="A2216" s="41" t="s">
        <v>666</v>
      </c>
      <c r="B2216" s="42">
        <v>-13.218999999999999</v>
      </c>
      <c r="C2216" s="42">
        <v>130.529</v>
      </c>
      <c r="D2216" s="43">
        <v>365.46333329999999</v>
      </c>
      <c r="E2216" s="40" t="s">
        <v>667</v>
      </c>
      <c r="F2216" s="15"/>
    </row>
    <row r="2217" spans="1:6" ht="21.9" customHeight="1" x14ac:dyDescent="0.25">
      <c r="A2217" s="41" t="s">
        <v>666</v>
      </c>
      <c r="B2217" s="42">
        <v>-13.250999999999999</v>
      </c>
      <c r="C2217" s="42">
        <v>130.50800000000001</v>
      </c>
      <c r="D2217" s="43">
        <v>579.86</v>
      </c>
      <c r="E2217" s="40" t="s">
        <v>667</v>
      </c>
      <c r="F2217" s="15"/>
    </row>
    <row r="2218" spans="1:6" ht="21.9" customHeight="1" x14ac:dyDescent="0.25">
      <c r="A2218" s="41" t="s">
        <v>666</v>
      </c>
      <c r="B2218" s="42">
        <v>-13.250999999999999</v>
      </c>
      <c r="C2218" s="42">
        <v>130.535</v>
      </c>
      <c r="D2218" s="43">
        <v>463.88799999999998</v>
      </c>
      <c r="E2218" s="40" t="s">
        <v>667</v>
      </c>
      <c r="F2218" s="15"/>
    </row>
    <row r="2219" spans="1:6" ht="21.9" customHeight="1" x14ac:dyDescent="0.25">
      <c r="A2219" s="41" t="s">
        <v>666</v>
      </c>
      <c r="B2219" s="42">
        <v>-13.250999999999999</v>
      </c>
      <c r="C2219" s="42">
        <v>130.524</v>
      </c>
      <c r="D2219" s="43">
        <v>140.81566670000001</v>
      </c>
      <c r="E2219" s="40" t="s">
        <v>667</v>
      </c>
      <c r="F2219" s="15"/>
    </row>
    <row r="2220" spans="1:6" ht="21.9" customHeight="1" x14ac:dyDescent="0.25">
      <c r="A2220" s="41" t="s">
        <v>666</v>
      </c>
      <c r="B2220" s="42">
        <v>-13.250999999999999</v>
      </c>
      <c r="C2220" s="42">
        <v>130.51599999999999</v>
      </c>
      <c r="D2220" s="43">
        <v>579.86</v>
      </c>
      <c r="E2220" s="40" t="s">
        <v>667</v>
      </c>
      <c r="F2220" s="15"/>
    </row>
    <row r="2221" spans="1:6" ht="21.9" customHeight="1" x14ac:dyDescent="0.25">
      <c r="A2221" s="41" t="s">
        <v>666</v>
      </c>
      <c r="B2221" s="42">
        <v>-12.394</v>
      </c>
      <c r="C2221" s="42">
        <v>130.87100000000001</v>
      </c>
      <c r="D2221" s="43">
        <v>5.1338572070000001</v>
      </c>
      <c r="E2221" s="40" t="s">
        <v>667</v>
      </c>
      <c r="F2221" s="15"/>
    </row>
    <row r="2222" spans="1:6" ht="21.9" customHeight="1" x14ac:dyDescent="0.25">
      <c r="A2222" s="41" t="s">
        <v>666</v>
      </c>
      <c r="B2222" s="42">
        <v>-12.657</v>
      </c>
      <c r="C2222" s="42">
        <v>131.11699999999999</v>
      </c>
      <c r="D2222" s="43">
        <v>579.86</v>
      </c>
      <c r="E2222" s="40" t="s">
        <v>667</v>
      </c>
      <c r="F2222" s="15"/>
    </row>
    <row r="2223" spans="1:6" ht="21.9" customHeight="1" x14ac:dyDescent="0.25">
      <c r="A2223" s="41" t="s">
        <v>666</v>
      </c>
      <c r="B2223" s="42">
        <v>-12.632</v>
      </c>
      <c r="C2223" s="42">
        <v>132.67500000000001</v>
      </c>
      <c r="D2223" s="43">
        <v>288.38989700000002</v>
      </c>
      <c r="E2223" s="40" t="s">
        <v>667</v>
      </c>
      <c r="F2223" s="15"/>
    </row>
    <row r="2224" spans="1:6" ht="21.9" customHeight="1" x14ac:dyDescent="0.25">
      <c r="A2224" s="41" t="s">
        <v>666</v>
      </c>
      <c r="B2224" s="42">
        <v>-12.484999999999999</v>
      </c>
      <c r="C2224" s="42">
        <v>131.13300000000001</v>
      </c>
      <c r="D2224" s="43">
        <v>165.42642559999999</v>
      </c>
      <c r="E2224" s="40" t="s">
        <v>667</v>
      </c>
      <c r="F2224" s="15"/>
    </row>
    <row r="2225" spans="1:6" ht="21.9" customHeight="1" x14ac:dyDescent="0.25">
      <c r="A2225" s="41" t="s">
        <v>666</v>
      </c>
      <c r="B2225" s="42">
        <v>-12.525</v>
      </c>
      <c r="C2225" s="42">
        <v>131.13999999999999</v>
      </c>
      <c r="D2225" s="43">
        <v>450.32749059999998</v>
      </c>
      <c r="E2225" s="40" t="s">
        <v>667</v>
      </c>
      <c r="F2225" s="15"/>
    </row>
    <row r="2226" spans="1:6" ht="21.9" customHeight="1" x14ac:dyDescent="0.25">
      <c r="A2226" s="41" t="s">
        <v>666</v>
      </c>
      <c r="B2226" s="42">
        <v>-12.525</v>
      </c>
      <c r="C2226" s="42">
        <v>131.13499999999999</v>
      </c>
      <c r="D2226" s="43">
        <v>514.66</v>
      </c>
      <c r="E2226" s="40" t="s">
        <v>667</v>
      </c>
      <c r="F2226" s="15"/>
    </row>
    <row r="2227" spans="1:6" ht="21.9" customHeight="1" x14ac:dyDescent="0.25">
      <c r="A2227" s="41" t="s">
        <v>666</v>
      </c>
      <c r="B2227" s="42">
        <v>-12.525</v>
      </c>
      <c r="C2227" s="42">
        <v>131.12899999999999</v>
      </c>
      <c r="D2227" s="43">
        <v>514.66</v>
      </c>
      <c r="E2227" s="40" t="s">
        <v>667</v>
      </c>
      <c r="F2227" s="15"/>
    </row>
    <row r="2228" spans="1:6" ht="21.9" customHeight="1" x14ac:dyDescent="0.25">
      <c r="A2228" s="41" t="s">
        <v>666</v>
      </c>
      <c r="B2228" s="42">
        <v>-12.401</v>
      </c>
      <c r="C2228" s="42">
        <v>130.89599999999999</v>
      </c>
      <c r="D2228" s="43">
        <v>784.34</v>
      </c>
      <c r="E2228" s="40" t="s">
        <v>667</v>
      </c>
      <c r="F2228" s="15"/>
    </row>
    <row r="2229" spans="1:6" ht="21.9" customHeight="1" x14ac:dyDescent="0.25">
      <c r="A2229" s="41" t="s">
        <v>666</v>
      </c>
      <c r="B2229" s="42">
        <v>-11.154</v>
      </c>
      <c r="C2229" s="42">
        <v>132.154</v>
      </c>
      <c r="D2229" s="43">
        <v>1.443570552</v>
      </c>
      <c r="E2229" s="40" t="s">
        <v>667</v>
      </c>
      <c r="F2229" s="15"/>
    </row>
    <row r="2230" spans="1:6" ht="21.9" customHeight="1" x14ac:dyDescent="0.25">
      <c r="A2230" s="41" t="s">
        <v>666</v>
      </c>
      <c r="B2230" s="42">
        <v>-13.738</v>
      </c>
      <c r="C2230" s="42">
        <v>131.40899999999999</v>
      </c>
      <c r="D2230" s="43">
        <v>45.777124999999998</v>
      </c>
      <c r="E2230" s="40" t="s">
        <v>667</v>
      </c>
      <c r="F2230" s="15"/>
    </row>
    <row r="2231" spans="1:6" ht="21.9" customHeight="1" x14ac:dyDescent="0.25">
      <c r="A2231" s="41" t="s">
        <v>666</v>
      </c>
      <c r="B2231" s="42">
        <v>-12.741</v>
      </c>
      <c r="C2231" s="42">
        <v>131.072</v>
      </c>
      <c r="D2231" s="43">
        <v>771.99</v>
      </c>
      <c r="E2231" s="40" t="s">
        <v>667</v>
      </c>
      <c r="F2231" s="15"/>
    </row>
    <row r="2232" spans="1:6" ht="21.9" customHeight="1" x14ac:dyDescent="0.25">
      <c r="A2232" s="41" t="s">
        <v>666</v>
      </c>
      <c r="B2232" s="42">
        <v>-12.644</v>
      </c>
      <c r="C2232" s="42">
        <v>131.114</v>
      </c>
      <c r="D2232" s="43">
        <v>461.52333329999999</v>
      </c>
      <c r="E2232" s="40" t="s">
        <v>667</v>
      </c>
      <c r="F2232" s="15"/>
    </row>
    <row r="2233" spans="1:6" ht="21.9" customHeight="1" x14ac:dyDescent="0.25">
      <c r="A2233" s="41" t="s">
        <v>666</v>
      </c>
      <c r="B2233" s="42">
        <v>-13.754</v>
      </c>
      <c r="C2233" s="42">
        <v>131.36199999999999</v>
      </c>
      <c r="D2233" s="43">
        <v>58.946628680000003</v>
      </c>
      <c r="E2233" s="40" t="s">
        <v>667</v>
      </c>
      <c r="F2233" s="15"/>
    </row>
    <row r="2234" spans="1:6" ht="21.9" customHeight="1" x14ac:dyDescent="0.25">
      <c r="A2234" s="41" t="s">
        <v>666</v>
      </c>
      <c r="B2234" s="42">
        <v>-13.752000000000001</v>
      </c>
      <c r="C2234" s="42">
        <v>131.411</v>
      </c>
      <c r="D2234" s="43">
        <v>61.03616667</v>
      </c>
      <c r="E2234" s="40" t="s">
        <v>667</v>
      </c>
      <c r="F2234" s="15"/>
    </row>
    <row r="2235" spans="1:6" ht="21.9" customHeight="1" x14ac:dyDescent="0.25">
      <c r="A2235" s="41" t="s">
        <v>666</v>
      </c>
      <c r="B2235" s="42">
        <v>-12.023999999999999</v>
      </c>
      <c r="C2235" s="42">
        <v>135.56899999999999</v>
      </c>
      <c r="D2235" s="43">
        <v>252.7317731</v>
      </c>
      <c r="E2235" s="40" t="s">
        <v>667</v>
      </c>
      <c r="F2235" s="15"/>
    </row>
    <row r="2236" spans="1:6" ht="21.9" customHeight="1" x14ac:dyDescent="0.25">
      <c r="A2236" s="41" t="s">
        <v>666</v>
      </c>
      <c r="B2236" s="42">
        <v>-12.034000000000001</v>
      </c>
      <c r="C2236" s="42">
        <v>135.58600000000001</v>
      </c>
      <c r="D2236" s="43">
        <v>444.70206159999998</v>
      </c>
      <c r="E2236" s="40" t="s">
        <v>667</v>
      </c>
      <c r="F2236" s="15"/>
    </row>
    <row r="2237" spans="1:6" ht="21.9" customHeight="1" x14ac:dyDescent="0.25">
      <c r="A2237" s="41" t="s">
        <v>666</v>
      </c>
      <c r="B2237" s="42">
        <v>-12.525</v>
      </c>
      <c r="C2237" s="42">
        <v>131.13200000000001</v>
      </c>
      <c r="D2237" s="43">
        <v>514.66</v>
      </c>
      <c r="E2237" s="40" t="s">
        <v>667</v>
      </c>
      <c r="F2237" s="15"/>
    </row>
    <row r="2238" spans="1:6" ht="21.9" customHeight="1" x14ac:dyDescent="0.25">
      <c r="A2238" s="41" t="s">
        <v>666</v>
      </c>
      <c r="B2238" s="42">
        <v>-12.484999999999999</v>
      </c>
      <c r="C2238" s="42">
        <v>131.13499999999999</v>
      </c>
      <c r="D2238" s="43">
        <v>514.66</v>
      </c>
      <c r="E2238" s="40" t="s">
        <v>667</v>
      </c>
      <c r="F2238" s="15"/>
    </row>
    <row r="2239" spans="1:6" ht="21.9" customHeight="1" x14ac:dyDescent="0.25">
      <c r="A2239" s="41" t="s">
        <v>666</v>
      </c>
      <c r="B2239" s="42">
        <v>-12.512</v>
      </c>
      <c r="C2239" s="42">
        <v>131.143</v>
      </c>
      <c r="D2239" s="43">
        <v>237.53538459999999</v>
      </c>
      <c r="E2239" s="40" t="s">
        <v>667</v>
      </c>
      <c r="F2239" s="15"/>
    </row>
    <row r="2240" spans="1:6" ht="21.9" customHeight="1" x14ac:dyDescent="0.25">
      <c r="A2240" s="41" t="s">
        <v>666</v>
      </c>
      <c r="B2240" s="42">
        <v>-13.739000000000001</v>
      </c>
      <c r="C2240" s="42">
        <v>131.369</v>
      </c>
      <c r="D2240" s="43">
        <v>61.03616667</v>
      </c>
      <c r="E2240" s="40" t="s">
        <v>667</v>
      </c>
      <c r="F2240" s="15"/>
    </row>
    <row r="2241" spans="1:6" ht="21.9" customHeight="1" x14ac:dyDescent="0.25">
      <c r="A2241" s="41" t="s">
        <v>666</v>
      </c>
      <c r="B2241" s="42">
        <v>-12.57</v>
      </c>
      <c r="C2241" s="42">
        <v>131.24100000000001</v>
      </c>
      <c r="D2241" s="43">
        <v>548.19500000000005</v>
      </c>
      <c r="E2241" s="40" t="s">
        <v>667</v>
      </c>
      <c r="F2241" s="15"/>
    </row>
    <row r="2242" spans="1:6" ht="21.9" customHeight="1" x14ac:dyDescent="0.25">
      <c r="A2242" s="41" t="s">
        <v>666</v>
      </c>
      <c r="B2242" s="42">
        <v>-12.510999999999999</v>
      </c>
      <c r="C2242" s="42">
        <v>131.042</v>
      </c>
      <c r="D2242" s="43">
        <v>856.83124999999995</v>
      </c>
      <c r="E2242" s="40" t="s">
        <v>667</v>
      </c>
      <c r="F2242" s="15"/>
    </row>
    <row r="2243" spans="1:6" ht="21.9" customHeight="1" x14ac:dyDescent="0.25">
      <c r="A2243" s="41" t="s">
        <v>666</v>
      </c>
      <c r="B2243" s="42">
        <v>-12.568</v>
      </c>
      <c r="C2243" s="42">
        <v>131.13900000000001</v>
      </c>
      <c r="D2243" s="43">
        <v>1153.8083329999999</v>
      </c>
      <c r="E2243" s="40" t="s">
        <v>667</v>
      </c>
      <c r="F2243" s="15"/>
    </row>
    <row r="2244" spans="1:6" ht="21.9" customHeight="1" x14ac:dyDescent="0.25">
      <c r="A2244" s="41" t="s">
        <v>666</v>
      </c>
      <c r="B2244" s="42">
        <v>-12.537000000000001</v>
      </c>
      <c r="C2244" s="42">
        <v>131.03899999999999</v>
      </c>
      <c r="D2244" s="43">
        <v>856.83124999999995</v>
      </c>
      <c r="E2244" s="40" t="s">
        <v>667</v>
      </c>
      <c r="F2244" s="15"/>
    </row>
    <row r="2245" spans="1:6" ht="21.9" customHeight="1" x14ac:dyDescent="0.25">
      <c r="A2245" s="41" t="s">
        <v>666</v>
      </c>
      <c r="B2245" s="42">
        <v>-12.534000000000001</v>
      </c>
      <c r="C2245" s="42">
        <v>131.077</v>
      </c>
      <c r="D2245" s="43">
        <v>648.50166669999999</v>
      </c>
      <c r="E2245" s="40" t="s">
        <v>667</v>
      </c>
      <c r="F2245" s="15"/>
    </row>
    <row r="2246" spans="1:6" ht="21.9" customHeight="1" x14ac:dyDescent="0.25">
      <c r="A2246" s="41" t="s">
        <v>666</v>
      </c>
      <c r="B2246" s="42">
        <v>-13.754</v>
      </c>
      <c r="C2246" s="42">
        <v>131.363</v>
      </c>
      <c r="D2246" s="43">
        <v>81.870312499999997</v>
      </c>
      <c r="E2246" s="40" t="s">
        <v>667</v>
      </c>
      <c r="F2246" s="15"/>
    </row>
    <row r="2247" spans="1:6" ht="21.9" customHeight="1" x14ac:dyDescent="0.25">
      <c r="A2247" s="41" t="s">
        <v>666</v>
      </c>
      <c r="B2247" s="42">
        <v>-13.734999999999999</v>
      </c>
      <c r="C2247" s="42">
        <v>131.399</v>
      </c>
      <c r="D2247" s="43">
        <v>63.194333329999999</v>
      </c>
      <c r="E2247" s="40" t="s">
        <v>667</v>
      </c>
      <c r="F2247" s="15"/>
    </row>
    <row r="2248" spans="1:6" ht="21.9" customHeight="1" x14ac:dyDescent="0.25">
      <c r="A2248" s="41" t="s">
        <v>666</v>
      </c>
      <c r="B2248" s="42">
        <v>-12.552</v>
      </c>
      <c r="C2248" s="42">
        <v>131.11600000000001</v>
      </c>
      <c r="D2248" s="43">
        <v>1384.57</v>
      </c>
      <c r="E2248" s="40" t="s">
        <v>667</v>
      </c>
      <c r="F2248" s="15"/>
    </row>
    <row r="2249" spans="1:6" ht="21.9" customHeight="1" x14ac:dyDescent="0.25">
      <c r="A2249" s="41" t="s">
        <v>666</v>
      </c>
      <c r="B2249" s="42">
        <v>-12.467000000000001</v>
      </c>
      <c r="C2249" s="42">
        <v>131.07</v>
      </c>
      <c r="D2249" s="43">
        <v>1297.0033330000001</v>
      </c>
      <c r="E2249" s="40" t="s">
        <v>667</v>
      </c>
      <c r="F2249" s="15"/>
    </row>
    <row r="2250" spans="1:6" ht="21.9" customHeight="1" x14ac:dyDescent="0.25">
      <c r="A2250" s="41" t="s">
        <v>666</v>
      </c>
      <c r="B2250" s="42">
        <v>-12.605</v>
      </c>
      <c r="C2250" s="42">
        <v>131.09899999999999</v>
      </c>
      <c r="D2250" s="43">
        <v>630.86</v>
      </c>
      <c r="E2250" s="40" t="s">
        <v>667</v>
      </c>
      <c r="F2250" s="15"/>
    </row>
    <row r="2251" spans="1:6" ht="21.9" customHeight="1" x14ac:dyDescent="0.25">
      <c r="A2251" s="41" t="s">
        <v>666</v>
      </c>
      <c r="B2251" s="42">
        <v>-15.679</v>
      </c>
      <c r="C2251" s="42">
        <v>136.751</v>
      </c>
      <c r="D2251" s="43">
        <v>12.822997279999999</v>
      </c>
      <c r="E2251" s="40" t="s">
        <v>667</v>
      </c>
      <c r="F2251" s="15"/>
    </row>
    <row r="2252" spans="1:6" ht="21.9" customHeight="1" x14ac:dyDescent="0.25">
      <c r="A2252" s="41" t="s">
        <v>666</v>
      </c>
      <c r="B2252" s="42">
        <v>-15.676</v>
      </c>
      <c r="C2252" s="42">
        <v>136.75</v>
      </c>
      <c r="D2252" s="43">
        <v>5.8532835820000004</v>
      </c>
      <c r="E2252" s="40" t="s">
        <v>667</v>
      </c>
      <c r="F2252" s="15"/>
    </row>
    <row r="2253" spans="1:6" ht="21.9" customHeight="1" x14ac:dyDescent="0.25">
      <c r="A2253" s="41" t="s">
        <v>666</v>
      </c>
      <c r="B2253" s="42">
        <v>-15.648999999999999</v>
      </c>
      <c r="C2253" s="42">
        <v>136.75399999999999</v>
      </c>
      <c r="D2253" s="43">
        <v>269.13627889999998</v>
      </c>
      <c r="E2253" s="40" t="s">
        <v>667</v>
      </c>
      <c r="F2253" s="15"/>
    </row>
    <row r="2254" spans="1:6" ht="21.9" customHeight="1" x14ac:dyDescent="0.25">
      <c r="A2254" s="41" t="s">
        <v>666</v>
      </c>
      <c r="B2254" s="42">
        <v>-12.096</v>
      </c>
      <c r="C2254" s="42">
        <v>135.55600000000001</v>
      </c>
      <c r="D2254" s="43">
        <v>257.049375</v>
      </c>
      <c r="E2254" s="40" t="s">
        <v>667</v>
      </c>
      <c r="F2254" s="15"/>
    </row>
    <row r="2255" spans="1:6" ht="21.9" customHeight="1" x14ac:dyDescent="0.25">
      <c r="A2255" s="41" t="s">
        <v>666</v>
      </c>
      <c r="B2255" s="42">
        <v>-12.249000000000001</v>
      </c>
      <c r="C2255" s="42">
        <v>135.09700000000001</v>
      </c>
      <c r="D2255" s="43">
        <v>334.49792969999999</v>
      </c>
      <c r="E2255" s="40" t="s">
        <v>667</v>
      </c>
      <c r="F2255" s="15"/>
    </row>
    <row r="2256" spans="1:6" ht="21.9" customHeight="1" x14ac:dyDescent="0.25">
      <c r="A2256" s="41" t="s">
        <v>666</v>
      </c>
      <c r="B2256" s="42">
        <v>-12.1</v>
      </c>
      <c r="C2256" s="42">
        <v>134.89400000000001</v>
      </c>
      <c r="D2256" s="43">
        <v>102.81975</v>
      </c>
      <c r="E2256" s="40" t="s">
        <v>667</v>
      </c>
      <c r="F2256" s="15"/>
    </row>
    <row r="2257" spans="1:6" ht="21.9" customHeight="1" x14ac:dyDescent="0.25">
      <c r="A2257" s="41" t="s">
        <v>666</v>
      </c>
      <c r="B2257" s="42">
        <v>-12.481999999999999</v>
      </c>
      <c r="C2257" s="42">
        <v>131.119</v>
      </c>
      <c r="D2257" s="43">
        <v>643.32500000000005</v>
      </c>
      <c r="E2257" s="40" t="s">
        <v>667</v>
      </c>
      <c r="F2257" s="15"/>
    </row>
    <row r="2258" spans="1:6" ht="21.9" customHeight="1" x14ac:dyDescent="0.25">
      <c r="A2258" s="41" t="s">
        <v>666</v>
      </c>
      <c r="B2258" s="42">
        <v>-12.340999999999999</v>
      </c>
      <c r="C2258" s="42">
        <v>135.999</v>
      </c>
      <c r="D2258" s="43">
        <v>215.0993034</v>
      </c>
      <c r="E2258" s="40" t="s">
        <v>667</v>
      </c>
      <c r="F2258" s="15"/>
    </row>
    <row r="2259" spans="1:6" ht="21.9" customHeight="1" x14ac:dyDescent="0.25">
      <c r="A2259" s="41" t="s">
        <v>666</v>
      </c>
      <c r="B2259" s="42">
        <v>-12.749000000000001</v>
      </c>
      <c r="C2259" s="42">
        <v>130.95099999999999</v>
      </c>
      <c r="D2259" s="43">
        <v>972.75250000000005</v>
      </c>
      <c r="E2259" s="40" t="s">
        <v>667</v>
      </c>
      <c r="F2259" s="15"/>
    </row>
    <row r="2260" spans="1:6" ht="21.9" customHeight="1" x14ac:dyDescent="0.25">
      <c r="A2260" s="41" t="s">
        <v>666</v>
      </c>
      <c r="B2260" s="42">
        <v>-12.734</v>
      </c>
      <c r="C2260" s="42">
        <v>131.05000000000001</v>
      </c>
      <c r="D2260" s="43">
        <v>485.74666669999999</v>
      </c>
      <c r="E2260" s="40" t="s">
        <v>667</v>
      </c>
      <c r="F2260" s="15"/>
    </row>
    <row r="2261" spans="1:6" ht="21.9" customHeight="1" x14ac:dyDescent="0.25">
      <c r="A2261" s="41" t="s">
        <v>666</v>
      </c>
      <c r="B2261" s="42">
        <v>-12.548999999999999</v>
      </c>
      <c r="C2261" s="42">
        <v>131.09100000000001</v>
      </c>
      <c r="D2261" s="43">
        <v>806.53250000000003</v>
      </c>
      <c r="E2261" s="40" t="s">
        <v>667</v>
      </c>
      <c r="F2261" s="15"/>
    </row>
    <row r="2262" spans="1:6" ht="21.9" customHeight="1" x14ac:dyDescent="0.25">
      <c r="A2262" s="41" t="s">
        <v>666</v>
      </c>
      <c r="B2262" s="42">
        <v>-12.420999999999999</v>
      </c>
      <c r="C2262" s="42">
        <v>130.95099999999999</v>
      </c>
      <c r="D2262" s="43">
        <v>685.46500000000003</v>
      </c>
      <c r="E2262" s="40" t="s">
        <v>667</v>
      </c>
      <c r="F2262" s="15"/>
    </row>
    <row r="2263" spans="1:6" ht="21.9" customHeight="1" x14ac:dyDescent="0.25">
      <c r="A2263" s="41" t="s">
        <v>666</v>
      </c>
      <c r="B2263" s="42">
        <v>-16.091999999999999</v>
      </c>
      <c r="C2263" s="42">
        <v>136.191</v>
      </c>
      <c r="D2263" s="43">
        <v>53.477793439999999</v>
      </c>
      <c r="E2263" s="40" t="s">
        <v>667</v>
      </c>
      <c r="F2263" s="15"/>
    </row>
    <row r="2264" spans="1:6" ht="21.9" customHeight="1" x14ac:dyDescent="0.25">
      <c r="A2264" s="41" t="s">
        <v>666</v>
      </c>
      <c r="B2264" s="42">
        <v>-13.821</v>
      </c>
      <c r="C2264" s="42">
        <v>131.834</v>
      </c>
      <c r="D2264" s="43">
        <v>8.6411666670000002</v>
      </c>
      <c r="E2264" s="40" t="s">
        <v>667</v>
      </c>
      <c r="F2264" s="15"/>
    </row>
    <row r="2265" spans="1:6" ht="21.9" customHeight="1" x14ac:dyDescent="0.25">
      <c r="A2265" s="41" t="s">
        <v>666</v>
      </c>
      <c r="B2265" s="42">
        <v>-12.505000000000001</v>
      </c>
      <c r="C2265" s="42">
        <v>131.03899999999999</v>
      </c>
      <c r="D2265" s="43">
        <v>514.09875</v>
      </c>
      <c r="E2265" s="40" t="s">
        <v>667</v>
      </c>
      <c r="F2265" s="15"/>
    </row>
    <row r="2266" spans="1:6" ht="21.9" customHeight="1" x14ac:dyDescent="0.25">
      <c r="A2266" s="41" t="s">
        <v>666</v>
      </c>
      <c r="B2266" s="42">
        <v>-13.815</v>
      </c>
      <c r="C2266" s="42">
        <v>131.827</v>
      </c>
      <c r="D2266" s="43">
        <v>64.808750000000003</v>
      </c>
      <c r="E2266" s="40" t="s">
        <v>667</v>
      </c>
      <c r="F2266" s="15"/>
    </row>
    <row r="2267" spans="1:6" ht="21.9" customHeight="1" x14ac:dyDescent="0.25">
      <c r="A2267" s="41" t="s">
        <v>666</v>
      </c>
      <c r="B2267" s="42">
        <v>-13.81</v>
      </c>
      <c r="C2267" s="42">
        <v>131.828</v>
      </c>
      <c r="D2267" s="43">
        <v>19.654726520000001</v>
      </c>
      <c r="E2267" s="40" t="s">
        <v>667</v>
      </c>
      <c r="F2267" s="15"/>
    </row>
    <row r="2268" spans="1:6" ht="21.9" customHeight="1" x14ac:dyDescent="0.25">
      <c r="A2268" s="41" t="s">
        <v>666</v>
      </c>
      <c r="B2268" s="42">
        <v>-13.813000000000001</v>
      </c>
      <c r="C2268" s="42">
        <v>131.82900000000001</v>
      </c>
      <c r="D2268" s="43">
        <v>45.366124050000003</v>
      </c>
      <c r="E2268" s="40" t="s">
        <v>667</v>
      </c>
      <c r="F2268" s="15"/>
    </row>
    <row r="2269" spans="1:6" ht="21.9" customHeight="1" x14ac:dyDescent="0.25">
      <c r="A2269" s="41" t="s">
        <v>666</v>
      </c>
      <c r="B2269" s="42">
        <v>-13.811999999999999</v>
      </c>
      <c r="C2269" s="42">
        <v>131.83000000000001</v>
      </c>
      <c r="D2269" s="43">
        <v>32.894948329999998</v>
      </c>
      <c r="E2269" s="40" t="s">
        <v>667</v>
      </c>
      <c r="F2269" s="15"/>
    </row>
    <row r="2270" spans="1:6" ht="21.9" customHeight="1" x14ac:dyDescent="0.25">
      <c r="A2270" s="41" t="s">
        <v>666</v>
      </c>
      <c r="B2270" s="42">
        <v>-13.805</v>
      </c>
      <c r="C2270" s="42">
        <v>131.84200000000001</v>
      </c>
      <c r="D2270" s="43">
        <v>31.1082</v>
      </c>
      <c r="E2270" s="40" t="s">
        <v>667</v>
      </c>
      <c r="F2270" s="15"/>
    </row>
    <row r="2271" spans="1:6" ht="21.9" customHeight="1" x14ac:dyDescent="0.25">
      <c r="A2271" s="41" t="s">
        <v>666</v>
      </c>
      <c r="B2271" s="42">
        <v>-13.829000000000001</v>
      </c>
      <c r="C2271" s="42">
        <v>131.83699999999999</v>
      </c>
      <c r="D2271" s="43">
        <v>36.734578200000001</v>
      </c>
      <c r="E2271" s="40" t="s">
        <v>667</v>
      </c>
      <c r="F2271" s="15"/>
    </row>
    <row r="2272" spans="1:6" ht="21.9" customHeight="1" x14ac:dyDescent="0.25">
      <c r="A2272" s="41" t="s">
        <v>666</v>
      </c>
      <c r="B2272" s="42">
        <v>-13.823</v>
      </c>
      <c r="C2272" s="42">
        <v>131.83600000000001</v>
      </c>
      <c r="D2272" s="43">
        <v>2.5087258060000002</v>
      </c>
      <c r="E2272" s="40" t="s">
        <v>667</v>
      </c>
      <c r="F2272" s="15"/>
    </row>
    <row r="2273" spans="1:6" ht="21.9" customHeight="1" x14ac:dyDescent="0.25">
      <c r="A2273" s="41" t="s">
        <v>666</v>
      </c>
      <c r="B2273" s="42">
        <v>-13.805999999999999</v>
      </c>
      <c r="C2273" s="42">
        <v>131.822</v>
      </c>
      <c r="D2273" s="43">
        <v>69.129333329999994</v>
      </c>
      <c r="E2273" s="40" t="s">
        <v>667</v>
      </c>
      <c r="F2273" s="15"/>
    </row>
    <row r="2274" spans="1:6" ht="21.9" customHeight="1" x14ac:dyDescent="0.25">
      <c r="A2274" s="41" t="s">
        <v>666</v>
      </c>
      <c r="B2274" s="42">
        <v>-13.808999999999999</v>
      </c>
      <c r="C2274" s="42">
        <v>131.821</v>
      </c>
      <c r="D2274" s="43">
        <v>51.847000000000001</v>
      </c>
      <c r="E2274" s="40" t="s">
        <v>667</v>
      </c>
      <c r="F2274" s="15"/>
    </row>
    <row r="2275" spans="1:6" ht="21.9" customHeight="1" x14ac:dyDescent="0.25">
      <c r="A2275" s="41" t="s">
        <v>666</v>
      </c>
      <c r="B2275" s="42">
        <v>-13.808999999999999</v>
      </c>
      <c r="C2275" s="42">
        <v>131.82</v>
      </c>
      <c r="D2275" s="43">
        <v>96.555461609999995</v>
      </c>
      <c r="E2275" s="40" t="s">
        <v>667</v>
      </c>
      <c r="F2275" s="15"/>
    </row>
    <row r="2276" spans="1:6" ht="21.9" customHeight="1" x14ac:dyDescent="0.25">
      <c r="A2276" s="41" t="s">
        <v>666</v>
      </c>
      <c r="B2276" s="42">
        <v>-14.551</v>
      </c>
      <c r="C2276" s="42">
        <v>133.11500000000001</v>
      </c>
      <c r="D2276" s="43">
        <v>5.6683399999999997</v>
      </c>
      <c r="E2276" s="40" t="s">
        <v>667</v>
      </c>
      <c r="F2276" s="15"/>
    </row>
    <row r="2277" spans="1:6" ht="21.9" customHeight="1" x14ac:dyDescent="0.25">
      <c r="A2277" s="41" t="s">
        <v>666</v>
      </c>
      <c r="B2277" s="42">
        <v>-14.551</v>
      </c>
      <c r="C2277" s="42">
        <v>133.11500000000001</v>
      </c>
      <c r="D2277" s="43">
        <v>0.51250813699999997</v>
      </c>
      <c r="E2277" s="40" t="s">
        <v>667</v>
      </c>
      <c r="F2277" s="15"/>
    </row>
    <row r="2278" spans="1:6" ht="21.9" customHeight="1" x14ac:dyDescent="0.25">
      <c r="A2278" s="41" t="s">
        <v>666</v>
      </c>
      <c r="B2278" s="42">
        <v>-12.472</v>
      </c>
      <c r="C2278" s="42">
        <v>130.61799999999999</v>
      </c>
      <c r="D2278" s="43">
        <v>33.614571429999998</v>
      </c>
      <c r="E2278" s="40" t="s">
        <v>667</v>
      </c>
      <c r="F2278" s="15"/>
    </row>
    <row r="2279" spans="1:6" ht="21.9" customHeight="1" x14ac:dyDescent="0.25">
      <c r="A2279" s="41" t="s">
        <v>666</v>
      </c>
      <c r="B2279" s="42">
        <v>-13.206</v>
      </c>
      <c r="C2279" s="42">
        <v>131.00700000000001</v>
      </c>
      <c r="D2279" s="43">
        <v>119.85124999999999</v>
      </c>
      <c r="E2279" s="40" t="s">
        <v>667</v>
      </c>
      <c r="F2279" s="15"/>
    </row>
    <row r="2280" spans="1:6" ht="21.9" customHeight="1" x14ac:dyDescent="0.25">
      <c r="A2280" s="41" t="s">
        <v>666</v>
      </c>
      <c r="B2280" s="42">
        <v>-13.2</v>
      </c>
      <c r="C2280" s="42">
        <v>131.006</v>
      </c>
      <c r="D2280" s="43">
        <v>90.608400000000003</v>
      </c>
      <c r="E2280" s="40" t="s">
        <v>667</v>
      </c>
      <c r="F2280" s="15"/>
    </row>
    <row r="2281" spans="1:6" ht="21.9" customHeight="1" x14ac:dyDescent="0.25">
      <c r="A2281" s="41" t="s">
        <v>666</v>
      </c>
      <c r="B2281" s="42">
        <v>-13.102</v>
      </c>
      <c r="C2281" s="42">
        <v>130.989</v>
      </c>
      <c r="D2281" s="43">
        <v>17.432428569999999</v>
      </c>
      <c r="E2281" s="40" t="s">
        <v>667</v>
      </c>
      <c r="F2281" s="15"/>
    </row>
    <row r="2282" spans="1:6" ht="21.9" customHeight="1" x14ac:dyDescent="0.25">
      <c r="A2282" s="41" t="s">
        <v>666</v>
      </c>
      <c r="B2282" s="42">
        <v>-13.102</v>
      </c>
      <c r="C2282" s="42">
        <v>130.989</v>
      </c>
      <c r="D2282" s="43">
        <v>190.66718750000001</v>
      </c>
      <c r="E2282" s="40" t="s">
        <v>667</v>
      </c>
      <c r="F2282" s="15"/>
    </row>
    <row r="2283" spans="1:6" ht="21.9" customHeight="1" x14ac:dyDescent="0.25">
      <c r="A2283" s="41" t="s">
        <v>666</v>
      </c>
      <c r="B2283" s="42">
        <v>-13.103</v>
      </c>
      <c r="C2283" s="42">
        <v>130.989</v>
      </c>
      <c r="D2283" s="43">
        <v>61.013500000000001</v>
      </c>
      <c r="E2283" s="40" t="s">
        <v>667</v>
      </c>
      <c r="F2283" s="15"/>
    </row>
    <row r="2284" spans="1:6" ht="21.9" customHeight="1" x14ac:dyDescent="0.25">
      <c r="A2284" s="41" t="s">
        <v>666</v>
      </c>
      <c r="B2284" s="42">
        <v>-13.103999999999999</v>
      </c>
      <c r="C2284" s="42">
        <v>130.989</v>
      </c>
      <c r="D2284" s="43">
        <v>152.53375</v>
      </c>
      <c r="E2284" s="40" t="s">
        <v>667</v>
      </c>
      <c r="F2284" s="15"/>
    </row>
    <row r="2285" spans="1:6" ht="21.9" customHeight="1" x14ac:dyDescent="0.25">
      <c r="A2285" s="41" t="s">
        <v>666</v>
      </c>
      <c r="B2285" s="42">
        <v>-13.103999999999999</v>
      </c>
      <c r="C2285" s="42">
        <v>130.989</v>
      </c>
      <c r="D2285" s="43">
        <v>152.53375</v>
      </c>
      <c r="E2285" s="40" t="s">
        <v>667</v>
      </c>
      <c r="F2285" s="15"/>
    </row>
    <row r="2286" spans="1:6" ht="21.9" customHeight="1" x14ac:dyDescent="0.25">
      <c r="A2286" s="41" t="s">
        <v>666</v>
      </c>
      <c r="B2286" s="42">
        <v>-13.103999999999999</v>
      </c>
      <c r="C2286" s="42">
        <v>130.989</v>
      </c>
      <c r="D2286" s="43">
        <v>152.53375</v>
      </c>
      <c r="E2286" s="40" t="s">
        <v>667</v>
      </c>
      <c r="F2286" s="15"/>
    </row>
    <row r="2287" spans="1:6" ht="21.9" customHeight="1" x14ac:dyDescent="0.25">
      <c r="A2287" s="41" t="s">
        <v>666</v>
      </c>
      <c r="B2287" s="42">
        <v>-13.103</v>
      </c>
      <c r="C2287" s="42">
        <v>130.99100000000001</v>
      </c>
      <c r="D2287" s="43">
        <v>101.6891667</v>
      </c>
      <c r="E2287" s="40" t="s">
        <v>667</v>
      </c>
      <c r="F2287" s="15"/>
    </row>
    <row r="2288" spans="1:6" ht="21.9" customHeight="1" x14ac:dyDescent="0.25">
      <c r="A2288" s="41" t="s">
        <v>666</v>
      </c>
      <c r="B2288" s="42">
        <v>-13.103</v>
      </c>
      <c r="C2288" s="42">
        <v>130.99100000000001</v>
      </c>
      <c r="D2288" s="43">
        <v>55.466818179999997</v>
      </c>
      <c r="E2288" s="40" t="s">
        <v>667</v>
      </c>
      <c r="F2288" s="15"/>
    </row>
    <row r="2289" spans="1:6" ht="21.9" customHeight="1" x14ac:dyDescent="0.25">
      <c r="A2289" s="41" t="s">
        <v>666</v>
      </c>
      <c r="B2289" s="42">
        <v>-13.103</v>
      </c>
      <c r="C2289" s="42">
        <v>130.988</v>
      </c>
      <c r="D2289" s="43">
        <v>55.466818179999997</v>
      </c>
      <c r="E2289" s="40" t="s">
        <v>667</v>
      </c>
      <c r="F2289" s="15"/>
    </row>
    <row r="2290" spans="1:6" ht="21.9" customHeight="1" x14ac:dyDescent="0.25">
      <c r="A2290" s="41" t="s">
        <v>666</v>
      </c>
      <c r="B2290" s="42">
        <v>-13.101000000000001</v>
      </c>
      <c r="C2290" s="42">
        <v>130.988</v>
      </c>
      <c r="D2290" s="43">
        <v>61.013500000000001</v>
      </c>
      <c r="E2290" s="40" t="s">
        <v>667</v>
      </c>
      <c r="F2290" s="15"/>
    </row>
    <row r="2291" spans="1:6" ht="21.9" customHeight="1" x14ac:dyDescent="0.25">
      <c r="A2291" s="41" t="s">
        <v>666</v>
      </c>
      <c r="B2291" s="42">
        <v>-13.101000000000001</v>
      </c>
      <c r="C2291" s="42">
        <v>130.99199999999999</v>
      </c>
      <c r="D2291" s="43">
        <v>87.162142860000003</v>
      </c>
      <c r="E2291" s="40" t="s">
        <v>667</v>
      </c>
      <c r="F2291" s="15"/>
    </row>
    <row r="2292" spans="1:6" ht="21.9" customHeight="1" x14ac:dyDescent="0.25">
      <c r="A2292" s="41" t="s">
        <v>666</v>
      </c>
      <c r="B2292" s="42">
        <v>-13.206</v>
      </c>
      <c r="C2292" s="42">
        <v>131.00700000000001</v>
      </c>
      <c r="D2292" s="43">
        <v>119.85124999999999</v>
      </c>
      <c r="E2292" s="40" t="s">
        <v>667</v>
      </c>
      <c r="F2292" s="15"/>
    </row>
    <row r="2293" spans="1:6" ht="21.9" customHeight="1" x14ac:dyDescent="0.25">
      <c r="A2293" s="41" t="s">
        <v>666</v>
      </c>
      <c r="B2293" s="42">
        <v>-13.199</v>
      </c>
      <c r="C2293" s="42">
        <v>131.01400000000001</v>
      </c>
      <c r="D2293" s="43">
        <v>151.01400000000001</v>
      </c>
      <c r="E2293" s="40" t="s">
        <v>667</v>
      </c>
      <c r="F2293" s="15"/>
    </row>
    <row r="2294" spans="1:6" ht="21.9" customHeight="1" x14ac:dyDescent="0.25">
      <c r="A2294" s="41" t="s">
        <v>666</v>
      </c>
      <c r="B2294" s="42">
        <v>-13.199</v>
      </c>
      <c r="C2294" s="42">
        <v>131.01400000000001</v>
      </c>
      <c r="D2294" s="43">
        <v>113.26049999999999</v>
      </c>
      <c r="E2294" s="40" t="s">
        <v>667</v>
      </c>
      <c r="F2294" s="15"/>
    </row>
    <row r="2295" spans="1:6" ht="21.9" customHeight="1" x14ac:dyDescent="0.25">
      <c r="A2295" s="41" t="s">
        <v>666</v>
      </c>
      <c r="B2295" s="42">
        <v>-13.026</v>
      </c>
      <c r="C2295" s="42">
        <v>131.00399999999999</v>
      </c>
      <c r="D2295" s="43">
        <v>176.34375</v>
      </c>
      <c r="E2295" s="40" t="s">
        <v>667</v>
      </c>
      <c r="F2295" s="15"/>
    </row>
    <row r="2296" spans="1:6" ht="21.9" customHeight="1" x14ac:dyDescent="0.25">
      <c r="A2296" s="41" t="s">
        <v>666</v>
      </c>
      <c r="B2296" s="42">
        <v>-13.206</v>
      </c>
      <c r="C2296" s="42">
        <v>131.005</v>
      </c>
      <c r="D2296" s="43">
        <v>159.8016667</v>
      </c>
      <c r="E2296" s="40" t="s">
        <v>667</v>
      </c>
      <c r="F2296" s="15"/>
    </row>
    <row r="2297" spans="1:6" ht="21.9" customHeight="1" x14ac:dyDescent="0.25">
      <c r="A2297" s="41" t="s">
        <v>666</v>
      </c>
      <c r="B2297" s="42">
        <v>-13.206</v>
      </c>
      <c r="C2297" s="42">
        <v>131.005</v>
      </c>
      <c r="D2297" s="43">
        <v>151.01400000000001</v>
      </c>
      <c r="E2297" s="40" t="s">
        <v>667</v>
      </c>
      <c r="F2297" s="15"/>
    </row>
    <row r="2298" spans="1:6" ht="21.9" customHeight="1" x14ac:dyDescent="0.25">
      <c r="A2298" s="41" t="s">
        <v>666</v>
      </c>
      <c r="B2298" s="42">
        <v>-13.206</v>
      </c>
      <c r="C2298" s="42">
        <v>131.006</v>
      </c>
      <c r="D2298" s="43">
        <v>113.26049999999999</v>
      </c>
      <c r="E2298" s="40" t="s">
        <v>667</v>
      </c>
      <c r="F2298" s="15"/>
    </row>
    <row r="2299" spans="1:6" ht="21.9" customHeight="1" x14ac:dyDescent="0.25">
      <c r="A2299" s="41" t="s">
        <v>666</v>
      </c>
      <c r="B2299" s="42">
        <v>-13.297000000000001</v>
      </c>
      <c r="C2299" s="42">
        <v>131.00700000000001</v>
      </c>
      <c r="D2299" s="43">
        <v>48.320999999999998</v>
      </c>
      <c r="E2299" s="40" t="s">
        <v>667</v>
      </c>
      <c r="F2299" s="15"/>
    </row>
    <row r="2300" spans="1:6" ht="21.9" customHeight="1" x14ac:dyDescent="0.25">
      <c r="A2300" s="41" t="s">
        <v>666</v>
      </c>
      <c r="B2300" s="42">
        <v>-13.103999999999999</v>
      </c>
      <c r="C2300" s="42">
        <v>130.99100000000001</v>
      </c>
      <c r="D2300" s="43">
        <v>152.53375</v>
      </c>
      <c r="E2300" s="40" t="s">
        <v>667</v>
      </c>
      <c r="F2300" s="15"/>
    </row>
    <row r="2301" spans="1:6" ht="21.9" customHeight="1" x14ac:dyDescent="0.25">
      <c r="A2301" s="41" t="s">
        <v>666</v>
      </c>
      <c r="B2301" s="42">
        <v>-13.1</v>
      </c>
      <c r="C2301" s="42">
        <v>130.99100000000001</v>
      </c>
      <c r="D2301" s="43">
        <v>122.027</v>
      </c>
      <c r="E2301" s="40" t="s">
        <v>667</v>
      </c>
      <c r="F2301" s="15"/>
    </row>
    <row r="2302" spans="1:6" ht="21.9" customHeight="1" x14ac:dyDescent="0.25">
      <c r="A2302" s="41" t="s">
        <v>666</v>
      </c>
      <c r="B2302" s="42">
        <v>-14.551</v>
      </c>
      <c r="C2302" s="42">
        <v>133.11500000000001</v>
      </c>
      <c r="D2302" s="43">
        <v>15.71794444</v>
      </c>
      <c r="E2302" s="40" t="s">
        <v>667</v>
      </c>
      <c r="F2302" s="15"/>
    </row>
    <row r="2303" spans="1:6" ht="21.9" customHeight="1" x14ac:dyDescent="0.25">
      <c r="A2303" s="41" t="s">
        <v>666</v>
      </c>
      <c r="B2303" s="42">
        <v>-14.584</v>
      </c>
      <c r="C2303" s="42">
        <v>133.14500000000001</v>
      </c>
      <c r="D2303" s="43">
        <v>47.236166670000003</v>
      </c>
      <c r="E2303" s="40" t="s">
        <v>667</v>
      </c>
      <c r="F2303" s="15"/>
    </row>
    <row r="2304" spans="1:6" ht="21.9" customHeight="1" x14ac:dyDescent="0.25">
      <c r="A2304" s="41" t="s">
        <v>666</v>
      </c>
      <c r="B2304" s="42">
        <v>-12.284000000000001</v>
      </c>
      <c r="C2304" s="42">
        <v>136.65700000000001</v>
      </c>
      <c r="D2304" s="43">
        <v>277.92928569999998</v>
      </c>
      <c r="E2304" s="40" t="s">
        <v>667</v>
      </c>
      <c r="F2304" s="15"/>
    </row>
    <row r="2305" spans="1:6" ht="21.9" customHeight="1" x14ac:dyDescent="0.25">
      <c r="A2305" s="41" t="s">
        <v>666</v>
      </c>
      <c r="B2305" s="42">
        <v>-12.284000000000001</v>
      </c>
      <c r="C2305" s="42">
        <v>136.65700000000001</v>
      </c>
      <c r="D2305" s="43">
        <v>405.31354169999997</v>
      </c>
      <c r="E2305" s="40" t="s">
        <v>667</v>
      </c>
      <c r="F2305" s="15"/>
    </row>
    <row r="2306" spans="1:6" ht="21.9" customHeight="1" x14ac:dyDescent="0.25">
      <c r="A2306" s="41" t="s">
        <v>666</v>
      </c>
      <c r="B2306" s="42">
        <v>-13.808999999999999</v>
      </c>
      <c r="C2306" s="42">
        <v>131.828</v>
      </c>
      <c r="D2306" s="43">
        <v>40.45205413</v>
      </c>
      <c r="E2306" s="40" t="s">
        <v>667</v>
      </c>
      <c r="F2306" s="15"/>
    </row>
    <row r="2307" spans="1:6" ht="21.9" customHeight="1" x14ac:dyDescent="0.25">
      <c r="A2307" s="41" t="s">
        <v>666</v>
      </c>
      <c r="B2307" s="42">
        <v>-13.801</v>
      </c>
      <c r="C2307" s="42">
        <v>131.82499999999999</v>
      </c>
      <c r="D2307" s="43">
        <v>16.130178019999999</v>
      </c>
      <c r="E2307" s="40" t="s">
        <v>667</v>
      </c>
      <c r="F2307" s="15"/>
    </row>
    <row r="2308" spans="1:6" ht="21.9" customHeight="1" x14ac:dyDescent="0.25">
      <c r="A2308" s="41" t="s">
        <v>666</v>
      </c>
      <c r="B2308" s="42">
        <v>-13.815</v>
      </c>
      <c r="C2308" s="42">
        <v>131.83099999999999</v>
      </c>
      <c r="D2308" s="43">
        <v>22.220142859999999</v>
      </c>
      <c r="E2308" s="40" t="s">
        <v>667</v>
      </c>
      <c r="F2308" s="15"/>
    </row>
    <row r="2309" spans="1:6" ht="21.9" customHeight="1" x14ac:dyDescent="0.25">
      <c r="A2309" s="41" t="s">
        <v>666</v>
      </c>
      <c r="B2309" s="42">
        <v>-13.797000000000001</v>
      </c>
      <c r="C2309" s="42">
        <v>131.845</v>
      </c>
      <c r="D2309" s="43">
        <v>77.770499999999998</v>
      </c>
      <c r="E2309" s="40" t="s">
        <v>667</v>
      </c>
      <c r="F2309" s="15"/>
    </row>
    <row r="2310" spans="1:6" ht="21.9" customHeight="1" x14ac:dyDescent="0.25">
      <c r="A2310" s="41" t="s">
        <v>666</v>
      </c>
      <c r="B2310" s="42">
        <v>-13.815</v>
      </c>
      <c r="C2310" s="42">
        <v>131.82900000000001</v>
      </c>
      <c r="D2310" s="43">
        <v>80.26184782</v>
      </c>
      <c r="E2310" s="40" t="s">
        <v>667</v>
      </c>
      <c r="F2310" s="15"/>
    </row>
    <row r="2311" spans="1:6" ht="21.9" customHeight="1" x14ac:dyDescent="0.25">
      <c r="A2311" s="41" t="s">
        <v>666</v>
      </c>
      <c r="B2311" s="42">
        <v>-13.803000000000001</v>
      </c>
      <c r="C2311" s="42">
        <v>131.821</v>
      </c>
      <c r="D2311" s="43">
        <v>72.467964670000001</v>
      </c>
      <c r="E2311" s="40" t="s">
        <v>667</v>
      </c>
      <c r="F2311" s="15"/>
    </row>
    <row r="2312" spans="1:6" ht="21.9" customHeight="1" x14ac:dyDescent="0.25">
      <c r="A2312" s="41" t="s">
        <v>666</v>
      </c>
      <c r="B2312" s="42">
        <v>-14.565</v>
      </c>
      <c r="C2312" s="42">
        <v>133.148</v>
      </c>
      <c r="D2312" s="43">
        <v>47.236166670000003</v>
      </c>
      <c r="E2312" s="40" t="s">
        <v>667</v>
      </c>
      <c r="F2312" s="15"/>
    </row>
    <row r="2313" spans="1:6" ht="21.9" customHeight="1" x14ac:dyDescent="0.25">
      <c r="A2313" s="41" t="s">
        <v>666</v>
      </c>
      <c r="B2313" s="42">
        <v>-13.821999999999999</v>
      </c>
      <c r="C2313" s="42">
        <v>131.309</v>
      </c>
      <c r="D2313" s="43">
        <v>48.339374999999997</v>
      </c>
      <c r="E2313" s="40" t="s">
        <v>667</v>
      </c>
      <c r="F2313" s="15"/>
    </row>
    <row r="2314" spans="1:6" ht="21.9" customHeight="1" x14ac:dyDescent="0.25">
      <c r="A2314" s="41" t="s">
        <v>666</v>
      </c>
      <c r="B2314" s="42">
        <v>-13.852</v>
      </c>
      <c r="C2314" s="42">
        <v>131.29599999999999</v>
      </c>
      <c r="D2314" s="43">
        <v>73.772606150000001</v>
      </c>
      <c r="E2314" s="40" t="s">
        <v>667</v>
      </c>
      <c r="F2314" s="15"/>
    </row>
    <row r="2315" spans="1:6" ht="21.9" customHeight="1" x14ac:dyDescent="0.25">
      <c r="A2315" s="41" t="s">
        <v>666</v>
      </c>
      <c r="B2315" s="42">
        <v>-13.804</v>
      </c>
      <c r="C2315" s="42">
        <v>131.821</v>
      </c>
      <c r="D2315" s="43">
        <v>77.770499999999998</v>
      </c>
      <c r="E2315" s="40" t="s">
        <v>667</v>
      </c>
      <c r="F2315" s="15"/>
    </row>
    <row r="2316" spans="1:6" ht="21.9" customHeight="1" x14ac:dyDescent="0.25">
      <c r="A2316" s="41" t="s">
        <v>666</v>
      </c>
      <c r="B2316" s="42">
        <v>-13.811999999999999</v>
      </c>
      <c r="C2316" s="42">
        <v>131.82499999999999</v>
      </c>
      <c r="D2316" s="43">
        <v>62.648461380000001</v>
      </c>
      <c r="E2316" s="40" t="s">
        <v>667</v>
      </c>
      <c r="F2316" s="15"/>
    </row>
    <row r="2317" spans="1:6" ht="21.9" customHeight="1" x14ac:dyDescent="0.25">
      <c r="A2317" s="41" t="s">
        <v>666</v>
      </c>
      <c r="B2317" s="42">
        <v>-12.4</v>
      </c>
      <c r="C2317" s="42">
        <v>130.851</v>
      </c>
      <c r="D2317" s="43">
        <v>94.120800000000003</v>
      </c>
      <c r="E2317" s="40" t="s">
        <v>667</v>
      </c>
      <c r="F2317" s="15"/>
    </row>
    <row r="2318" spans="1:6" ht="21.9" customHeight="1" x14ac:dyDescent="0.25">
      <c r="A2318" s="41" t="s">
        <v>666</v>
      </c>
      <c r="B2318" s="42">
        <v>-12.401</v>
      </c>
      <c r="C2318" s="42">
        <v>130.851</v>
      </c>
      <c r="D2318" s="43">
        <v>22.40971429</v>
      </c>
      <c r="E2318" s="40" t="s">
        <v>667</v>
      </c>
      <c r="F2318" s="15"/>
    </row>
    <row r="2319" spans="1:6" ht="21.9" customHeight="1" x14ac:dyDescent="0.25">
      <c r="A2319" s="41" t="s">
        <v>666</v>
      </c>
      <c r="B2319" s="42">
        <v>-12.702999999999999</v>
      </c>
      <c r="C2319" s="42">
        <v>130.55600000000001</v>
      </c>
      <c r="D2319" s="43">
        <v>0.76770636199999998</v>
      </c>
      <c r="E2319" s="40" t="s">
        <v>667</v>
      </c>
      <c r="F2319" s="15"/>
    </row>
    <row r="2320" spans="1:6" ht="21.9" customHeight="1" x14ac:dyDescent="0.25">
      <c r="A2320" s="41" t="s">
        <v>666</v>
      </c>
      <c r="B2320" s="42">
        <v>-12.385999999999999</v>
      </c>
      <c r="C2320" s="42">
        <v>130.845</v>
      </c>
      <c r="D2320" s="43">
        <v>63.595135139999996</v>
      </c>
      <c r="E2320" s="40" t="s">
        <v>667</v>
      </c>
      <c r="F2320" s="15"/>
    </row>
    <row r="2321" spans="1:6" ht="21.9" customHeight="1" x14ac:dyDescent="0.25">
      <c r="A2321" s="41" t="s">
        <v>666</v>
      </c>
      <c r="B2321" s="42">
        <v>-12.458</v>
      </c>
      <c r="C2321" s="42">
        <v>131.13399999999999</v>
      </c>
      <c r="D2321" s="43">
        <v>385.995</v>
      </c>
      <c r="E2321" s="40" t="s">
        <v>667</v>
      </c>
      <c r="F2321" s="15"/>
    </row>
    <row r="2322" spans="1:6" ht="21.9" customHeight="1" x14ac:dyDescent="0.25">
      <c r="A2322" s="41" t="s">
        <v>666</v>
      </c>
      <c r="B2322" s="42">
        <v>-14.176</v>
      </c>
      <c r="C2322" s="42">
        <v>131.154</v>
      </c>
      <c r="D2322" s="43">
        <v>37.706000000000003</v>
      </c>
      <c r="E2322" s="40" t="s">
        <v>667</v>
      </c>
      <c r="F2322" s="15"/>
    </row>
    <row r="2323" spans="1:6" ht="21.9" customHeight="1" x14ac:dyDescent="0.25">
      <c r="A2323" s="41" t="s">
        <v>666</v>
      </c>
      <c r="B2323" s="42">
        <v>-14.236000000000001</v>
      </c>
      <c r="C2323" s="42">
        <v>131.13900000000001</v>
      </c>
      <c r="D2323" s="43">
        <v>40.736361989999999</v>
      </c>
      <c r="E2323" s="40" t="s">
        <v>667</v>
      </c>
      <c r="F2323" s="15"/>
    </row>
    <row r="2324" spans="1:6" ht="21.9" customHeight="1" x14ac:dyDescent="0.25">
      <c r="A2324" s="41" t="s">
        <v>666</v>
      </c>
      <c r="B2324" s="42">
        <v>-13.234</v>
      </c>
      <c r="C2324" s="42">
        <v>131.11099999999999</v>
      </c>
      <c r="D2324" s="43">
        <v>98.570961740000001</v>
      </c>
      <c r="E2324" s="40" t="s">
        <v>667</v>
      </c>
      <c r="F2324" s="15"/>
    </row>
    <row r="2325" spans="1:6" ht="21.9" customHeight="1" x14ac:dyDescent="0.25">
      <c r="A2325" s="41" t="s">
        <v>666</v>
      </c>
      <c r="B2325" s="42">
        <v>-13.247999999999999</v>
      </c>
      <c r="C2325" s="42">
        <v>131.10300000000001</v>
      </c>
      <c r="D2325" s="43">
        <v>211.2235</v>
      </c>
      <c r="E2325" s="40" t="s">
        <v>667</v>
      </c>
      <c r="F2325" s="15"/>
    </row>
    <row r="2326" spans="1:6" ht="21.9" customHeight="1" x14ac:dyDescent="0.25">
      <c r="A2326" s="41" t="s">
        <v>666</v>
      </c>
      <c r="B2326" s="42">
        <v>-13.249000000000001</v>
      </c>
      <c r="C2326" s="42">
        <v>131.10300000000001</v>
      </c>
      <c r="D2326" s="43">
        <v>140.81566670000001</v>
      </c>
      <c r="E2326" s="40" t="s">
        <v>667</v>
      </c>
      <c r="F2326" s="15"/>
    </row>
    <row r="2327" spans="1:6" ht="21.9" customHeight="1" x14ac:dyDescent="0.25">
      <c r="A2327" s="41" t="s">
        <v>666</v>
      </c>
      <c r="B2327" s="42">
        <v>-13.224</v>
      </c>
      <c r="C2327" s="42">
        <v>131.09800000000001</v>
      </c>
      <c r="D2327" s="43">
        <v>153.82400000000001</v>
      </c>
      <c r="E2327" s="40" t="s">
        <v>667</v>
      </c>
      <c r="F2327" s="15"/>
    </row>
    <row r="2328" spans="1:6" ht="21.9" customHeight="1" x14ac:dyDescent="0.25">
      <c r="A2328" s="41" t="s">
        <v>666</v>
      </c>
      <c r="B2328" s="42">
        <v>-13.244</v>
      </c>
      <c r="C2328" s="42">
        <v>131.10599999999999</v>
      </c>
      <c r="D2328" s="43">
        <v>70.407833330000003</v>
      </c>
      <c r="E2328" s="40" t="s">
        <v>667</v>
      </c>
      <c r="F2328" s="15"/>
    </row>
    <row r="2329" spans="1:6" ht="21.9" customHeight="1" x14ac:dyDescent="0.25">
      <c r="A2329" s="41" t="s">
        <v>666</v>
      </c>
      <c r="B2329" s="42">
        <v>-13.236000000000001</v>
      </c>
      <c r="C2329" s="42">
        <v>131.10599999999999</v>
      </c>
      <c r="D2329" s="43">
        <v>167.68560859999999</v>
      </c>
      <c r="E2329" s="40" t="s">
        <v>667</v>
      </c>
      <c r="F2329" s="15"/>
    </row>
    <row r="2330" spans="1:6" ht="21.9" customHeight="1" x14ac:dyDescent="0.25">
      <c r="A2330" s="41" t="s">
        <v>666</v>
      </c>
      <c r="B2330" s="42">
        <v>-13.236000000000001</v>
      </c>
      <c r="C2330" s="42">
        <v>131.107</v>
      </c>
      <c r="D2330" s="43">
        <v>140.81566670000001</v>
      </c>
      <c r="E2330" s="40" t="s">
        <v>667</v>
      </c>
      <c r="F2330" s="15"/>
    </row>
    <row r="2331" spans="1:6" ht="21.9" customHeight="1" x14ac:dyDescent="0.25">
      <c r="A2331" s="41" t="s">
        <v>666</v>
      </c>
      <c r="B2331" s="42">
        <v>-12.53</v>
      </c>
      <c r="C2331" s="42">
        <v>131.078</v>
      </c>
      <c r="D2331" s="43">
        <v>972.75250000000005</v>
      </c>
      <c r="E2331" s="40" t="s">
        <v>667</v>
      </c>
      <c r="F2331" s="15"/>
    </row>
    <row r="2332" spans="1:6" ht="21.9" customHeight="1" x14ac:dyDescent="0.25">
      <c r="A2332" s="41" t="s">
        <v>666</v>
      </c>
      <c r="B2332" s="42">
        <v>-17.867999999999999</v>
      </c>
      <c r="C2332" s="42">
        <v>130.00299999999999</v>
      </c>
      <c r="D2332" s="43">
        <v>16.539170599999999</v>
      </c>
      <c r="E2332" s="40" t="s">
        <v>667</v>
      </c>
      <c r="F2332" s="15"/>
    </row>
    <row r="2333" spans="1:6" ht="21.9" customHeight="1" x14ac:dyDescent="0.25">
      <c r="A2333" s="41" t="s">
        <v>666</v>
      </c>
      <c r="B2333" s="42">
        <v>-14.574999999999999</v>
      </c>
      <c r="C2333" s="42">
        <v>132.499</v>
      </c>
      <c r="D2333" s="43">
        <v>31.884412099999999</v>
      </c>
      <c r="E2333" s="40" t="s">
        <v>667</v>
      </c>
      <c r="F2333" s="15"/>
    </row>
    <row r="2334" spans="1:6" ht="21.9" customHeight="1" x14ac:dyDescent="0.25">
      <c r="A2334" s="41" t="s">
        <v>666</v>
      </c>
      <c r="B2334" s="42">
        <v>-14.555</v>
      </c>
      <c r="C2334" s="42">
        <v>132.52500000000001</v>
      </c>
      <c r="D2334" s="43">
        <v>20.25135714</v>
      </c>
      <c r="E2334" s="40" t="s">
        <v>667</v>
      </c>
      <c r="F2334" s="15"/>
    </row>
    <row r="2335" spans="1:6" ht="21.9" customHeight="1" x14ac:dyDescent="0.25">
      <c r="A2335" s="41" t="s">
        <v>666</v>
      </c>
      <c r="B2335" s="42">
        <v>-12.532</v>
      </c>
      <c r="C2335" s="42">
        <v>136.76599999999999</v>
      </c>
      <c r="D2335" s="43">
        <v>70.258097930000005</v>
      </c>
      <c r="E2335" s="40" t="s">
        <v>667</v>
      </c>
      <c r="F2335" s="15"/>
    </row>
    <row r="2336" spans="1:6" ht="21.9" customHeight="1" x14ac:dyDescent="0.25">
      <c r="A2336" s="41" t="s">
        <v>666</v>
      </c>
      <c r="B2336" s="42">
        <v>-12.532</v>
      </c>
      <c r="C2336" s="42">
        <v>136.76599999999999</v>
      </c>
      <c r="D2336" s="43">
        <v>46.210421680000003</v>
      </c>
      <c r="E2336" s="40" t="s">
        <v>667</v>
      </c>
      <c r="F2336" s="15"/>
    </row>
    <row r="2337" spans="1:6" ht="21.9" customHeight="1" x14ac:dyDescent="0.25">
      <c r="A2337" s="41" t="s">
        <v>666</v>
      </c>
      <c r="B2337" s="42">
        <v>-12.452999999999999</v>
      </c>
      <c r="C2337" s="42">
        <v>131.108</v>
      </c>
      <c r="D2337" s="43">
        <v>1029.32</v>
      </c>
      <c r="E2337" s="40" t="s">
        <v>667</v>
      </c>
      <c r="F2337" s="15"/>
    </row>
    <row r="2338" spans="1:6" ht="21.9" customHeight="1" x14ac:dyDescent="0.25">
      <c r="A2338" s="41" t="s">
        <v>666</v>
      </c>
      <c r="B2338" s="42">
        <v>-12.481999999999999</v>
      </c>
      <c r="C2338" s="42">
        <v>131.12799999999999</v>
      </c>
      <c r="D2338" s="43">
        <v>1076.33203</v>
      </c>
      <c r="E2338" s="40" t="s">
        <v>667</v>
      </c>
      <c r="F2338" s="15"/>
    </row>
    <row r="2339" spans="1:6" ht="21.9" customHeight="1" x14ac:dyDescent="0.25">
      <c r="A2339" s="41" t="s">
        <v>666</v>
      </c>
      <c r="B2339" s="42">
        <v>-12.481</v>
      </c>
      <c r="C2339" s="42">
        <v>130.97900000000001</v>
      </c>
      <c r="D2339" s="43">
        <v>813.98961970000005</v>
      </c>
      <c r="E2339" s="40" t="s">
        <v>667</v>
      </c>
      <c r="F2339" s="15"/>
    </row>
    <row r="2340" spans="1:6" ht="21.9" customHeight="1" x14ac:dyDescent="0.25">
      <c r="A2340" s="41" t="s">
        <v>666</v>
      </c>
      <c r="B2340" s="42">
        <v>-12.487</v>
      </c>
      <c r="C2340" s="42">
        <v>130.96899999999999</v>
      </c>
      <c r="D2340" s="43">
        <v>1028.1975</v>
      </c>
      <c r="E2340" s="40" t="s">
        <v>667</v>
      </c>
      <c r="F2340" s="15"/>
    </row>
    <row r="2341" spans="1:6" ht="21.9" customHeight="1" x14ac:dyDescent="0.25">
      <c r="A2341" s="41" t="s">
        <v>666</v>
      </c>
      <c r="B2341" s="42">
        <v>-12.516</v>
      </c>
      <c r="C2341" s="42">
        <v>131.13499999999999</v>
      </c>
      <c r="D2341" s="43">
        <v>1350.982669</v>
      </c>
      <c r="E2341" s="40" t="s">
        <v>667</v>
      </c>
      <c r="F2341" s="15"/>
    </row>
    <row r="2342" spans="1:6" ht="21.9" customHeight="1" x14ac:dyDescent="0.25">
      <c r="A2342" s="41" t="s">
        <v>666</v>
      </c>
      <c r="B2342" s="42">
        <v>-12.525</v>
      </c>
      <c r="C2342" s="42">
        <v>131.08000000000001</v>
      </c>
      <c r="D2342" s="43">
        <v>806.53250000000003</v>
      </c>
      <c r="E2342" s="40" t="s">
        <v>667</v>
      </c>
      <c r="F2342" s="15"/>
    </row>
    <row r="2343" spans="1:6" ht="21.9" customHeight="1" x14ac:dyDescent="0.25">
      <c r="A2343" s="41" t="s">
        <v>666</v>
      </c>
      <c r="B2343" s="42">
        <v>-12.525</v>
      </c>
      <c r="C2343" s="42">
        <v>131.08000000000001</v>
      </c>
      <c r="D2343" s="43">
        <v>537.68833329999995</v>
      </c>
      <c r="E2343" s="40" t="s">
        <v>667</v>
      </c>
      <c r="F2343" s="15"/>
    </row>
    <row r="2344" spans="1:6" ht="21.9" customHeight="1" x14ac:dyDescent="0.25">
      <c r="A2344" s="41" t="s">
        <v>666</v>
      </c>
      <c r="B2344" s="42">
        <v>-12.547000000000001</v>
      </c>
      <c r="C2344" s="42">
        <v>131.119</v>
      </c>
      <c r="D2344" s="43">
        <v>1042.86367</v>
      </c>
      <c r="E2344" s="40" t="s">
        <v>667</v>
      </c>
      <c r="F2344" s="15"/>
    </row>
    <row r="2345" spans="1:6" ht="21.9" customHeight="1" x14ac:dyDescent="0.25">
      <c r="A2345" s="41" t="s">
        <v>666</v>
      </c>
      <c r="B2345" s="42">
        <v>-12.545999999999999</v>
      </c>
      <c r="C2345" s="42">
        <v>131.119</v>
      </c>
      <c r="D2345" s="43">
        <v>630.7107843</v>
      </c>
      <c r="E2345" s="40" t="s">
        <v>667</v>
      </c>
      <c r="F2345" s="15"/>
    </row>
    <row r="2346" spans="1:6" ht="21.9" customHeight="1" x14ac:dyDescent="0.25">
      <c r="A2346" s="41" t="s">
        <v>666</v>
      </c>
      <c r="B2346" s="42">
        <v>-12.547000000000001</v>
      </c>
      <c r="C2346" s="42">
        <v>131.119</v>
      </c>
      <c r="D2346" s="43">
        <v>1064.813793</v>
      </c>
      <c r="E2346" s="40" t="s">
        <v>667</v>
      </c>
      <c r="F2346" s="15"/>
    </row>
    <row r="2347" spans="1:6" ht="21.9" customHeight="1" x14ac:dyDescent="0.25">
      <c r="A2347" s="41" t="s">
        <v>666</v>
      </c>
      <c r="B2347" s="42">
        <v>-12.053000000000001</v>
      </c>
      <c r="C2347" s="42">
        <v>136.31899999999999</v>
      </c>
      <c r="D2347" s="43">
        <v>129.70033330000001</v>
      </c>
      <c r="E2347" s="40" t="s">
        <v>667</v>
      </c>
      <c r="F2347" s="15"/>
    </row>
    <row r="2348" spans="1:6" ht="21.9" customHeight="1" x14ac:dyDescent="0.25">
      <c r="A2348" s="41" t="s">
        <v>666</v>
      </c>
      <c r="B2348" s="42">
        <v>-12.243</v>
      </c>
      <c r="C2348" s="42">
        <v>131.11600000000001</v>
      </c>
      <c r="D2348" s="43">
        <v>353.01448820000002</v>
      </c>
      <c r="E2348" s="40" t="s">
        <v>667</v>
      </c>
      <c r="F2348" s="15"/>
    </row>
    <row r="2349" spans="1:6" ht="21.9" customHeight="1" x14ac:dyDescent="0.25">
      <c r="A2349" s="41" t="s">
        <v>666</v>
      </c>
      <c r="B2349" s="42">
        <v>-12.268000000000001</v>
      </c>
      <c r="C2349" s="42">
        <v>131.131</v>
      </c>
      <c r="D2349" s="43">
        <v>10.135396549999999</v>
      </c>
      <c r="E2349" s="40" t="s">
        <v>667</v>
      </c>
      <c r="F2349" s="15"/>
    </row>
    <row r="2350" spans="1:6" ht="21.9" customHeight="1" x14ac:dyDescent="0.25">
      <c r="A2350" s="41" t="s">
        <v>666</v>
      </c>
      <c r="B2350" s="42">
        <v>-12.263999999999999</v>
      </c>
      <c r="C2350" s="42">
        <v>131.19</v>
      </c>
      <c r="D2350" s="43">
        <v>4.1708010560000002</v>
      </c>
      <c r="E2350" s="40" t="s">
        <v>667</v>
      </c>
      <c r="F2350" s="15"/>
    </row>
    <row r="2351" spans="1:6" ht="21.9" customHeight="1" x14ac:dyDescent="0.25">
      <c r="A2351" s="41" t="s">
        <v>666</v>
      </c>
      <c r="B2351" s="42">
        <v>-12.298999999999999</v>
      </c>
      <c r="C2351" s="42">
        <v>131.13399999999999</v>
      </c>
      <c r="D2351" s="43">
        <v>11.247187500000001</v>
      </c>
      <c r="E2351" s="40" t="s">
        <v>667</v>
      </c>
      <c r="F2351" s="15"/>
    </row>
    <row r="2352" spans="1:6" ht="21.9" customHeight="1" x14ac:dyDescent="0.25">
      <c r="A2352" s="41" t="s">
        <v>666</v>
      </c>
      <c r="B2352" s="42">
        <v>-12.202999999999999</v>
      </c>
      <c r="C2352" s="42">
        <v>136.28100000000001</v>
      </c>
      <c r="D2352" s="43">
        <v>64.262343749999999</v>
      </c>
      <c r="E2352" s="40" t="s">
        <v>667</v>
      </c>
      <c r="F2352" s="15"/>
    </row>
    <row r="2353" spans="1:6" ht="21.9" customHeight="1" x14ac:dyDescent="0.25">
      <c r="A2353" s="41" t="s">
        <v>666</v>
      </c>
      <c r="B2353" s="42">
        <v>-12.202</v>
      </c>
      <c r="C2353" s="42">
        <v>136.286</v>
      </c>
      <c r="D2353" s="43">
        <v>327.49993230000001</v>
      </c>
      <c r="E2353" s="40" t="s">
        <v>667</v>
      </c>
      <c r="F2353" s="15"/>
    </row>
    <row r="2354" spans="1:6" ht="21.9" customHeight="1" x14ac:dyDescent="0.25">
      <c r="A2354" s="41" t="s">
        <v>666</v>
      </c>
      <c r="B2354" s="42">
        <v>-12.202</v>
      </c>
      <c r="C2354" s="42">
        <v>136.29599999999999</v>
      </c>
      <c r="D2354" s="43">
        <v>205.6395</v>
      </c>
      <c r="E2354" s="40" t="s">
        <v>667</v>
      </c>
      <c r="F2354" s="15"/>
    </row>
    <row r="2355" spans="1:6" ht="21.9" customHeight="1" x14ac:dyDescent="0.25">
      <c r="A2355" s="41" t="s">
        <v>666</v>
      </c>
      <c r="B2355" s="42">
        <v>-12.183</v>
      </c>
      <c r="C2355" s="42">
        <v>135.928</v>
      </c>
      <c r="D2355" s="43">
        <v>213.9109091</v>
      </c>
      <c r="E2355" s="40" t="s">
        <v>667</v>
      </c>
      <c r="F2355" s="15"/>
    </row>
    <row r="2356" spans="1:6" ht="21.9" customHeight="1" x14ac:dyDescent="0.25">
      <c r="A2356" s="41" t="s">
        <v>666</v>
      </c>
      <c r="B2356" s="42">
        <v>-12.183</v>
      </c>
      <c r="C2356" s="42">
        <v>135.928</v>
      </c>
      <c r="D2356" s="43">
        <v>168.07285709999999</v>
      </c>
      <c r="E2356" s="40" t="s">
        <v>667</v>
      </c>
      <c r="F2356" s="15"/>
    </row>
    <row r="2357" spans="1:6" ht="21.9" customHeight="1" x14ac:dyDescent="0.25">
      <c r="A2357" s="41" t="s">
        <v>666</v>
      </c>
      <c r="B2357" s="42">
        <v>-12.7</v>
      </c>
      <c r="C2357" s="42">
        <v>131.11000000000001</v>
      </c>
      <c r="D2357" s="43">
        <v>651.41999999999996</v>
      </c>
      <c r="E2357" s="40" t="s">
        <v>667</v>
      </c>
      <c r="F2357" s="15"/>
    </row>
    <row r="2358" spans="1:6" ht="21.9" customHeight="1" x14ac:dyDescent="0.25">
      <c r="A2358" s="41" t="s">
        <v>666</v>
      </c>
      <c r="B2358" s="42">
        <v>-12.507999999999999</v>
      </c>
      <c r="C2358" s="42">
        <v>130.953</v>
      </c>
      <c r="D2358" s="43">
        <v>85.010021019999996</v>
      </c>
      <c r="E2358" s="40" t="s">
        <v>667</v>
      </c>
      <c r="F2358" s="15"/>
    </row>
    <row r="2359" spans="1:6" ht="21.9" customHeight="1" x14ac:dyDescent="0.25">
      <c r="A2359" s="41" t="s">
        <v>666</v>
      </c>
      <c r="B2359" s="42">
        <v>-12.507999999999999</v>
      </c>
      <c r="C2359" s="42">
        <v>130.953</v>
      </c>
      <c r="D2359" s="43">
        <v>686.29748570000004</v>
      </c>
      <c r="E2359" s="40" t="s">
        <v>667</v>
      </c>
      <c r="F2359" s="15"/>
    </row>
    <row r="2360" spans="1:6" ht="21.9" customHeight="1" x14ac:dyDescent="0.25">
      <c r="A2360" s="41" t="s">
        <v>666</v>
      </c>
      <c r="B2360" s="42">
        <v>-12.507999999999999</v>
      </c>
      <c r="C2360" s="42">
        <v>130.953</v>
      </c>
      <c r="D2360" s="43">
        <v>392.17</v>
      </c>
      <c r="E2360" s="40" t="s">
        <v>667</v>
      </c>
      <c r="F2360" s="15"/>
    </row>
    <row r="2361" spans="1:6" ht="21.9" customHeight="1" x14ac:dyDescent="0.25">
      <c r="A2361" s="41" t="s">
        <v>666</v>
      </c>
      <c r="B2361" s="42">
        <v>-14.411</v>
      </c>
      <c r="C2361" s="42">
        <v>132.20400000000001</v>
      </c>
      <c r="D2361" s="43">
        <v>30.914867439999998</v>
      </c>
      <c r="E2361" s="40" t="s">
        <v>667</v>
      </c>
      <c r="F2361" s="15"/>
    </row>
    <row r="2362" spans="1:6" ht="21.9" customHeight="1" x14ac:dyDescent="0.25">
      <c r="A2362" s="41" t="s">
        <v>666</v>
      </c>
      <c r="B2362" s="42">
        <v>-14.484</v>
      </c>
      <c r="C2362" s="42">
        <v>132.364</v>
      </c>
      <c r="D2362" s="43">
        <v>47.420666670000003</v>
      </c>
      <c r="E2362" s="40" t="s">
        <v>667</v>
      </c>
      <c r="F2362" s="15"/>
    </row>
    <row r="2363" spans="1:6" ht="21.9" customHeight="1" x14ac:dyDescent="0.25">
      <c r="A2363" s="41" t="s">
        <v>666</v>
      </c>
      <c r="B2363" s="42">
        <v>-14.52</v>
      </c>
      <c r="C2363" s="42">
        <v>132.40600000000001</v>
      </c>
      <c r="D2363" s="43">
        <v>33.125748340000001</v>
      </c>
      <c r="E2363" s="40" t="s">
        <v>667</v>
      </c>
      <c r="F2363" s="15"/>
    </row>
    <row r="2364" spans="1:6" ht="21.9" customHeight="1" x14ac:dyDescent="0.25">
      <c r="A2364" s="41" t="s">
        <v>666</v>
      </c>
      <c r="B2364" s="42">
        <v>-14.504</v>
      </c>
      <c r="C2364" s="42">
        <v>132.29599999999999</v>
      </c>
      <c r="D2364" s="43">
        <v>67.030293529999994</v>
      </c>
      <c r="E2364" s="40" t="s">
        <v>667</v>
      </c>
      <c r="F2364" s="15"/>
    </row>
    <row r="2365" spans="1:6" ht="21.9" customHeight="1" x14ac:dyDescent="0.25">
      <c r="A2365" s="41" t="s">
        <v>666</v>
      </c>
      <c r="B2365" s="42">
        <v>-14.426</v>
      </c>
      <c r="C2365" s="42">
        <v>132.315</v>
      </c>
      <c r="D2365" s="43">
        <v>19.099990389999999</v>
      </c>
      <c r="E2365" s="40" t="s">
        <v>667</v>
      </c>
      <c r="F2365" s="15"/>
    </row>
    <row r="2366" spans="1:6" ht="21.9" customHeight="1" x14ac:dyDescent="0.25">
      <c r="A2366" s="41" t="s">
        <v>666</v>
      </c>
      <c r="B2366" s="42">
        <v>-14.478</v>
      </c>
      <c r="C2366" s="42">
        <v>132.26900000000001</v>
      </c>
      <c r="D2366" s="43">
        <v>35.5655</v>
      </c>
      <c r="E2366" s="40" t="s">
        <v>667</v>
      </c>
      <c r="F2366" s="15"/>
    </row>
    <row r="2367" spans="1:6" ht="21.9" customHeight="1" x14ac:dyDescent="0.25">
      <c r="A2367" s="41" t="s">
        <v>666</v>
      </c>
      <c r="B2367" s="42">
        <v>-14.468999999999999</v>
      </c>
      <c r="C2367" s="42">
        <v>132.21299999999999</v>
      </c>
      <c r="D2367" s="43">
        <v>2.5274433209999998</v>
      </c>
      <c r="E2367" s="40" t="s">
        <v>667</v>
      </c>
      <c r="F2367" s="15"/>
    </row>
    <row r="2368" spans="1:6" ht="21.9" customHeight="1" x14ac:dyDescent="0.25">
      <c r="A2368" s="41" t="s">
        <v>666</v>
      </c>
      <c r="B2368" s="42">
        <v>-12.988</v>
      </c>
      <c r="C2368" s="42">
        <v>131.011</v>
      </c>
      <c r="D2368" s="43">
        <v>12.62175978</v>
      </c>
      <c r="E2368" s="40" t="s">
        <v>667</v>
      </c>
      <c r="F2368" s="15"/>
    </row>
    <row r="2369" spans="1:6" ht="21.9" customHeight="1" x14ac:dyDescent="0.25">
      <c r="A2369" s="41" t="s">
        <v>666</v>
      </c>
      <c r="B2369" s="42">
        <v>-12.977</v>
      </c>
      <c r="C2369" s="42">
        <v>131.012</v>
      </c>
      <c r="D2369" s="43">
        <v>412.86443100000002</v>
      </c>
      <c r="E2369" s="40" t="s">
        <v>667</v>
      </c>
      <c r="F2369" s="15"/>
    </row>
    <row r="2370" spans="1:6" ht="21.9" customHeight="1" x14ac:dyDescent="0.25">
      <c r="A2370" s="41" t="s">
        <v>666</v>
      </c>
      <c r="B2370" s="42">
        <v>-13.846</v>
      </c>
      <c r="C2370" s="42">
        <v>131.83699999999999</v>
      </c>
      <c r="D2370" s="43">
        <v>38.519624999999998</v>
      </c>
      <c r="E2370" s="40" t="s">
        <v>667</v>
      </c>
      <c r="F2370" s="15"/>
    </row>
    <row r="2371" spans="1:6" ht="21.9" customHeight="1" x14ac:dyDescent="0.25">
      <c r="A2371" s="41" t="s">
        <v>666</v>
      </c>
      <c r="B2371" s="42">
        <v>-12.375999999999999</v>
      </c>
      <c r="C2371" s="42">
        <v>130.995</v>
      </c>
      <c r="D2371" s="43">
        <v>784.34</v>
      </c>
      <c r="E2371" s="40" t="s">
        <v>667</v>
      </c>
      <c r="F2371" s="15"/>
    </row>
    <row r="2372" spans="1:6" ht="21.9" customHeight="1" x14ac:dyDescent="0.25">
      <c r="A2372" s="41" t="s">
        <v>666</v>
      </c>
      <c r="B2372" s="42">
        <v>-12.423999999999999</v>
      </c>
      <c r="C2372" s="42">
        <v>130.84399999999999</v>
      </c>
      <c r="D2372" s="43">
        <v>228.17163640000001</v>
      </c>
      <c r="E2372" s="40" t="s">
        <v>667</v>
      </c>
      <c r="F2372" s="15"/>
    </row>
    <row r="2373" spans="1:6" ht="21.9" customHeight="1" x14ac:dyDescent="0.25">
      <c r="A2373" s="41" t="s">
        <v>666</v>
      </c>
      <c r="B2373" s="42">
        <v>-14.513999999999999</v>
      </c>
      <c r="C2373" s="42">
        <v>132.87100000000001</v>
      </c>
      <c r="D2373" s="43">
        <v>70.983750000000001</v>
      </c>
      <c r="E2373" s="40" t="s">
        <v>667</v>
      </c>
      <c r="F2373" s="15"/>
    </row>
    <row r="2374" spans="1:6" ht="21.9" customHeight="1" x14ac:dyDescent="0.25">
      <c r="A2374" s="41" t="s">
        <v>666</v>
      </c>
      <c r="B2374" s="42">
        <v>-14.521000000000001</v>
      </c>
      <c r="C2374" s="42">
        <v>132.887</v>
      </c>
      <c r="D2374" s="43">
        <v>70.983750000000001</v>
      </c>
      <c r="E2374" s="40" t="s">
        <v>667</v>
      </c>
      <c r="F2374" s="15"/>
    </row>
    <row r="2375" spans="1:6" ht="21.9" customHeight="1" x14ac:dyDescent="0.25">
      <c r="A2375" s="41" t="s">
        <v>666</v>
      </c>
      <c r="B2375" s="42">
        <v>-14.516</v>
      </c>
      <c r="C2375" s="42">
        <v>132.886</v>
      </c>
      <c r="D2375" s="43">
        <v>70.983750000000001</v>
      </c>
      <c r="E2375" s="40" t="s">
        <v>667</v>
      </c>
      <c r="F2375" s="15"/>
    </row>
    <row r="2376" spans="1:6" ht="21.9" customHeight="1" x14ac:dyDescent="0.25">
      <c r="A2376" s="41" t="s">
        <v>666</v>
      </c>
      <c r="B2376" s="42">
        <v>-14.512</v>
      </c>
      <c r="C2376" s="42">
        <v>132.89400000000001</v>
      </c>
      <c r="D2376" s="43">
        <v>47.237000000000002</v>
      </c>
      <c r="E2376" s="40" t="s">
        <v>667</v>
      </c>
      <c r="F2376" s="15"/>
    </row>
    <row r="2377" spans="1:6" ht="21.9" customHeight="1" x14ac:dyDescent="0.25">
      <c r="A2377" s="41" t="s">
        <v>666</v>
      </c>
      <c r="B2377" s="42">
        <v>-14.51</v>
      </c>
      <c r="C2377" s="42">
        <v>132.898</v>
      </c>
      <c r="D2377" s="43">
        <v>70.855500000000006</v>
      </c>
      <c r="E2377" s="40" t="s">
        <v>667</v>
      </c>
      <c r="F2377" s="15"/>
    </row>
    <row r="2378" spans="1:6" ht="21.9" customHeight="1" x14ac:dyDescent="0.25">
      <c r="A2378" s="41" t="s">
        <v>666</v>
      </c>
      <c r="B2378" s="42">
        <v>-12.371</v>
      </c>
      <c r="C2378" s="42">
        <v>130.995</v>
      </c>
      <c r="D2378" s="43">
        <v>980.42499999999995</v>
      </c>
      <c r="E2378" s="40" t="s">
        <v>667</v>
      </c>
      <c r="F2378" s="15"/>
    </row>
    <row r="2379" spans="1:6" ht="21.9" customHeight="1" x14ac:dyDescent="0.25">
      <c r="A2379" s="41" t="s">
        <v>666</v>
      </c>
      <c r="B2379" s="42">
        <v>-13.776999999999999</v>
      </c>
      <c r="C2379" s="42">
        <v>131.83500000000001</v>
      </c>
      <c r="D2379" s="43">
        <v>52.396999999999998</v>
      </c>
      <c r="E2379" s="40" t="s">
        <v>667</v>
      </c>
      <c r="F2379" s="15"/>
    </row>
    <row r="2380" spans="1:6" ht="21.9" customHeight="1" x14ac:dyDescent="0.25">
      <c r="A2380" s="41" t="s">
        <v>666</v>
      </c>
      <c r="B2380" s="42">
        <v>-13.784000000000001</v>
      </c>
      <c r="C2380" s="42">
        <v>131.82300000000001</v>
      </c>
      <c r="D2380" s="43">
        <v>31.438199999999998</v>
      </c>
      <c r="E2380" s="40" t="s">
        <v>667</v>
      </c>
      <c r="F2380" s="15"/>
    </row>
    <row r="2381" spans="1:6" ht="21.9" customHeight="1" x14ac:dyDescent="0.25">
      <c r="A2381" s="41" t="s">
        <v>666</v>
      </c>
      <c r="B2381" s="42">
        <v>-13.785</v>
      </c>
      <c r="C2381" s="42">
        <v>131.81899999999999</v>
      </c>
      <c r="D2381" s="43">
        <v>52.396999999999998</v>
      </c>
      <c r="E2381" s="40" t="s">
        <v>667</v>
      </c>
      <c r="F2381" s="15"/>
    </row>
    <row r="2382" spans="1:6" ht="21.9" customHeight="1" x14ac:dyDescent="0.25">
      <c r="A2382" s="41" t="s">
        <v>666</v>
      </c>
      <c r="B2382" s="42">
        <v>-13.789</v>
      </c>
      <c r="C2382" s="42">
        <v>131.81</v>
      </c>
      <c r="D2382" s="43">
        <v>109.28518390000001</v>
      </c>
      <c r="E2382" s="40" t="s">
        <v>667</v>
      </c>
      <c r="F2382" s="15"/>
    </row>
    <row r="2383" spans="1:6" ht="21.9" customHeight="1" x14ac:dyDescent="0.25">
      <c r="A2383" s="41" t="s">
        <v>666</v>
      </c>
      <c r="B2383" s="42">
        <v>-13.795999999999999</v>
      </c>
      <c r="C2383" s="42">
        <v>131.815</v>
      </c>
      <c r="D2383" s="43">
        <v>86.193074769999996</v>
      </c>
      <c r="E2383" s="40" t="s">
        <v>667</v>
      </c>
      <c r="F2383" s="15"/>
    </row>
    <row r="2384" spans="1:6" ht="21.9" customHeight="1" x14ac:dyDescent="0.25">
      <c r="A2384" s="41" t="s">
        <v>666</v>
      </c>
      <c r="B2384" s="42">
        <v>-16.449000000000002</v>
      </c>
      <c r="C2384" s="42">
        <v>130.88200000000001</v>
      </c>
      <c r="D2384" s="43">
        <v>20.026066669999999</v>
      </c>
      <c r="E2384" s="40" t="s">
        <v>667</v>
      </c>
      <c r="F2384" s="15"/>
    </row>
    <row r="2385" spans="1:6" ht="21.9" customHeight="1" x14ac:dyDescent="0.25">
      <c r="A2385" s="41" t="s">
        <v>666</v>
      </c>
      <c r="B2385" s="42">
        <v>-14.506</v>
      </c>
      <c r="C2385" s="42">
        <v>132.87200000000001</v>
      </c>
      <c r="D2385" s="43">
        <v>118.09708329999999</v>
      </c>
      <c r="E2385" s="40" t="s">
        <v>667</v>
      </c>
      <c r="F2385" s="15"/>
    </row>
    <row r="2386" spans="1:6" ht="21.9" customHeight="1" x14ac:dyDescent="0.25">
      <c r="A2386" s="41" t="s">
        <v>666</v>
      </c>
      <c r="B2386" s="42">
        <v>-13.794</v>
      </c>
      <c r="C2386" s="42">
        <v>131.821</v>
      </c>
      <c r="D2386" s="43">
        <v>157.191</v>
      </c>
      <c r="E2386" s="40" t="s">
        <v>667</v>
      </c>
      <c r="F2386" s="15"/>
    </row>
    <row r="2387" spans="1:6" ht="21.9" customHeight="1" x14ac:dyDescent="0.25">
      <c r="A2387" s="41" t="s">
        <v>666</v>
      </c>
      <c r="B2387" s="42">
        <v>-13.786</v>
      </c>
      <c r="C2387" s="42">
        <v>131.81899999999999</v>
      </c>
      <c r="D2387" s="43">
        <v>314.38200000000001</v>
      </c>
      <c r="E2387" s="40" t="s">
        <v>667</v>
      </c>
      <c r="F2387" s="15"/>
    </row>
    <row r="2388" spans="1:6" ht="21.9" customHeight="1" x14ac:dyDescent="0.25">
      <c r="A2388" s="41" t="s">
        <v>666</v>
      </c>
      <c r="B2388" s="42">
        <v>-13.788</v>
      </c>
      <c r="C2388" s="42">
        <v>131.81399999999999</v>
      </c>
      <c r="D2388" s="43">
        <v>157.191</v>
      </c>
      <c r="E2388" s="40" t="s">
        <v>667</v>
      </c>
      <c r="F2388" s="15"/>
    </row>
    <row r="2389" spans="1:6" ht="21.9" customHeight="1" x14ac:dyDescent="0.25">
      <c r="A2389" s="41" t="s">
        <v>666</v>
      </c>
      <c r="B2389" s="42">
        <v>-13.789</v>
      </c>
      <c r="C2389" s="42">
        <v>131.81</v>
      </c>
      <c r="D2389" s="43">
        <v>105.6672695</v>
      </c>
      <c r="E2389" s="40" t="s">
        <v>667</v>
      </c>
      <c r="F2389" s="15"/>
    </row>
    <row r="2390" spans="1:6" ht="21.9" customHeight="1" x14ac:dyDescent="0.25">
      <c r="A2390" s="41" t="s">
        <v>666</v>
      </c>
      <c r="B2390" s="42">
        <v>-13.789</v>
      </c>
      <c r="C2390" s="42">
        <v>131.81</v>
      </c>
      <c r="D2390" s="43">
        <v>78.595500000000001</v>
      </c>
      <c r="E2390" s="40" t="s">
        <v>667</v>
      </c>
      <c r="F2390" s="15"/>
    </row>
    <row r="2391" spans="1:6" ht="21.9" customHeight="1" x14ac:dyDescent="0.25">
      <c r="A2391" s="41" t="s">
        <v>666</v>
      </c>
      <c r="B2391" s="42">
        <v>-13.816000000000001</v>
      </c>
      <c r="C2391" s="42">
        <v>131.83600000000001</v>
      </c>
      <c r="D2391" s="43">
        <v>77.770499999999998</v>
      </c>
      <c r="E2391" s="40" t="s">
        <v>667</v>
      </c>
      <c r="F2391" s="15"/>
    </row>
    <row r="2392" spans="1:6" ht="21.9" customHeight="1" x14ac:dyDescent="0.25">
      <c r="A2392" s="41" t="s">
        <v>666</v>
      </c>
      <c r="B2392" s="42">
        <v>-13.808999999999999</v>
      </c>
      <c r="C2392" s="42">
        <v>131.83099999999999</v>
      </c>
      <c r="D2392" s="43">
        <v>77.770499999999998</v>
      </c>
      <c r="E2392" s="40" t="s">
        <v>667</v>
      </c>
      <c r="F2392" s="15"/>
    </row>
    <row r="2393" spans="1:6" ht="21.9" customHeight="1" x14ac:dyDescent="0.25">
      <c r="A2393" s="41" t="s">
        <v>666</v>
      </c>
      <c r="B2393" s="42">
        <v>-16.463999999999999</v>
      </c>
      <c r="C2393" s="42">
        <v>130.86099999999999</v>
      </c>
      <c r="D2393" s="43">
        <v>16.214286749999999</v>
      </c>
      <c r="E2393" s="40" t="s">
        <v>667</v>
      </c>
      <c r="F2393" s="15"/>
    </row>
    <row r="2394" spans="1:6" ht="21.9" customHeight="1" x14ac:dyDescent="0.25">
      <c r="A2394" s="41" t="s">
        <v>666</v>
      </c>
      <c r="B2394" s="42">
        <v>-12.163</v>
      </c>
      <c r="C2394" s="42">
        <v>131.03</v>
      </c>
      <c r="D2394" s="43">
        <v>18.78025457</v>
      </c>
      <c r="E2394" s="40" t="s">
        <v>667</v>
      </c>
      <c r="F2394" s="15"/>
    </row>
    <row r="2395" spans="1:6" ht="21.9" customHeight="1" x14ac:dyDescent="0.25">
      <c r="A2395" s="41" t="s">
        <v>666</v>
      </c>
      <c r="B2395" s="42">
        <v>-12.294</v>
      </c>
      <c r="C2395" s="42">
        <v>131.02199999999999</v>
      </c>
      <c r="D2395" s="43">
        <v>2.9380546340000002</v>
      </c>
      <c r="E2395" s="40" t="s">
        <v>667</v>
      </c>
      <c r="F2395" s="15"/>
    </row>
    <row r="2396" spans="1:6" ht="21.9" customHeight="1" x14ac:dyDescent="0.25">
      <c r="A2396" s="41" t="s">
        <v>666</v>
      </c>
      <c r="B2396" s="42">
        <v>-16.463999999999999</v>
      </c>
      <c r="C2396" s="42">
        <v>130.863</v>
      </c>
      <c r="D2396" s="43">
        <v>18.774437500000001</v>
      </c>
      <c r="E2396" s="40" t="s">
        <v>667</v>
      </c>
      <c r="F2396" s="15"/>
    </row>
    <row r="2397" spans="1:6" ht="21.9" customHeight="1" x14ac:dyDescent="0.25">
      <c r="A2397" s="41" t="s">
        <v>666</v>
      </c>
      <c r="B2397" s="42">
        <v>-13.851000000000001</v>
      </c>
      <c r="C2397" s="42">
        <v>131.85300000000001</v>
      </c>
      <c r="D2397" s="43">
        <v>77.039249999999996</v>
      </c>
      <c r="E2397" s="40" t="s">
        <v>667</v>
      </c>
      <c r="F2397" s="15"/>
    </row>
    <row r="2398" spans="1:6" ht="21.9" customHeight="1" x14ac:dyDescent="0.25">
      <c r="A2398" s="41" t="s">
        <v>666</v>
      </c>
      <c r="B2398" s="42">
        <v>-13.797000000000001</v>
      </c>
      <c r="C2398" s="42">
        <v>131.816</v>
      </c>
      <c r="D2398" s="43">
        <v>129.07127410000001</v>
      </c>
      <c r="E2398" s="40" t="s">
        <v>667</v>
      </c>
      <c r="F2398" s="15"/>
    </row>
    <row r="2399" spans="1:6" ht="21.9" customHeight="1" x14ac:dyDescent="0.25">
      <c r="A2399" s="41" t="s">
        <v>666</v>
      </c>
      <c r="B2399" s="42">
        <v>-13.792999999999999</v>
      </c>
      <c r="C2399" s="42">
        <v>131.81200000000001</v>
      </c>
      <c r="D2399" s="43">
        <v>157.191</v>
      </c>
      <c r="E2399" s="40" t="s">
        <v>667</v>
      </c>
      <c r="F2399" s="15"/>
    </row>
    <row r="2400" spans="1:6" ht="21.9" customHeight="1" x14ac:dyDescent="0.25">
      <c r="A2400" s="41" t="s">
        <v>666</v>
      </c>
      <c r="B2400" s="42">
        <v>-13.786</v>
      </c>
      <c r="C2400" s="42">
        <v>131.80699999999999</v>
      </c>
      <c r="D2400" s="43">
        <v>103.702394</v>
      </c>
      <c r="E2400" s="40" t="s">
        <v>667</v>
      </c>
      <c r="F2400" s="15"/>
    </row>
    <row r="2401" spans="1:6" ht="21.9" customHeight="1" x14ac:dyDescent="0.25">
      <c r="A2401" s="41" t="s">
        <v>666</v>
      </c>
      <c r="B2401" s="42">
        <v>-13.798999999999999</v>
      </c>
      <c r="C2401" s="42">
        <v>131.81800000000001</v>
      </c>
      <c r="D2401" s="43">
        <v>155.541</v>
      </c>
      <c r="E2401" s="40" t="s">
        <v>667</v>
      </c>
      <c r="F2401" s="15"/>
    </row>
    <row r="2402" spans="1:6" ht="21.9" customHeight="1" x14ac:dyDescent="0.25">
      <c r="A2402" s="41" t="s">
        <v>666</v>
      </c>
      <c r="B2402" s="42">
        <v>-13.792999999999999</v>
      </c>
      <c r="C2402" s="42">
        <v>131.81200000000001</v>
      </c>
      <c r="D2402" s="43">
        <v>39.297750000000001</v>
      </c>
      <c r="E2402" s="40" t="s">
        <v>667</v>
      </c>
      <c r="F2402" s="15"/>
    </row>
    <row r="2403" spans="1:6" ht="21.9" customHeight="1" x14ac:dyDescent="0.25">
      <c r="A2403" s="41" t="s">
        <v>666</v>
      </c>
      <c r="B2403" s="42">
        <v>-13.792999999999999</v>
      </c>
      <c r="C2403" s="42">
        <v>131.81200000000001</v>
      </c>
      <c r="D2403" s="43">
        <v>22.455857139999999</v>
      </c>
      <c r="E2403" s="40" t="s">
        <v>667</v>
      </c>
      <c r="F2403" s="15"/>
    </row>
    <row r="2404" spans="1:6" ht="21.9" customHeight="1" x14ac:dyDescent="0.25">
      <c r="A2404" s="41" t="s">
        <v>666</v>
      </c>
      <c r="B2404" s="42">
        <v>-12.641999999999999</v>
      </c>
      <c r="C2404" s="42">
        <v>131.88900000000001</v>
      </c>
      <c r="D2404" s="43">
        <v>474.19</v>
      </c>
      <c r="E2404" s="40" t="s">
        <v>667</v>
      </c>
      <c r="F2404" s="15"/>
    </row>
    <row r="2405" spans="1:6" ht="21.9" customHeight="1" x14ac:dyDescent="0.25">
      <c r="A2405" s="41" t="s">
        <v>666</v>
      </c>
      <c r="B2405" s="42">
        <v>-12.641</v>
      </c>
      <c r="C2405" s="42">
        <v>131.88499999999999</v>
      </c>
      <c r="D2405" s="43">
        <v>342.470527</v>
      </c>
      <c r="E2405" s="40" t="s">
        <v>667</v>
      </c>
      <c r="F2405" s="15"/>
    </row>
    <row r="2406" spans="1:6" ht="21.9" customHeight="1" x14ac:dyDescent="0.25">
      <c r="A2406" s="41" t="s">
        <v>666</v>
      </c>
      <c r="B2406" s="42">
        <v>-12.654</v>
      </c>
      <c r="C2406" s="42">
        <v>131.87299999999999</v>
      </c>
      <c r="D2406" s="43">
        <v>310.98124999999999</v>
      </c>
      <c r="E2406" s="40" t="s">
        <v>667</v>
      </c>
      <c r="F2406" s="15"/>
    </row>
    <row r="2407" spans="1:6" ht="21.9" customHeight="1" x14ac:dyDescent="0.25">
      <c r="A2407" s="41" t="s">
        <v>666</v>
      </c>
      <c r="B2407" s="42">
        <v>-12.997999999999999</v>
      </c>
      <c r="C2407" s="42">
        <v>130.99700000000001</v>
      </c>
      <c r="D2407" s="43">
        <v>636.58007959999998</v>
      </c>
      <c r="E2407" s="40" t="s">
        <v>667</v>
      </c>
      <c r="F2407" s="15"/>
    </row>
    <row r="2408" spans="1:6" ht="21.9" customHeight="1" x14ac:dyDescent="0.25">
      <c r="A2408" s="41" t="s">
        <v>666</v>
      </c>
      <c r="B2408" s="42">
        <v>-12.996</v>
      </c>
      <c r="C2408" s="42">
        <v>130.999</v>
      </c>
      <c r="D2408" s="43">
        <v>292.14695260000002</v>
      </c>
      <c r="E2408" s="40" t="s">
        <v>667</v>
      </c>
      <c r="F2408" s="15"/>
    </row>
    <row r="2409" spans="1:6" ht="21.9" customHeight="1" x14ac:dyDescent="0.25">
      <c r="A2409" s="41" t="s">
        <v>666</v>
      </c>
      <c r="B2409" s="42">
        <v>-12.984</v>
      </c>
      <c r="C2409" s="42">
        <v>130.99600000000001</v>
      </c>
      <c r="D2409" s="43">
        <v>120.5754596</v>
      </c>
      <c r="E2409" s="40" t="s">
        <v>667</v>
      </c>
      <c r="F2409" s="15"/>
    </row>
    <row r="2410" spans="1:6" ht="21.9" customHeight="1" x14ac:dyDescent="0.25">
      <c r="A2410" s="41" t="s">
        <v>666</v>
      </c>
      <c r="B2410" s="42">
        <v>-12.978999999999999</v>
      </c>
      <c r="C2410" s="42">
        <v>131.00200000000001</v>
      </c>
      <c r="D2410" s="43">
        <v>586.58333330000005</v>
      </c>
      <c r="E2410" s="40" t="s">
        <v>667</v>
      </c>
      <c r="F2410" s="15"/>
    </row>
    <row r="2411" spans="1:6" ht="21.9" customHeight="1" x14ac:dyDescent="0.25">
      <c r="A2411" s="41" t="s">
        <v>666</v>
      </c>
      <c r="B2411" s="42">
        <v>-17.817</v>
      </c>
      <c r="C2411" s="42">
        <v>130.13</v>
      </c>
      <c r="D2411" s="43">
        <v>4.3816562499999998</v>
      </c>
      <c r="E2411" s="40" t="s">
        <v>667</v>
      </c>
      <c r="F2411" s="15"/>
    </row>
    <row r="2412" spans="1:6" ht="21.9" customHeight="1" x14ac:dyDescent="0.25">
      <c r="A2412" s="41" t="s">
        <v>666</v>
      </c>
      <c r="B2412" s="42">
        <v>-12.369</v>
      </c>
      <c r="C2412" s="42">
        <v>133.07300000000001</v>
      </c>
      <c r="D2412" s="43">
        <v>694.89166669999997</v>
      </c>
      <c r="E2412" s="40" t="s">
        <v>667</v>
      </c>
      <c r="F2412" s="15"/>
    </row>
    <row r="2413" spans="1:6" ht="21.9" customHeight="1" x14ac:dyDescent="0.25">
      <c r="A2413" s="41" t="s">
        <v>666</v>
      </c>
      <c r="B2413" s="42">
        <v>-12.343</v>
      </c>
      <c r="C2413" s="42">
        <v>133.06399999999999</v>
      </c>
      <c r="D2413" s="43">
        <v>30.14031095</v>
      </c>
      <c r="E2413" s="40" t="s">
        <v>667</v>
      </c>
      <c r="F2413" s="15"/>
    </row>
    <row r="2414" spans="1:6" ht="21.9" customHeight="1" x14ac:dyDescent="0.25">
      <c r="A2414" s="41" t="s">
        <v>666</v>
      </c>
      <c r="B2414" s="42">
        <v>-12.372999999999999</v>
      </c>
      <c r="C2414" s="42">
        <v>133.07499999999999</v>
      </c>
      <c r="D2414" s="43">
        <v>416.935</v>
      </c>
      <c r="E2414" s="40" t="s">
        <v>667</v>
      </c>
      <c r="F2414" s="15"/>
    </row>
    <row r="2415" spans="1:6" ht="21.9" customHeight="1" x14ac:dyDescent="0.25">
      <c r="A2415" s="41" t="s">
        <v>666</v>
      </c>
      <c r="B2415" s="42">
        <v>-13.743</v>
      </c>
      <c r="C2415" s="42">
        <v>130.70699999999999</v>
      </c>
      <c r="D2415" s="43">
        <v>159.8016667</v>
      </c>
      <c r="E2415" s="40" t="s">
        <v>667</v>
      </c>
      <c r="F2415" s="15"/>
    </row>
    <row r="2416" spans="1:6" ht="21.9" customHeight="1" x14ac:dyDescent="0.25">
      <c r="A2416" s="41" t="s">
        <v>666</v>
      </c>
      <c r="B2416" s="42">
        <v>-12.737</v>
      </c>
      <c r="C2416" s="42">
        <v>131.012</v>
      </c>
      <c r="D2416" s="43">
        <v>726.71875</v>
      </c>
      <c r="E2416" s="40" t="s">
        <v>667</v>
      </c>
      <c r="F2416" s="15"/>
    </row>
    <row r="2417" spans="1:6" ht="21.9" customHeight="1" x14ac:dyDescent="0.25">
      <c r="A2417" s="41" t="s">
        <v>666</v>
      </c>
      <c r="B2417" s="42">
        <v>-12.387</v>
      </c>
      <c r="C2417" s="42">
        <v>133.083</v>
      </c>
      <c r="D2417" s="43">
        <v>783.46666670000002</v>
      </c>
      <c r="E2417" s="40" t="s">
        <v>667</v>
      </c>
      <c r="F2417" s="15"/>
    </row>
    <row r="2418" spans="1:6" ht="21.9" customHeight="1" x14ac:dyDescent="0.25">
      <c r="A2418" s="41" t="s">
        <v>666</v>
      </c>
      <c r="B2418" s="42">
        <v>-12.385999999999999</v>
      </c>
      <c r="C2418" s="42">
        <v>133.08199999999999</v>
      </c>
      <c r="D2418" s="43">
        <v>782.03</v>
      </c>
      <c r="E2418" s="40" t="s">
        <v>667</v>
      </c>
      <c r="F2418" s="15"/>
    </row>
    <row r="2419" spans="1:6" ht="21.9" customHeight="1" x14ac:dyDescent="0.25">
      <c r="A2419" s="41" t="s">
        <v>666</v>
      </c>
      <c r="B2419" s="42">
        <v>-12.385999999999999</v>
      </c>
      <c r="C2419" s="42">
        <v>133.08199999999999</v>
      </c>
      <c r="D2419" s="43">
        <v>619.10703169999999</v>
      </c>
      <c r="E2419" s="40" t="s">
        <v>667</v>
      </c>
      <c r="F2419" s="15"/>
    </row>
    <row r="2420" spans="1:6" ht="21.9" customHeight="1" x14ac:dyDescent="0.25">
      <c r="A2420" s="41" t="s">
        <v>666</v>
      </c>
      <c r="B2420" s="42">
        <v>-14.164</v>
      </c>
      <c r="C2420" s="42">
        <v>130.178</v>
      </c>
      <c r="D2420" s="43">
        <v>181.88</v>
      </c>
      <c r="E2420" s="40" t="s">
        <v>667</v>
      </c>
      <c r="F2420" s="15"/>
    </row>
    <row r="2421" spans="1:6" ht="21.9" customHeight="1" x14ac:dyDescent="0.25">
      <c r="A2421" s="41" t="s">
        <v>666</v>
      </c>
      <c r="B2421" s="42">
        <v>-14.164</v>
      </c>
      <c r="C2421" s="42">
        <v>130.12</v>
      </c>
      <c r="D2421" s="43">
        <v>197.5834203</v>
      </c>
      <c r="E2421" s="40" t="s">
        <v>667</v>
      </c>
      <c r="F2421" s="15"/>
    </row>
    <row r="2422" spans="1:6" ht="21.9" customHeight="1" x14ac:dyDescent="0.25">
      <c r="A2422" s="41" t="s">
        <v>666</v>
      </c>
      <c r="B2422" s="42">
        <v>-12.507</v>
      </c>
      <c r="C2422" s="42">
        <v>131.05699999999999</v>
      </c>
      <c r="D2422" s="43">
        <v>872.0625</v>
      </c>
      <c r="E2422" s="40" t="s">
        <v>667</v>
      </c>
      <c r="F2422" s="15"/>
    </row>
    <row r="2423" spans="1:6" ht="21.9" customHeight="1" x14ac:dyDescent="0.25">
      <c r="A2423" s="41" t="s">
        <v>666</v>
      </c>
      <c r="B2423" s="42">
        <v>-12.803000000000001</v>
      </c>
      <c r="C2423" s="42">
        <v>131.04900000000001</v>
      </c>
      <c r="D2423" s="43">
        <v>1217.81</v>
      </c>
      <c r="E2423" s="40" t="s">
        <v>667</v>
      </c>
      <c r="F2423" s="15"/>
    </row>
    <row r="2424" spans="1:6" ht="21.9" customHeight="1" x14ac:dyDescent="0.25">
      <c r="A2424" s="41" t="s">
        <v>666</v>
      </c>
      <c r="B2424" s="42">
        <v>-12.771000000000001</v>
      </c>
      <c r="C2424" s="42">
        <v>131.071</v>
      </c>
      <c r="D2424" s="43">
        <v>1217.81</v>
      </c>
      <c r="E2424" s="40" t="s">
        <v>667</v>
      </c>
      <c r="F2424" s="15"/>
    </row>
    <row r="2425" spans="1:6" ht="21.9" customHeight="1" x14ac:dyDescent="0.25">
      <c r="A2425" s="41" t="s">
        <v>666</v>
      </c>
      <c r="B2425" s="42">
        <v>-12.55</v>
      </c>
      <c r="C2425" s="42">
        <v>131.09800000000001</v>
      </c>
      <c r="D2425" s="43">
        <v>788.57500000000005</v>
      </c>
      <c r="E2425" s="40" t="s">
        <v>667</v>
      </c>
      <c r="F2425" s="15"/>
    </row>
    <row r="2426" spans="1:6" ht="21.9" customHeight="1" x14ac:dyDescent="0.25">
      <c r="A2426" s="41" t="s">
        <v>666</v>
      </c>
      <c r="B2426" s="42">
        <v>-14.356</v>
      </c>
      <c r="C2426" s="42">
        <v>132.43799999999999</v>
      </c>
      <c r="D2426" s="43">
        <v>19.825897229999999</v>
      </c>
      <c r="E2426" s="40" t="s">
        <v>667</v>
      </c>
      <c r="F2426" s="15"/>
    </row>
    <row r="2427" spans="1:6" ht="21.9" customHeight="1" x14ac:dyDescent="0.25">
      <c r="A2427" s="41" t="s">
        <v>666</v>
      </c>
      <c r="B2427" s="42">
        <v>-12.98</v>
      </c>
      <c r="C2427" s="42">
        <v>130.99700000000001</v>
      </c>
      <c r="D2427" s="43">
        <v>439.9375</v>
      </c>
      <c r="E2427" s="40" t="s">
        <v>667</v>
      </c>
      <c r="F2427" s="15"/>
    </row>
    <row r="2428" spans="1:6" ht="21.9" customHeight="1" x14ac:dyDescent="0.25">
      <c r="A2428" s="41" t="s">
        <v>666</v>
      </c>
      <c r="B2428" s="42">
        <v>-16.268999999999998</v>
      </c>
      <c r="C2428" s="42">
        <v>133.376</v>
      </c>
      <c r="D2428" s="43">
        <v>0.852481818</v>
      </c>
      <c r="E2428" s="40" t="s">
        <v>667</v>
      </c>
      <c r="F2428" s="15"/>
    </row>
    <row r="2429" spans="1:6" ht="21.9" customHeight="1" x14ac:dyDescent="0.25">
      <c r="A2429" s="41" t="s">
        <v>666</v>
      </c>
      <c r="B2429" s="42">
        <v>-13.753</v>
      </c>
      <c r="C2429" s="42">
        <v>130.70400000000001</v>
      </c>
      <c r="D2429" s="43">
        <v>479.40499999999997</v>
      </c>
      <c r="E2429" s="40" t="s">
        <v>667</v>
      </c>
      <c r="F2429" s="15"/>
    </row>
    <row r="2430" spans="1:6" ht="21.9" customHeight="1" x14ac:dyDescent="0.25">
      <c r="A2430" s="41" t="s">
        <v>666</v>
      </c>
      <c r="B2430" s="42">
        <v>-13.724</v>
      </c>
      <c r="C2430" s="42">
        <v>130.71100000000001</v>
      </c>
      <c r="D2430" s="43">
        <v>159.8016667</v>
      </c>
      <c r="E2430" s="40" t="s">
        <v>667</v>
      </c>
      <c r="F2430" s="15"/>
    </row>
    <row r="2431" spans="1:6" ht="21.9" customHeight="1" x14ac:dyDescent="0.25">
      <c r="A2431" s="41" t="s">
        <v>666</v>
      </c>
      <c r="B2431" s="42">
        <v>-12.978</v>
      </c>
      <c r="C2431" s="42">
        <v>136.50800000000001</v>
      </c>
      <c r="D2431" s="43">
        <v>102.3052174</v>
      </c>
      <c r="E2431" s="40" t="s">
        <v>667</v>
      </c>
      <c r="F2431" s="15"/>
    </row>
    <row r="2432" spans="1:6" ht="21.9" customHeight="1" x14ac:dyDescent="0.25">
      <c r="A2432" s="41" t="s">
        <v>666</v>
      </c>
      <c r="B2432" s="42">
        <v>-12.988</v>
      </c>
      <c r="C2432" s="42">
        <v>131.02099999999999</v>
      </c>
      <c r="D2432" s="43">
        <v>138.9783333</v>
      </c>
      <c r="E2432" s="40" t="s">
        <v>667</v>
      </c>
      <c r="F2432" s="15"/>
    </row>
    <row r="2433" spans="1:6" ht="21.9" customHeight="1" x14ac:dyDescent="0.25">
      <c r="A2433" s="41" t="s">
        <v>666</v>
      </c>
      <c r="B2433" s="42">
        <v>-12.988</v>
      </c>
      <c r="C2433" s="42">
        <v>131.02099999999999</v>
      </c>
      <c r="D2433" s="43">
        <v>132.02941609999999</v>
      </c>
      <c r="E2433" s="40" t="s">
        <v>667</v>
      </c>
      <c r="F2433" s="15"/>
    </row>
    <row r="2434" spans="1:6" ht="21.9" customHeight="1" x14ac:dyDescent="0.25">
      <c r="A2434" s="41" t="s">
        <v>666</v>
      </c>
      <c r="B2434" s="42">
        <v>-12.988</v>
      </c>
      <c r="C2434" s="42">
        <v>131.02099999999999</v>
      </c>
      <c r="D2434" s="43">
        <v>140.9637371</v>
      </c>
      <c r="E2434" s="40" t="s">
        <v>667</v>
      </c>
      <c r="F2434" s="15"/>
    </row>
    <row r="2435" spans="1:6" ht="21.9" customHeight="1" x14ac:dyDescent="0.25">
      <c r="A2435" s="41" t="s">
        <v>666</v>
      </c>
      <c r="B2435" s="42">
        <v>-12.988</v>
      </c>
      <c r="C2435" s="42">
        <v>131.02099999999999</v>
      </c>
      <c r="D2435" s="43">
        <v>125.0805031</v>
      </c>
      <c r="E2435" s="40" t="s">
        <v>667</v>
      </c>
      <c r="F2435" s="15"/>
    </row>
    <row r="2436" spans="1:6" ht="21.9" customHeight="1" x14ac:dyDescent="0.25">
      <c r="A2436" s="41" t="s">
        <v>666</v>
      </c>
      <c r="B2436" s="42">
        <v>-12.988</v>
      </c>
      <c r="C2436" s="42">
        <v>131.02099999999999</v>
      </c>
      <c r="D2436" s="43">
        <v>166.774</v>
      </c>
      <c r="E2436" s="40" t="s">
        <v>667</v>
      </c>
      <c r="F2436" s="15"/>
    </row>
    <row r="2437" spans="1:6" ht="21.9" customHeight="1" x14ac:dyDescent="0.25">
      <c r="A2437" s="41" t="s">
        <v>666</v>
      </c>
      <c r="B2437" s="42">
        <v>-12.988</v>
      </c>
      <c r="C2437" s="42">
        <v>131.02000000000001</v>
      </c>
      <c r="D2437" s="43">
        <v>125.0805031</v>
      </c>
      <c r="E2437" s="40" t="s">
        <v>667</v>
      </c>
      <c r="F2437" s="15"/>
    </row>
    <row r="2438" spans="1:6" ht="21.9" customHeight="1" x14ac:dyDescent="0.25">
      <c r="A2438" s="41" t="s">
        <v>666</v>
      </c>
      <c r="B2438" s="42">
        <v>-12.988</v>
      </c>
      <c r="C2438" s="42">
        <v>131.02000000000001</v>
      </c>
      <c r="D2438" s="43">
        <v>133.5528889</v>
      </c>
      <c r="E2438" s="40" t="s">
        <v>667</v>
      </c>
      <c r="F2438" s="15"/>
    </row>
    <row r="2439" spans="1:6" ht="21.9" customHeight="1" x14ac:dyDescent="0.25">
      <c r="A2439" s="41" t="s">
        <v>666</v>
      </c>
      <c r="B2439" s="42">
        <v>-14.542999999999999</v>
      </c>
      <c r="C2439" s="42">
        <v>132.65799999999999</v>
      </c>
      <c r="D2439" s="43">
        <v>28.341699999999999</v>
      </c>
      <c r="E2439" s="40" t="s">
        <v>667</v>
      </c>
      <c r="F2439" s="15"/>
    </row>
    <row r="2440" spans="1:6" ht="21.9" customHeight="1" x14ac:dyDescent="0.25">
      <c r="A2440" s="41" t="s">
        <v>666</v>
      </c>
      <c r="B2440" s="42">
        <v>-14.593999999999999</v>
      </c>
      <c r="C2440" s="42">
        <v>132.64400000000001</v>
      </c>
      <c r="D2440" s="43">
        <v>141.3655</v>
      </c>
      <c r="E2440" s="40" t="s">
        <v>667</v>
      </c>
      <c r="F2440" s="15"/>
    </row>
    <row r="2441" spans="1:6" ht="21.9" customHeight="1" x14ac:dyDescent="0.25">
      <c r="A2441" s="41" t="s">
        <v>666</v>
      </c>
      <c r="B2441" s="42">
        <v>-14.54</v>
      </c>
      <c r="C2441" s="42">
        <v>132.55600000000001</v>
      </c>
      <c r="D2441" s="43">
        <v>35.427124999999997</v>
      </c>
      <c r="E2441" s="40" t="s">
        <v>667</v>
      </c>
      <c r="F2441" s="15"/>
    </row>
    <row r="2442" spans="1:6" ht="21.9" customHeight="1" x14ac:dyDescent="0.25">
      <c r="A2442" s="41" t="s">
        <v>666</v>
      </c>
      <c r="B2442" s="42">
        <v>-15.644</v>
      </c>
      <c r="C2442" s="42">
        <v>130.46600000000001</v>
      </c>
      <c r="D2442" s="43">
        <v>23.165166670000001</v>
      </c>
      <c r="E2442" s="40" t="s">
        <v>667</v>
      </c>
      <c r="F2442" s="15"/>
    </row>
    <row r="2443" spans="1:6" ht="21.9" customHeight="1" x14ac:dyDescent="0.25">
      <c r="A2443" s="41" t="s">
        <v>666</v>
      </c>
      <c r="B2443" s="42">
        <v>-15.667999999999999</v>
      </c>
      <c r="C2443" s="42">
        <v>130.48099999999999</v>
      </c>
      <c r="D2443" s="43">
        <v>30.886888890000002</v>
      </c>
      <c r="E2443" s="40" t="s">
        <v>667</v>
      </c>
      <c r="F2443" s="15"/>
    </row>
    <row r="2444" spans="1:6" ht="21.9" customHeight="1" x14ac:dyDescent="0.25">
      <c r="A2444" s="41" t="s">
        <v>666</v>
      </c>
      <c r="B2444" s="42">
        <v>-15.654</v>
      </c>
      <c r="C2444" s="42">
        <v>130.471</v>
      </c>
      <c r="D2444" s="43">
        <v>19.855857140000001</v>
      </c>
      <c r="E2444" s="40" t="s">
        <v>667</v>
      </c>
      <c r="F2444" s="15"/>
    </row>
    <row r="2445" spans="1:6" ht="21.9" customHeight="1" x14ac:dyDescent="0.25">
      <c r="A2445" s="41" t="s">
        <v>666</v>
      </c>
      <c r="B2445" s="42">
        <v>-15.654999999999999</v>
      </c>
      <c r="C2445" s="42">
        <v>130.471</v>
      </c>
      <c r="D2445" s="43">
        <v>21.383230770000001</v>
      </c>
      <c r="E2445" s="40" t="s">
        <v>667</v>
      </c>
      <c r="F2445" s="15"/>
    </row>
    <row r="2446" spans="1:6" ht="21.9" customHeight="1" x14ac:dyDescent="0.25">
      <c r="A2446" s="41" t="s">
        <v>666</v>
      </c>
      <c r="B2446" s="42">
        <v>-12.676</v>
      </c>
      <c r="C2446" s="42">
        <v>131.08000000000001</v>
      </c>
      <c r="D2446" s="43">
        <v>514.66</v>
      </c>
      <c r="E2446" s="40" t="s">
        <v>667</v>
      </c>
      <c r="F2446" s="15"/>
    </row>
    <row r="2447" spans="1:6" ht="21.9" customHeight="1" x14ac:dyDescent="0.25">
      <c r="A2447" s="41" t="s">
        <v>666</v>
      </c>
      <c r="B2447" s="42">
        <v>-12.552</v>
      </c>
      <c r="C2447" s="42">
        <v>131.035</v>
      </c>
      <c r="D2447" s="43">
        <v>899.77499999999998</v>
      </c>
      <c r="E2447" s="40" t="s">
        <v>667</v>
      </c>
      <c r="F2447" s="15"/>
    </row>
    <row r="2448" spans="1:6" ht="21.9" customHeight="1" x14ac:dyDescent="0.25">
      <c r="A2448" s="41" t="s">
        <v>666</v>
      </c>
      <c r="B2448" s="42">
        <v>-14.285</v>
      </c>
      <c r="C2448" s="42">
        <v>131.91</v>
      </c>
      <c r="D2448" s="43">
        <v>43.306647830000003</v>
      </c>
      <c r="E2448" s="40" t="s">
        <v>667</v>
      </c>
      <c r="F2448" s="15"/>
    </row>
    <row r="2449" spans="1:6" ht="21.9" customHeight="1" x14ac:dyDescent="0.25">
      <c r="A2449" s="41" t="s">
        <v>666</v>
      </c>
      <c r="B2449" s="42">
        <v>-13.75</v>
      </c>
      <c r="C2449" s="42">
        <v>130.70400000000001</v>
      </c>
      <c r="D2449" s="43">
        <v>239.70249999999999</v>
      </c>
      <c r="E2449" s="40" t="s">
        <v>667</v>
      </c>
      <c r="F2449" s="15"/>
    </row>
    <row r="2450" spans="1:6" ht="21.9" customHeight="1" x14ac:dyDescent="0.25">
      <c r="A2450" s="41" t="s">
        <v>666</v>
      </c>
      <c r="B2450" s="42">
        <v>-12.992000000000001</v>
      </c>
      <c r="C2450" s="42">
        <v>131.012</v>
      </c>
      <c r="D2450" s="43">
        <v>150.24700000000001</v>
      </c>
      <c r="E2450" s="40" t="s">
        <v>667</v>
      </c>
      <c r="F2450" s="15"/>
    </row>
    <row r="2451" spans="1:6" ht="21.9" customHeight="1" x14ac:dyDescent="0.25">
      <c r="A2451" s="41" t="s">
        <v>666</v>
      </c>
      <c r="B2451" s="42">
        <v>-12.993</v>
      </c>
      <c r="C2451" s="42">
        <v>131.012</v>
      </c>
      <c r="D2451" s="43">
        <v>83.470555559999994</v>
      </c>
      <c r="E2451" s="40" t="s">
        <v>667</v>
      </c>
      <c r="F2451" s="15"/>
    </row>
    <row r="2452" spans="1:6" ht="21.9" customHeight="1" x14ac:dyDescent="0.25">
      <c r="A2452" s="41" t="s">
        <v>666</v>
      </c>
      <c r="B2452" s="42">
        <v>-12.993</v>
      </c>
      <c r="C2452" s="42">
        <v>131.012</v>
      </c>
      <c r="D2452" s="43">
        <v>100.1646667</v>
      </c>
      <c r="E2452" s="40" t="s">
        <v>667</v>
      </c>
      <c r="F2452" s="15"/>
    </row>
    <row r="2453" spans="1:6" ht="21.9" customHeight="1" x14ac:dyDescent="0.25">
      <c r="A2453" s="41" t="s">
        <v>666</v>
      </c>
      <c r="B2453" s="42">
        <v>-12.994</v>
      </c>
      <c r="C2453" s="42">
        <v>131.012</v>
      </c>
      <c r="D2453" s="43">
        <v>162.7675874</v>
      </c>
      <c r="E2453" s="40" t="s">
        <v>667</v>
      </c>
      <c r="F2453" s="15"/>
    </row>
    <row r="2454" spans="1:6" ht="21.9" customHeight="1" x14ac:dyDescent="0.25">
      <c r="A2454" s="41" t="s">
        <v>666</v>
      </c>
      <c r="B2454" s="42">
        <v>-12.996</v>
      </c>
      <c r="C2454" s="42">
        <v>131.00800000000001</v>
      </c>
      <c r="D2454" s="43">
        <v>116.8587765</v>
      </c>
      <c r="E2454" s="40" t="s">
        <v>667</v>
      </c>
      <c r="F2454" s="15"/>
    </row>
    <row r="2455" spans="1:6" ht="21.9" customHeight="1" x14ac:dyDescent="0.25">
      <c r="A2455" s="41" t="s">
        <v>666</v>
      </c>
      <c r="B2455" s="42">
        <v>-12.991</v>
      </c>
      <c r="C2455" s="42">
        <v>131.001</v>
      </c>
      <c r="D2455" s="43">
        <v>65.448503040000006</v>
      </c>
      <c r="E2455" s="40" t="s">
        <v>667</v>
      </c>
      <c r="F2455" s="15"/>
    </row>
    <row r="2456" spans="1:6" ht="21.9" customHeight="1" x14ac:dyDescent="0.25">
      <c r="A2456" s="41" t="s">
        <v>666</v>
      </c>
      <c r="B2456" s="42">
        <v>-12.99</v>
      </c>
      <c r="C2456" s="42">
        <v>131.001</v>
      </c>
      <c r="D2456" s="43">
        <v>33.9193985</v>
      </c>
      <c r="E2456" s="40" t="s">
        <v>667</v>
      </c>
      <c r="F2456" s="15"/>
    </row>
    <row r="2457" spans="1:6" ht="21.9" customHeight="1" x14ac:dyDescent="0.25">
      <c r="A2457" s="41" t="s">
        <v>666</v>
      </c>
      <c r="B2457" s="42">
        <v>-12.99</v>
      </c>
      <c r="C2457" s="42">
        <v>131.001</v>
      </c>
      <c r="D2457" s="43">
        <v>36.309691970000003</v>
      </c>
      <c r="E2457" s="40" t="s">
        <v>667</v>
      </c>
      <c r="F2457" s="15"/>
    </row>
    <row r="2458" spans="1:6" ht="21.9" customHeight="1" x14ac:dyDescent="0.25">
      <c r="A2458" s="41" t="s">
        <v>666</v>
      </c>
      <c r="B2458" s="42">
        <v>-12.99</v>
      </c>
      <c r="C2458" s="42">
        <v>131.001</v>
      </c>
      <c r="D2458" s="43">
        <v>16.7285675</v>
      </c>
      <c r="E2458" s="40" t="s">
        <v>667</v>
      </c>
      <c r="F2458" s="15"/>
    </row>
    <row r="2459" spans="1:6" ht="21.9" customHeight="1" x14ac:dyDescent="0.25">
      <c r="A2459" s="41" t="s">
        <v>666</v>
      </c>
      <c r="B2459" s="42">
        <v>-14.545</v>
      </c>
      <c r="C2459" s="42">
        <v>132.66499999999999</v>
      </c>
      <c r="D2459" s="43">
        <v>31.917374599999999</v>
      </c>
      <c r="E2459" s="40" t="s">
        <v>667</v>
      </c>
      <c r="F2459" s="15"/>
    </row>
    <row r="2460" spans="1:6" ht="21.9" customHeight="1" x14ac:dyDescent="0.25">
      <c r="A2460" s="41" t="s">
        <v>666</v>
      </c>
      <c r="B2460" s="42">
        <v>-14.516</v>
      </c>
      <c r="C2460" s="42">
        <v>132.4</v>
      </c>
      <c r="D2460" s="43">
        <v>106.4756117</v>
      </c>
      <c r="E2460" s="40" t="s">
        <v>667</v>
      </c>
      <c r="F2460" s="15"/>
    </row>
    <row r="2461" spans="1:6" ht="21.9" customHeight="1" x14ac:dyDescent="0.25">
      <c r="A2461" s="41" t="s">
        <v>666</v>
      </c>
      <c r="B2461" s="42">
        <v>-12.98</v>
      </c>
      <c r="C2461" s="42">
        <v>136.506</v>
      </c>
      <c r="D2461" s="43">
        <v>9.4383726630000009</v>
      </c>
      <c r="E2461" s="40" t="s">
        <v>667</v>
      </c>
      <c r="F2461" s="15"/>
    </row>
    <row r="2462" spans="1:6" ht="21.9" customHeight="1" x14ac:dyDescent="0.25">
      <c r="A2462" s="41" t="s">
        <v>666</v>
      </c>
      <c r="B2462" s="42">
        <v>-12.978999999999999</v>
      </c>
      <c r="C2462" s="42">
        <v>136.50700000000001</v>
      </c>
      <c r="D2462" s="43">
        <v>45.342983269999998</v>
      </c>
      <c r="E2462" s="40" t="s">
        <v>667</v>
      </c>
      <c r="F2462" s="15"/>
    </row>
    <row r="2463" spans="1:6" ht="21.9" customHeight="1" x14ac:dyDescent="0.25">
      <c r="A2463" s="41" t="s">
        <v>666</v>
      </c>
      <c r="B2463" s="42">
        <v>-12.227</v>
      </c>
      <c r="C2463" s="42">
        <v>136.69999999999999</v>
      </c>
      <c r="D2463" s="43">
        <v>1.6629116610000001</v>
      </c>
      <c r="E2463" s="40" t="s">
        <v>667</v>
      </c>
      <c r="F2463" s="15"/>
    </row>
    <row r="2464" spans="1:6" ht="21.9" customHeight="1" x14ac:dyDescent="0.25">
      <c r="A2464" s="41" t="s">
        <v>666</v>
      </c>
      <c r="B2464" s="42">
        <v>-12.224</v>
      </c>
      <c r="C2464" s="42">
        <v>136.697</v>
      </c>
      <c r="D2464" s="43">
        <v>1.5131961410000001</v>
      </c>
      <c r="E2464" s="40" t="s">
        <v>667</v>
      </c>
      <c r="F2464" s="15"/>
    </row>
    <row r="2465" spans="1:6" ht="21.9" customHeight="1" x14ac:dyDescent="0.25">
      <c r="A2465" s="41" t="s">
        <v>666</v>
      </c>
      <c r="B2465" s="42">
        <v>-12.215</v>
      </c>
      <c r="C2465" s="42">
        <v>136.70699999999999</v>
      </c>
      <c r="D2465" s="43">
        <v>1.8975967739999999</v>
      </c>
      <c r="E2465" s="40" t="s">
        <v>667</v>
      </c>
      <c r="F2465" s="15"/>
    </row>
    <row r="2466" spans="1:6" ht="21.9" customHeight="1" x14ac:dyDescent="0.25">
      <c r="A2466" s="41" t="s">
        <v>666</v>
      </c>
      <c r="B2466" s="42">
        <v>-12.532</v>
      </c>
      <c r="C2466" s="42">
        <v>130.99</v>
      </c>
      <c r="D2466" s="43">
        <v>7.6162777779999997</v>
      </c>
      <c r="E2466" s="40" t="s">
        <v>667</v>
      </c>
      <c r="F2466" s="15"/>
    </row>
    <row r="2467" spans="1:6" ht="21.9" customHeight="1" x14ac:dyDescent="0.25">
      <c r="A2467" s="41" t="s">
        <v>666</v>
      </c>
      <c r="B2467" s="42">
        <v>-12.52</v>
      </c>
      <c r="C2467" s="42">
        <v>130.982</v>
      </c>
      <c r="D2467" s="43">
        <v>1028.1975</v>
      </c>
      <c r="E2467" s="40" t="s">
        <v>667</v>
      </c>
      <c r="F2467" s="15"/>
    </row>
    <row r="2468" spans="1:6" ht="21.9" customHeight="1" x14ac:dyDescent="0.25">
      <c r="A2468" s="41" t="s">
        <v>666</v>
      </c>
      <c r="B2468" s="42">
        <v>-12.507999999999999</v>
      </c>
      <c r="C2468" s="42">
        <v>130.98099999999999</v>
      </c>
      <c r="D2468" s="43">
        <v>1028.1975</v>
      </c>
      <c r="E2468" s="40" t="s">
        <v>667</v>
      </c>
      <c r="F2468" s="15"/>
    </row>
    <row r="2469" spans="1:6" ht="21.9" customHeight="1" x14ac:dyDescent="0.25">
      <c r="A2469" s="41" t="s">
        <v>666</v>
      </c>
      <c r="B2469" s="42">
        <v>-12.217000000000001</v>
      </c>
      <c r="C2469" s="42">
        <v>136.70699999999999</v>
      </c>
      <c r="D2469" s="43">
        <v>1.4798867920000001</v>
      </c>
      <c r="E2469" s="40" t="s">
        <v>667</v>
      </c>
      <c r="F2469" s="15"/>
    </row>
    <row r="2470" spans="1:6" ht="21.9" customHeight="1" x14ac:dyDescent="0.25">
      <c r="A2470" s="41" t="s">
        <v>666</v>
      </c>
      <c r="B2470" s="42">
        <v>-12.507999999999999</v>
      </c>
      <c r="C2470" s="42">
        <v>136.78899999999999</v>
      </c>
      <c r="D2470" s="43">
        <v>588.255</v>
      </c>
      <c r="E2470" s="40" t="s">
        <v>667</v>
      </c>
      <c r="F2470" s="15"/>
    </row>
    <row r="2471" spans="1:6" ht="21.9" customHeight="1" x14ac:dyDescent="0.25">
      <c r="A2471" s="41" t="s">
        <v>666</v>
      </c>
      <c r="B2471" s="42">
        <v>-12.507</v>
      </c>
      <c r="C2471" s="42">
        <v>136.78899999999999</v>
      </c>
      <c r="D2471" s="43">
        <v>588.255</v>
      </c>
      <c r="E2471" s="40" t="s">
        <v>667</v>
      </c>
      <c r="F2471" s="15"/>
    </row>
    <row r="2472" spans="1:6" ht="21.9" customHeight="1" x14ac:dyDescent="0.25">
      <c r="A2472" s="41" t="s">
        <v>666</v>
      </c>
      <c r="B2472" s="42">
        <v>-12.217000000000001</v>
      </c>
      <c r="C2472" s="42">
        <v>136.708</v>
      </c>
      <c r="D2472" s="43">
        <v>50.079371299999998</v>
      </c>
      <c r="E2472" s="40" t="s">
        <v>667</v>
      </c>
      <c r="F2472" s="15"/>
    </row>
    <row r="2473" spans="1:6" ht="21.9" customHeight="1" x14ac:dyDescent="0.25">
      <c r="A2473" s="41" t="s">
        <v>666</v>
      </c>
      <c r="B2473" s="42">
        <v>-12.217000000000001</v>
      </c>
      <c r="C2473" s="42">
        <v>136.71</v>
      </c>
      <c r="D2473" s="43">
        <v>79.786310139999998</v>
      </c>
      <c r="E2473" s="40" t="s">
        <v>667</v>
      </c>
      <c r="F2473" s="15"/>
    </row>
    <row r="2474" spans="1:6" ht="21.9" customHeight="1" x14ac:dyDescent="0.25">
      <c r="A2474" s="41" t="s">
        <v>666</v>
      </c>
      <c r="B2474" s="42">
        <v>-12.986000000000001</v>
      </c>
      <c r="C2474" s="42">
        <v>131.018</v>
      </c>
      <c r="D2474" s="43">
        <v>439.9375</v>
      </c>
      <c r="E2474" s="40" t="s">
        <v>667</v>
      </c>
      <c r="F2474" s="15"/>
    </row>
    <row r="2475" spans="1:6" ht="21.9" customHeight="1" x14ac:dyDescent="0.25">
      <c r="A2475" s="41" t="s">
        <v>666</v>
      </c>
      <c r="B2475" s="42">
        <v>-12.987</v>
      </c>
      <c r="C2475" s="42">
        <v>131.017</v>
      </c>
      <c r="D2475" s="43">
        <v>879.875</v>
      </c>
      <c r="E2475" s="40" t="s">
        <v>667</v>
      </c>
      <c r="F2475" s="15"/>
    </row>
    <row r="2476" spans="1:6" ht="21.9" customHeight="1" x14ac:dyDescent="0.25">
      <c r="A2476" s="41" t="s">
        <v>666</v>
      </c>
      <c r="B2476" s="42">
        <v>-12.988</v>
      </c>
      <c r="C2476" s="42">
        <v>131.01300000000001</v>
      </c>
      <c r="D2476" s="43">
        <v>833.87</v>
      </c>
      <c r="E2476" s="40" t="s">
        <v>667</v>
      </c>
      <c r="F2476" s="15"/>
    </row>
    <row r="2477" spans="1:6" ht="21.9" customHeight="1" x14ac:dyDescent="0.25">
      <c r="A2477" s="41" t="s">
        <v>666</v>
      </c>
      <c r="B2477" s="42">
        <v>-16.466000000000001</v>
      </c>
      <c r="C2477" s="42">
        <v>130.86099999999999</v>
      </c>
      <c r="D2477" s="43">
        <v>15.3417905</v>
      </c>
      <c r="E2477" s="40" t="s">
        <v>667</v>
      </c>
      <c r="F2477" s="15"/>
    </row>
    <row r="2478" spans="1:6" ht="21.9" customHeight="1" x14ac:dyDescent="0.25">
      <c r="A2478" s="41" t="s">
        <v>666</v>
      </c>
      <c r="B2478" s="42">
        <v>-12.507999999999999</v>
      </c>
      <c r="C2478" s="42">
        <v>130.99299999999999</v>
      </c>
      <c r="D2478" s="43">
        <v>685.46500000000003</v>
      </c>
      <c r="E2478" s="40" t="s">
        <v>667</v>
      </c>
      <c r="F2478" s="15"/>
    </row>
    <row r="2479" spans="1:6" ht="21.9" customHeight="1" x14ac:dyDescent="0.25">
      <c r="A2479" s="41" t="s">
        <v>666</v>
      </c>
      <c r="B2479" s="42">
        <v>-16.465</v>
      </c>
      <c r="C2479" s="42">
        <v>130.86199999999999</v>
      </c>
      <c r="D2479" s="43">
        <v>19.267779359999999</v>
      </c>
      <c r="E2479" s="40" t="s">
        <v>667</v>
      </c>
      <c r="F2479" s="15"/>
    </row>
    <row r="2480" spans="1:6" ht="21.9" customHeight="1" x14ac:dyDescent="0.25">
      <c r="A2480" s="41" t="s">
        <v>666</v>
      </c>
      <c r="B2480" s="42">
        <v>-15.647</v>
      </c>
      <c r="C2480" s="42">
        <v>130.46799999999999</v>
      </c>
      <c r="D2480" s="43">
        <v>25.271090910000002</v>
      </c>
      <c r="E2480" s="40" t="s">
        <v>667</v>
      </c>
      <c r="F2480" s="15"/>
    </row>
    <row r="2481" spans="1:6" ht="21.9" customHeight="1" x14ac:dyDescent="0.25">
      <c r="A2481" s="41" t="s">
        <v>666</v>
      </c>
      <c r="B2481" s="42">
        <v>-15.669</v>
      </c>
      <c r="C2481" s="42">
        <v>130.47900000000001</v>
      </c>
      <c r="D2481" s="43">
        <v>11.05364286</v>
      </c>
      <c r="E2481" s="40" t="s">
        <v>667</v>
      </c>
      <c r="F2481" s="15"/>
    </row>
    <row r="2482" spans="1:6" ht="21.9" customHeight="1" x14ac:dyDescent="0.25">
      <c r="A2482" s="41" t="s">
        <v>666</v>
      </c>
      <c r="B2482" s="42">
        <v>-15.677</v>
      </c>
      <c r="C2482" s="42">
        <v>130.47800000000001</v>
      </c>
      <c r="D2482" s="43">
        <v>1.803926667</v>
      </c>
      <c r="E2482" s="40" t="s">
        <v>667</v>
      </c>
      <c r="F2482" s="15"/>
    </row>
    <row r="2483" spans="1:6" ht="21.9" customHeight="1" x14ac:dyDescent="0.25">
      <c r="A2483" s="41" t="s">
        <v>666</v>
      </c>
      <c r="B2483" s="42">
        <v>-12.032999999999999</v>
      </c>
      <c r="C2483" s="42">
        <v>136.35400000000001</v>
      </c>
      <c r="D2483" s="43">
        <v>97.923571429999996</v>
      </c>
      <c r="E2483" s="40" t="s">
        <v>667</v>
      </c>
      <c r="F2483" s="15"/>
    </row>
    <row r="2484" spans="1:6" ht="21.9" customHeight="1" x14ac:dyDescent="0.25">
      <c r="A2484" s="41" t="s">
        <v>666</v>
      </c>
      <c r="B2484" s="42">
        <v>-12.034000000000001</v>
      </c>
      <c r="C2484" s="42">
        <v>136.352</v>
      </c>
      <c r="D2484" s="43">
        <v>108.53195789999999</v>
      </c>
      <c r="E2484" s="40" t="s">
        <v>667</v>
      </c>
      <c r="F2484" s="15"/>
    </row>
    <row r="2485" spans="1:6" ht="21.9" customHeight="1" x14ac:dyDescent="0.25">
      <c r="A2485" s="41" t="s">
        <v>666</v>
      </c>
      <c r="B2485" s="42">
        <v>-12.035</v>
      </c>
      <c r="C2485" s="42">
        <v>136.35300000000001</v>
      </c>
      <c r="D2485" s="43">
        <v>132.80884349999999</v>
      </c>
      <c r="E2485" s="40" t="s">
        <v>667</v>
      </c>
      <c r="F2485" s="15"/>
    </row>
    <row r="2486" spans="1:6" ht="21.9" customHeight="1" x14ac:dyDescent="0.25">
      <c r="A2486" s="41" t="s">
        <v>666</v>
      </c>
      <c r="B2486" s="42">
        <v>-18.832999999999998</v>
      </c>
      <c r="C2486" s="42">
        <v>137.666</v>
      </c>
      <c r="D2486" s="43">
        <v>7.2965641029999997</v>
      </c>
      <c r="E2486" s="40" t="s">
        <v>667</v>
      </c>
      <c r="F2486" s="15"/>
    </row>
    <row r="2487" spans="1:6" ht="21.9" customHeight="1" x14ac:dyDescent="0.25">
      <c r="A2487" s="41" t="s">
        <v>666</v>
      </c>
      <c r="B2487" s="42">
        <v>-11.414999999999999</v>
      </c>
      <c r="C2487" s="42">
        <v>130.66800000000001</v>
      </c>
      <c r="D2487" s="43">
        <v>348.82499999999999</v>
      </c>
      <c r="E2487" s="40" t="s">
        <v>667</v>
      </c>
      <c r="F2487" s="15"/>
    </row>
    <row r="2488" spans="1:6" ht="21.9" customHeight="1" x14ac:dyDescent="0.25">
      <c r="A2488" s="41" t="s">
        <v>666</v>
      </c>
      <c r="B2488" s="42">
        <v>-12.645</v>
      </c>
      <c r="C2488" s="42">
        <v>131.101</v>
      </c>
      <c r="D2488" s="43">
        <v>525.71666670000002</v>
      </c>
      <c r="E2488" s="40" t="s">
        <v>667</v>
      </c>
      <c r="F2488" s="15"/>
    </row>
    <row r="2489" spans="1:6" ht="21.9" customHeight="1" x14ac:dyDescent="0.25">
      <c r="A2489" s="41" t="s">
        <v>666</v>
      </c>
      <c r="B2489" s="42">
        <v>-12.586</v>
      </c>
      <c r="C2489" s="42">
        <v>131.042</v>
      </c>
      <c r="D2489" s="43">
        <v>105.8558824</v>
      </c>
      <c r="E2489" s="40" t="s">
        <v>667</v>
      </c>
      <c r="F2489" s="15"/>
    </row>
    <row r="2490" spans="1:6" ht="21.9" customHeight="1" x14ac:dyDescent="0.25">
      <c r="A2490" s="41" t="s">
        <v>666</v>
      </c>
      <c r="B2490" s="42">
        <v>-12.385</v>
      </c>
      <c r="C2490" s="42">
        <v>130.90600000000001</v>
      </c>
      <c r="D2490" s="43">
        <v>1.8847828639999999</v>
      </c>
      <c r="E2490" s="40" t="s">
        <v>667</v>
      </c>
      <c r="F2490" s="15"/>
    </row>
    <row r="2491" spans="1:6" ht="21.9" customHeight="1" x14ac:dyDescent="0.25">
      <c r="A2491" s="41" t="s">
        <v>666</v>
      </c>
      <c r="B2491" s="42">
        <v>-12.01</v>
      </c>
      <c r="C2491" s="42">
        <v>136.46299999999999</v>
      </c>
      <c r="D2491" s="43">
        <v>411.279</v>
      </c>
      <c r="E2491" s="40" t="s">
        <v>667</v>
      </c>
      <c r="F2491" s="15"/>
    </row>
    <row r="2492" spans="1:6" ht="21.9" customHeight="1" x14ac:dyDescent="0.25">
      <c r="A2492" s="41" t="s">
        <v>666</v>
      </c>
      <c r="B2492" s="42">
        <v>-12.01</v>
      </c>
      <c r="C2492" s="42">
        <v>136.46299999999999</v>
      </c>
      <c r="D2492" s="43">
        <v>411.279</v>
      </c>
      <c r="E2492" s="40" t="s">
        <v>667</v>
      </c>
      <c r="F2492" s="15"/>
    </row>
    <row r="2493" spans="1:6" ht="21.9" customHeight="1" x14ac:dyDescent="0.25">
      <c r="A2493" s="41" t="s">
        <v>666</v>
      </c>
      <c r="B2493" s="42">
        <v>-12.962</v>
      </c>
      <c r="C2493" s="42">
        <v>136.60900000000001</v>
      </c>
      <c r="D2493" s="43">
        <v>186.94499999999999</v>
      </c>
      <c r="E2493" s="40" t="s">
        <v>667</v>
      </c>
      <c r="F2493" s="15"/>
    </row>
    <row r="2494" spans="1:6" ht="21.9" customHeight="1" x14ac:dyDescent="0.25">
      <c r="A2494" s="41" t="s">
        <v>666</v>
      </c>
      <c r="B2494" s="42">
        <v>-12.666</v>
      </c>
      <c r="C2494" s="42">
        <v>131.86199999999999</v>
      </c>
      <c r="D2494" s="43">
        <v>150.24700000000001</v>
      </c>
      <c r="E2494" s="40" t="s">
        <v>667</v>
      </c>
      <c r="F2494" s="15"/>
    </row>
    <row r="2495" spans="1:6" ht="21.9" customHeight="1" x14ac:dyDescent="0.25">
      <c r="A2495" s="41" t="s">
        <v>666</v>
      </c>
      <c r="B2495" s="42">
        <v>-11.420999999999999</v>
      </c>
      <c r="C2495" s="42">
        <v>130.66200000000001</v>
      </c>
      <c r="D2495" s="43">
        <v>392.4281201</v>
      </c>
      <c r="E2495" s="40" t="s">
        <v>667</v>
      </c>
      <c r="F2495" s="15"/>
    </row>
    <row r="2496" spans="1:6" ht="21.9" customHeight="1" x14ac:dyDescent="0.25">
      <c r="A2496" s="41" t="s">
        <v>666</v>
      </c>
      <c r="B2496" s="42">
        <v>-11.423</v>
      </c>
      <c r="C2496" s="42">
        <v>130.66200000000001</v>
      </c>
      <c r="D2496" s="43">
        <v>348.82499999999999</v>
      </c>
      <c r="E2496" s="40" t="s">
        <v>667</v>
      </c>
      <c r="F2496" s="15"/>
    </row>
    <row r="2497" spans="1:6" ht="21.9" customHeight="1" x14ac:dyDescent="0.25">
      <c r="A2497" s="41" t="s">
        <v>666</v>
      </c>
      <c r="B2497" s="42">
        <v>-11.763999999999999</v>
      </c>
      <c r="C2497" s="42">
        <v>130.55600000000001</v>
      </c>
      <c r="D2497" s="43">
        <v>927.24299199999996</v>
      </c>
      <c r="E2497" s="40" t="s">
        <v>667</v>
      </c>
      <c r="F2497" s="15"/>
    </row>
    <row r="2498" spans="1:6" ht="21.9" customHeight="1" x14ac:dyDescent="0.25">
      <c r="A2498" s="41" t="s">
        <v>666</v>
      </c>
      <c r="B2498" s="42">
        <v>-11.778</v>
      </c>
      <c r="C2498" s="42">
        <v>130.52199999999999</v>
      </c>
      <c r="D2498" s="43">
        <v>856.83124999999995</v>
      </c>
      <c r="E2498" s="40" t="s">
        <v>667</v>
      </c>
      <c r="F2498" s="15"/>
    </row>
    <row r="2499" spans="1:6" ht="21.9" customHeight="1" x14ac:dyDescent="0.25">
      <c r="A2499" s="41" t="s">
        <v>666</v>
      </c>
      <c r="B2499" s="42">
        <v>-12.05</v>
      </c>
      <c r="C2499" s="42">
        <v>135.70599999999999</v>
      </c>
      <c r="D2499" s="43">
        <v>411.279</v>
      </c>
      <c r="E2499" s="40" t="s">
        <v>667</v>
      </c>
      <c r="F2499" s="15"/>
    </row>
    <row r="2500" spans="1:6" ht="21.9" customHeight="1" x14ac:dyDescent="0.25">
      <c r="A2500" s="41" t="s">
        <v>666</v>
      </c>
      <c r="B2500" s="42">
        <v>-12.702</v>
      </c>
      <c r="C2500" s="42">
        <v>131.916</v>
      </c>
      <c r="D2500" s="43">
        <v>313.38666669999998</v>
      </c>
      <c r="E2500" s="40" t="s">
        <v>667</v>
      </c>
      <c r="F2500" s="15"/>
    </row>
    <row r="2501" spans="1:6" ht="21.9" customHeight="1" x14ac:dyDescent="0.25">
      <c r="A2501" s="41" t="s">
        <v>666</v>
      </c>
      <c r="B2501" s="42">
        <v>-12.702</v>
      </c>
      <c r="C2501" s="42">
        <v>131.91999999999999</v>
      </c>
      <c r="D2501" s="43">
        <v>470.08</v>
      </c>
      <c r="E2501" s="40" t="s">
        <v>667</v>
      </c>
      <c r="F2501" s="15"/>
    </row>
    <row r="2502" spans="1:6" ht="21.9" customHeight="1" x14ac:dyDescent="0.25">
      <c r="A2502" s="41" t="s">
        <v>666</v>
      </c>
      <c r="B2502" s="42">
        <v>-11.778</v>
      </c>
      <c r="C2502" s="42">
        <v>130.52199999999999</v>
      </c>
      <c r="D2502" s="43">
        <v>548.37199999999996</v>
      </c>
      <c r="E2502" s="40" t="s">
        <v>667</v>
      </c>
      <c r="F2502" s="15"/>
    </row>
    <row r="2503" spans="1:6" ht="21.9" customHeight="1" x14ac:dyDescent="0.25">
      <c r="A2503" s="41" t="s">
        <v>666</v>
      </c>
      <c r="B2503" s="42">
        <v>-11.773</v>
      </c>
      <c r="C2503" s="42">
        <v>130.553</v>
      </c>
      <c r="D2503" s="43">
        <v>548.37199999999996</v>
      </c>
      <c r="E2503" s="40" t="s">
        <v>667</v>
      </c>
      <c r="F2503" s="15"/>
    </row>
    <row r="2504" spans="1:6" ht="21.9" customHeight="1" x14ac:dyDescent="0.25">
      <c r="A2504" s="41" t="s">
        <v>666</v>
      </c>
      <c r="B2504" s="42">
        <v>-12.962</v>
      </c>
      <c r="C2504" s="42">
        <v>136.60900000000001</v>
      </c>
      <c r="D2504" s="43">
        <v>228.48833329999999</v>
      </c>
      <c r="E2504" s="40" t="s">
        <v>667</v>
      </c>
      <c r="F2504" s="15"/>
    </row>
    <row r="2505" spans="1:6" ht="21.9" customHeight="1" x14ac:dyDescent="0.25">
      <c r="A2505" s="41" t="s">
        <v>666</v>
      </c>
      <c r="B2505" s="42">
        <v>-12.134</v>
      </c>
      <c r="C2505" s="42">
        <v>136.82400000000001</v>
      </c>
      <c r="D2505" s="43">
        <v>87.206249999999997</v>
      </c>
      <c r="E2505" s="40" t="s">
        <v>667</v>
      </c>
      <c r="F2505" s="15"/>
    </row>
    <row r="2506" spans="1:6" ht="21.9" customHeight="1" x14ac:dyDescent="0.25">
      <c r="A2506" s="41" t="s">
        <v>666</v>
      </c>
      <c r="B2506" s="42">
        <v>-12.134</v>
      </c>
      <c r="C2506" s="42">
        <v>136.82400000000001</v>
      </c>
      <c r="D2506" s="43">
        <v>69.765000000000001</v>
      </c>
      <c r="E2506" s="40" t="s">
        <v>667</v>
      </c>
      <c r="F2506" s="15"/>
    </row>
    <row r="2507" spans="1:6" ht="21.9" customHeight="1" x14ac:dyDescent="0.25">
      <c r="A2507" s="41" t="s">
        <v>666</v>
      </c>
      <c r="B2507" s="42">
        <v>-14.539</v>
      </c>
      <c r="C2507" s="42">
        <v>132.17500000000001</v>
      </c>
      <c r="D2507" s="43">
        <v>35.463749999999997</v>
      </c>
      <c r="E2507" s="40" t="s">
        <v>667</v>
      </c>
      <c r="F2507" s="15"/>
    </row>
    <row r="2508" spans="1:6" ht="21.9" customHeight="1" x14ac:dyDescent="0.25">
      <c r="A2508" s="41" t="s">
        <v>666</v>
      </c>
      <c r="B2508" s="42">
        <v>-12.632999999999999</v>
      </c>
      <c r="C2508" s="42">
        <v>131.08199999999999</v>
      </c>
      <c r="D2508" s="43">
        <v>394.28750000000002</v>
      </c>
      <c r="E2508" s="40" t="s">
        <v>667</v>
      </c>
      <c r="F2508" s="15"/>
    </row>
    <row r="2509" spans="1:6" ht="21.9" customHeight="1" x14ac:dyDescent="0.25">
      <c r="A2509" s="41" t="s">
        <v>666</v>
      </c>
      <c r="B2509" s="42">
        <v>-14.180999999999999</v>
      </c>
      <c r="C2509" s="42">
        <v>132.18799999999999</v>
      </c>
      <c r="D2509" s="43">
        <v>56.913696029999997</v>
      </c>
      <c r="E2509" s="40" t="s">
        <v>667</v>
      </c>
      <c r="F2509" s="15"/>
    </row>
    <row r="2510" spans="1:6" ht="21.9" customHeight="1" x14ac:dyDescent="0.25">
      <c r="A2510" s="41" t="s">
        <v>666</v>
      </c>
      <c r="B2510" s="42">
        <v>-12.558</v>
      </c>
      <c r="C2510" s="42">
        <v>131.11500000000001</v>
      </c>
      <c r="D2510" s="43">
        <v>692.28499999999997</v>
      </c>
      <c r="E2510" s="40" t="s">
        <v>667</v>
      </c>
      <c r="F2510" s="15"/>
    </row>
    <row r="2511" spans="1:6" ht="21.9" customHeight="1" x14ac:dyDescent="0.25">
      <c r="A2511" s="41" t="s">
        <v>666</v>
      </c>
      <c r="B2511" s="42">
        <v>-12.984999999999999</v>
      </c>
      <c r="C2511" s="42">
        <v>131.107</v>
      </c>
      <c r="D2511" s="43">
        <v>260.6766667</v>
      </c>
      <c r="E2511" s="40" t="s">
        <v>667</v>
      </c>
      <c r="F2511" s="15"/>
    </row>
    <row r="2512" spans="1:6" ht="21.9" customHeight="1" x14ac:dyDescent="0.25">
      <c r="A2512" s="41" t="s">
        <v>666</v>
      </c>
      <c r="B2512" s="42">
        <v>-17.212</v>
      </c>
      <c r="C2512" s="42">
        <v>135.58699999999999</v>
      </c>
      <c r="D2512" s="43">
        <v>24.770166669999998</v>
      </c>
      <c r="E2512" s="40" t="s">
        <v>667</v>
      </c>
      <c r="F2512" s="15"/>
    </row>
    <row r="2513" spans="1:6" ht="21.9" customHeight="1" x14ac:dyDescent="0.25">
      <c r="A2513" s="41" t="s">
        <v>666</v>
      </c>
      <c r="B2513" s="42">
        <v>-12.586</v>
      </c>
      <c r="C2513" s="42">
        <v>131.03800000000001</v>
      </c>
      <c r="D2513" s="43">
        <v>8.6725301199999993</v>
      </c>
      <c r="E2513" s="40" t="s">
        <v>667</v>
      </c>
      <c r="F2513" s="15"/>
    </row>
    <row r="2514" spans="1:6" ht="21.9" customHeight="1" x14ac:dyDescent="0.25">
      <c r="A2514" s="41" t="s">
        <v>666</v>
      </c>
      <c r="B2514" s="42">
        <v>-16.041</v>
      </c>
      <c r="C2514" s="42">
        <v>136.29499999999999</v>
      </c>
      <c r="D2514" s="43">
        <v>359.91</v>
      </c>
      <c r="E2514" s="40" t="s">
        <v>667</v>
      </c>
      <c r="F2514" s="15"/>
    </row>
    <row r="2515" spans="1:6" ht="21.9" customHeight="1" x14ac:dyDescent="0.25">
      <c r="A2515" s="41" t="s">
        <v>666</v>
      </c>
      <c r="B2515" s="42">
        <v>-16.074999999999999</v>
      </c>
      <c r="C2515" s="42">
        <v>136.28200000000001</v>
      </c>
      <c r="D2515" s="43">
        <v>65.476800650000001</v>
      </c>
      <c r="E2515" s="40" t="s">
        <v>667</v>
      </c>
      <c r="F2515" s="15"/>
    </row>
    <row r="2516" spans="1:6" ht="21.9" customHeight="1" x14ac:dyDescent="0.25">
      <c r="A2516" s="41" t="s">
        <v>666</v>
      </c>
      <c r="B2516" s="42">
        <v>-14.518000000000001</v>
      </c>
      <c r="C2516" s="42">
        <v>132.38300000000001</v>
      </c>
      <c r="D2516" s="43">
        <v>44.956378370000003</v>
      </c>
      <c r="E2516" s="40" t="s">
        <v>667</v>
      </c>
      <c r="F2516" s="15"/>
    </row>
    <row r="2517" spans="1:6" ht="21.9" customHeight="1" x14ac:dyDescent="0.25">
      <c r="A2517" s="41" t="s">
        <v>666</v>
      </c>
      <c r="B2517" s="42">
        <v>-12.760999999999999</v>
      </c>
      <c r="C2517" s="42">
        <v>131.09</v>
      </c>
      <c r="D2517" s="43">
        <v>747.09333330000004</v>
      </c>
      <c r="E2517" s="40" t="s">
        <v>667</v>
      </c>
      <c r="F2517" s="15"/>
    </row>
    <row r="2518" spans="1:6" ht="21.9" customHeight="1" x14ac:dyDescent="0.25">
      <c r="A2518" s="41" t="s">
        <v>666</v>
      </c>
      <c r="B2518" s="42">
        <v>-12.702</v>
      </c>
      <c r="C2518" s="42">
        <v>131.923</v>
      </c>
      <c r="D2518" s="43">
        <v>470.08</v>
      </c>
      <c r="E2518" s="40" t="s">
        <v>667</v>
      </c>
      <c r="F2518" s="15"/>
    </row>
    <row r="2519" spans="1:6" ht="21.9" customHeight="1" x14ac:dyDescent="0.25">
      <c r="A2519" s="41" t="s">
        <v>666</v>
      </c>
      <c r="B2519" s="42">
        <v>-12.702</v>
      </c>
      <c r="C2519" s="42">
        <v>131.90700000000001</v>
      </c>
      <c r="D2519" s="43">
        <v>248.785</v>
      </c>
      <c r="E2519" s="40" t="s">
        <v>667</v>
      </c>
      <c r="F2519" s="15"/>
    </row>
    <row r="2520" spans="1:6" ht="21.9" customHeight="1" x14ac:dyDescent="0.25">
      <c r="A2520" s="41" t="s">
        <v>666</v>
      </c>
      <c r="B2520" s="42">
        <v>-12.548999999999999</v>
      </c>
      <c r="C2520" s="42">
        <v>131.124</v>
      </c>
      <c r="D2520" s="43">
        <v>771.99</v>
      </c>
      <c r="E2520" s="40" t="s">
        <v>667</v>
      </c>
      <c r="F2520" s="15"/>
    </row>
    <row r="2521" spans="1:6" ht="21.9" customHeight="1" x14ac:dyDescent="0.25">
      <c r="A2521" s="41" t="s">
        <v>666</v>
      </c>
      <c r="B2521" s="42">
        <v>-16.308</v>
      </c>
      <c r="C2521" s="42">
        <v>133.386</v>
      </c>
      <c r="D2521" s="43">
        <v>0.85013623500000002</v>
      </c>
      <c r="E2521" s="40" t="s">
        <v>667</v>
      </c>
      <c r="F2521" s="15"/>
    </row>
    <row r="2522" spans="1:6" ht="21.9" customHeight="1" x14ac:dyDescent="0.25">
      <c r="A2522" s="41" t="s">
        <v>666</v>
      </c>
      <c r="B2522" s="42">
        <v>-12.545</v>
      </c>
      <c r="C2522" s="42">
        <v>131.142</v>
      </c>
      <c r="D2522" s="43">
        <v>771.99</v>
      </c>
      <c r="E2522" s="40" t="s">
        <v>667</v>
      </c>
      <c r="F2522" s="15"/>
    </row>
    <row r="2523" spans="1:6" ht="21.9" customHeight="1" x14ac:dyDescent="0.25">
      <c r="A2523" s="41" t="s">
        <v>666</v>
      </c>
      <c r="B2523" s="42">
        <v>-12.763</v>
      </c>
      <c r="C2523" s="42">
        <v>136.57599999999999</v>
      </c>
      <c r="D2523" s="43">
        <v>84.587173910000004</v>
      </c>
      <c r="E2523" s="40" t="s">
        <v>667</v>
      </c>
      <c r="F2523" s="15"/>
    </row>
    <row r="2524" spans="1:6" ht="21.9" customHeight="1" x14ac:dyDescent="0.25">
      <c r="A2524" s="41" t="s">
        <v>666</v>
      </c>
      <c r="B2524" s="42">
        <v>-12.702</v>
      </c>
      <c r="C2524" s="42">
        <v>131.90700000000001</v>
      </c>
      <c r="D2524" s="43">
        <v>310.98124999999999</v>
      </c>
      <c r="E2524" s="40" t="s">
        <v>667</v>
      </c>
      <c r="F2524" s="15"/>
    </row>
    <row r="2525" spans="1:6" ht="21.9" customHeight="1" x14ac:dyDescent="0.25">
      <c r="A2525" s="41" t="s">
        <v>666</v>
      </c>
      <c r="B2525" s="42">
        <v>-12.702</v>
      </c>
      <c r="C2525" s="42">
        <v>131.91499999999999</v>
      </c>
      <c r="D2525" s="43">
        <v>197.25095300000001</v>
      </c>
      <c r="E2525" s="40" t="s">
        <v>667</v>
      </c>
      <c r="F2525" s="15"/>
    </row>
    <row r="2526" spans="1:6" ht="21.9" customHeight="1" x14ac:dyDescent="0.25">
      <c r="A2526" s="41" t="s">
        <v>666</v>
      </c>
      <c r="B2526" s="42">
        <v>-13.519</v>
      </c>
      <c r="C2526" s="42">
        <v>131.36799999999999</v>
      </c>
      <c r="D2526" s="43">
        <v>73.723500000000001</v>
      </c>
      <c r="E2526" s="40" t="s">
        <v>667</v>
      </c>
      <c r="F2526" s="15"/>
    </row>
    <row r="2527" spans="1:6" ht="21.9" customHeight="1" x14ac:dyDescent="0.25">
      <c r="A2527" s="41" t="s">
        <v>666</v>
      </c>
      <c r="B2527" s="42">
        <v>-12.56</v>
      </c>
      <c r="C2527" s="42">
        <v>131.101</v>
      </c>
      <c r="D2527" s="43">
        <v>1577.15</v>
      </c>
      <c r="E2527" s="40" t="s">
        <v>667</v>
      </c>
      <c r="F2527" s="15"/>
    </row>
    <row r="2528" spans="1:6" ht="21.9" customHeight="1" x14ac:dyDescent="0.25">
      <c r="A2528" s="41" t="s">
        <v>666</v>
      </c>
      <c r="B2528" s="42">
        <v>-13.079000000000001</v>
      </c>
      <c r="C2528" s="42">
        <v>130.697</v>
      </c>
      <c r="D2528" s="43">
        <v>984.3</v>
      </c>
      <c r="E2528" s="40" t="s">
        <v>667</v>
      </c>
      <c r="F2528" s="15"/>
    </row>
    <row r="2529" spans="1:6" ht="21.9" customHeight="1" x14ac:dyDescent="0.25">
      <c r="A2529" s="41" t="s">
        <v>666</v>
      </c>
      <c r="B2529" s="42">
        <v>-13.202</v>
      </c>
      <c r="C2529" s="42">
        <v>131.00200000000001</v>
      </c>
      <c r="D2529" s="43">
        <v>453.04199999999997</v>
      </c>
      <c r="E2529" s="40" t="s">
        <v>667</v>
      </c>
      <c r="F2529" s="15"/>
    </row>
    <row r="2530" spans="1:6" ht="21.9" customHeight="1" x14ac:dyDescent="0.25">
      <c r="A2530" s="41" t="s">
        <v>666</v>
      </c>
      <c r="B2530" s="42">
        <v>-12.843999999999999</v>
      </c>
      <c r="C2530" s="42">
        <v>131.59299999999999</v>
      </c>
      <c r="D2530" s="43">
        <v>71.17</v>
      </c>
      <c r="E2530" s="40" t="s">
        <v>667</v>
      </c>
      <c r="F2530" s="15"/>
    </row>
    <row r="2531" spans="1:6" ht="21.9" customHeight="1" x14ac:dyDescent="0.25">
      <c r="A2531" s="41" t="s">
        <v>666</v>
      </c>
      <c r="B2531" s="42">
        <v>-13.019</v>
      </c>
      <c r="C2531" s="42">
        <v>131.12299999999999</v>
      </c>
      <c r="D2531" s="43">
        <v>363.76</v>
      </c>
      <c r="E2531" s="40" t="s">
        <v>667</v>
      </c>
      <c r="F2531" s="15"/>
    </row>
    <row r="2532" spans="1:6" ht="21.9" customHeight="1" x14ac:dyDescent="0.25">
      <c r="A2532" s="41" t="s">
        <v>666</v>
      </c>
      <c r="B2532" s="42">
        <v>-12.66</v>
      </c>
      <c r="C2532" s="42">
        <v>131.89500000000001</v>
      </c>
      <c r="D2532" s="43">
        <v>522.44847389999995</v>
      </c>
      <c r="E2532" s="40" t="s">
        <v>667</v>
      </c>
      <c r="F2532" s="15"/>
    </row>
    <row r="2533" spans="1:6" ht="21.9" customHeight="1" x14ac:dyDescent="0.25">
      <c r="A2533" s="41" t="s">
        <v>666</v>
      </c>
      <c r="B2533" s="42">
        <v>-12.625999999999999</v>
      </c>
      <c r="C2533" s="42">
        <v>131.88</v>
      </c>
      <c r="D2533" s="43">
        <v>161.0210773</v>
      </c>
      <c r="E2533" s="40" t="s">
        <v>667</v>
      </c>
      <c r="F2533" s="15"/>
    </row>
    <row r="2534" spans="1:6" ht="21.9" customHeight="1" x14ac:dyDescent="0.25">
      <c r="A2534" s="41" t="s">
        <v>666</v>
      </c>
      <c r="B2534" s="42">
        <v>-12.625999999999999</v>
      </c>
      <c r="C2534" s="42">
        <v>131.911</v>
      </c>
      <c r="D2534" s="43">
        <v>426.77104270000001</v>
      </c>
      <c r="E2534" s="40" t="s">
        <v>667</v>
      </c>
      <c r="F2534" s="15"/>
    </row>
    <row r="2535" spans="1:6" ht="21.9" customHeight="1" x14ac:dyDescent="0.25">
      <c r="A2535" s="41" t="s">
        <v>666</v>
      </c>
      <c r="B2535" s="42">
        <v>-16.414999999999999</v>
      </c>
      <c r="C2535" s="42">
        <v>132.08600000000001</v>
      </c>
      <c r="D2535" s="43">
        <v>21.571461540000001</v>
      </c>
      <c r="E2535" s="40" t="s">
        <v>667</v>
      </c>
      <c r="F2535" s="15"/>
    </row>
    <row r="2536" spans="1:6" ht="21.9" customHeight="1" x14ac:dyDescent="0.25">
      <c r="A2536" s="41" t="s">
        <v>666</v>
      </c>
      <c r="B2536" s="42">
        <v>-16.338999999999999</v>
      </c>
      <c r="C2536" s="42">
        <v>132.22200000000001</v>
      </c>
      <c r="D2536" s="43">
        <v>24.912266670000001</v>
      </c>
      <c r="E2536" s="40" t="s">
        <v>667</v>
      </c>
      <c r="F2536" s="15"/>
    </row>
    <row r="2537" spans="1:6" ht="21.9" customHeight="1" x14ac:dyDescent="0.25">
      <c r="A2537" s="41" t="s">
        <v>666</v>
      </c>
      <c r="B2537" s="42">
        <v>-16.038</v>
      </c>
      <c r="C2537" s="42">
        <v>132.36699999999999</v>
      </c>
      <c r="D2537" s="43">
        <v>14.0107</v>
      </c>
      <c r="E2537" s="40" t="s">
        <v>667</v>
      </c>
      <c r="F2537" s="15"/>
    </row>
    <row r="2538" spans="1:6" ht="21.9" customHeight="1" x14ac:dyDescent="0.25">
      <c r="A2538" s="41" t="s">
        <v>666</v>
      </c>
      <c r="B2538" s="42">
        <v>-13.185</v>
      </c>
      <c r="C2538" s="42">
        <v>131.869</v>
      </c>
      <c r="D2538" s="43">
        <v>509.01900000000001</v>
      </c>
      <c r="E2538" s="40" t="s">
        <v>667</v>
      </c>
      <c r="F2538" s="15"/>
    </row>
    <row r="2539" spans="1:6" ht="21.9" customHeight="1" x14ac:dyDescent="0.25">
      <c r="A2539" s="41" t="s">
        <v>666</v>
      </c>
      <c r="B2539" s="42">
        <v>-13.185</v>
      </c>
      <c r="C2539" s="42">
        <v>131.86799999999999</v>
      </c>
      <c r="D2539" s="43">
        <v>50.901899999999998</v>
      </c>
      <c r="E2539" s="40" t="s">
        <v>667</v>
      </c>
      <c r="F2539" s="15"/>
    </row>
    <row r="2540" spans="1:6" ht="21.9" customHeight="1" x14ac:dyDescent="0.25">
      <c r="A2540" s="41" t="s">
        <v>666</v>
      </c>
      <c r="B2540" s="42">
        <v>-13.186</v>
      </c>
      <c r="C2540" s="42">
        <v>131.86799999999999</v>
      </c>
      <c r="D2540" s="43">
        <v>50.901899999999998</v>
      </c>
      <c r="E2540" s="40" t="s">
        <v>667</v>
      </c>
      <c r="F2540" s="15"/>
    </row>
    <row r="2541" spans="1:6" ht="21.9" customHeight="1" x14ac:dyDescent="0.25">
      <c r="A2541" s="41" t="s">
        <v>666</v>
      </c>
      <c r="B2541" s="42">
        <v>-13.185</v>
      </c>
      <c r="C2541" s="42">
        <v>131.94300000000001</v>
      </c>
      <c r="D2541" s="43">
        <v>52.9221</v>
      </c>
      <c r="E2541" s="40" t="s">
        <v>667</v>
      </c>
      <c r="F2541" s="15"/>
    </row>
    <row r="2542" spans="1:6" ht="21.9" customHeight="1" x14ac:dyDescent="0.25">
      <c r="A2542" s="41" t="s">
        <v>666</v>
      </c>
      <c r="B2542" s="42">
        <v>-13.186</v>
      </c>
      <c r="C2542" s="42">
        <v>131.869</v>
      </c>
      <c r="D2542" s="43">
        <v>50.901899999999998</v>
      </c>
      <c r="E2542" s="40" t="s">
        <v>667</v>
      </c>
      <c r="F2542" s="15"/>
    </row>
    <row r="2543" spans="1:6" ht="21.9" customHeight="1" x14ac:dyDescent="0.25">
      <c r="A2543" s="41" t="s">
        <v>666</v>
      </c>
      <c r="B2543" s="42">
        <v>-13.186</v>
      </c>
      <c r="C2543" s="42">
        <v>131.87</v>
      </c>
      <c r="D2543" s="43">
        <v>101.8038</v>
      </c>
      <c r="E2543" s="40" t="s">
        <v>667</v>
      </c>
      <c r="F2543" s="15"/>
    </row>
    <row r="2544" spans="1:6" ht="21.9" customHeight="1" x14ac:dyDescent="0.25">
      <c r="A2544" s="41" t="s">
        <v>666</v>
      </c>
      <c r="B2544" s="42">
        <v>-13.186</v>
      </c>
      <c r="C2544" s="42">
        <v>131.86099999999999</v>
      </c>
      <c r="D2544" s="43">
        <v>169.673</v>
      </c>
      <c r="E2544" s="40" t="s">
        <v>667</v>
      </c>
      <c r="F2544" s="15"/>
    </row>
    <row r="2545" spans="1:6" ht="21.9" customHeight="1" x14ac:dyDescent="0.25">
      <c r="A2545" s="41" t="s">
        <v>666</v>
      </c>
      <c r="B2545" s="42">
        <v>-13.186</v>
      </c>
      <c r="C2545" s="42">
        <v>131.87100000000001</v>
      </c>
      <c r="D2545" s="43">
        <v>101.8038</v>
      </c>
      <c r="E2545" s="40" t="s">
        <v>667</v>
      </c>
      <c r="F2545" s="15"/>
    </row>
    <row r="2546" spans="1:6" ht="21.9" customHeight="1" x14ac:dyDescent="0.25">
      <c r="A2546" s="41" t="s">
        <v>666</v>
      </c>
      <c r="B2546" s="42">
        <v>-13.186</v>
      </c>
      <c r="C2546" s="42">
        <v>131.87100000000001</v>
      </c>
      <c r="D2546" s="43">
        <v>101.8038</v>
      </c>
      <c r="E2546" s="40" t="s">
        <v>667</v>
      </c>
      <c r="F2546" s="15"/>
    </row>
    <row r="2547" spans="1:6" ht="21.9" customHeight="1" x14ac:dyDescent="0.25">
      <c r="A2547" s="41" t="s">
        <v>666</v>
      </c>
      <c r="B2547" s="42">
        <v>-13.186</v>
      </c>
      <c r="C2547" s="42">
        <v>131.87200000000001</v>
      </c>
      <c r="D2547" s="43">
        <v>101.8038</v>
      </c>
      <c r="E2547" s="40" t="s">
        <v>667</v>
      </c>
      <c r="F2547" s="15"/>
    </row>
    <row r="2548" spans="1:6" ht="21.9" customHeight="1" x14ac:dyDescent="0.25">
      <c r="A2548" s="41" t="s">
        <v>666</v>
      </c>
      <c r="B2548" s="42">
        <v>-13.186</v>
      </c>
      <c r="C2548" s="42">
        <v>131.87200000000001</v>
      </c>
      <c r="D2548" s="43">
        <v>101.8038</v>
      </c>
      <c r="E2548" s="40" t="s">
        <v>667</v>
      </c>
      <c r="F2548" s="15"/>
    </row>
    <row r="2549" spans="1:6" ht="21.9" customHeight="1" x14ac:dyDescent="0.25">
      <c r="A2549" s="41" t="s">
        <v>666</v>
      </c>
      <c r="B2549" s="42">
        <v>-13.186999999999999</v>
      </c>
      <c r="C2549" s="42">
        <v>131.87200000000001</v>
      </c>
      <c r="D2549" s="43">
        <v>169.673</v>
      </c>
      <c r="E2549" s="40" t="s">
        <v>667</v>
      </c>
      <c r="F2549" s="15"/>
    </row>
    <row r="2550" spans="1:6" ht="21.9" customHeight="1" x14ac:dyDescent="0.25">
      <c r="A2550" s="41" t="s">
        <v>666</v>
      </c>
      <c r="B2550" s="42">
        <v>-13.186999999999999</v>
      </c>
      <c r="C2550" s="42">
        <v>131.87200000000001</v>
      </c>
      <c r="D2550" s="43">
        <v>169.673</v>
      </c>
      <c r="E2550" s="40" t="s">
        <v>667</v>
      </c>
      <c r="F2550" s="15"/>
    </row>
    <row r="2551" spans="1:6" ht="21.9" customHeight="1" x14ac:dyDescent="0.25">
      <c r="A2551" s="41" t="s">
        <v>666</v>
      </c>
      <c r="B2551" s="42">
        <v>-13.186999999999999</v>
      </c>
      <c r="C2551" s="42">
        <v>131.87100000000001</v>
      </c>
      <c r="D2551" s="43">
        <v>509.01900000000001</v>
      </c>
      <c r="E2551" s="40" t="s">
        <v>667</v>
      </c>
      <c r="F2551" s="15"/>
    </row>
    <row r="2552" spans="1:6" ht="21.9" customHeight="1" x14ac:dyDescent="0.25">
      <c r="A2552" s="41" t="s">
        <v>666</v>
      </c>
      <c r="B2552" s="42">
        <v>-13.186999999999999</v>
      </c>
      <c r="C2552" s="42">
        <v>131.87100000000001</v>
      </c>
      <c r="D2552" s="43">
        <v>84.836500000000001</v>
      </c>
      <c r="E2552" s="40" t="s">
        <v>667</v>
      </c>
      <c r="F2552" s="15"/>
    </row>
    <row r="2553" spans="1:6" ht="21.9" customHeight="1" x14ac:dyDescent="0.25">
      <c r="A2553" s="41" t="s">
        <v>666</v>
      </c>
      <c r="B2553" s="42">
        <v>-13.186999999999999</v>
      </c>
      <c r="C2553" s="42">
        <v>131.86099999999999</v>
      </c>
      <c r="D2553" s="43">
        <v>509.01900000000001</v>
      </c>
      <c r="E2553" s="40" t="s">
        <v>667</v>
      </c>
      <c r="F2553" s="15"/>
    </row>
    <row r="2554" spans="1:6" ht="21.9" customHeight="1" x14ac:dyDescent="0.25">
      <c r="A2554" s="41" t="s">
        <v>666</v>
      </c>
      <c r="B2554" s="42">
        <v>-13.186999999999999</v>
      </c>
      <c r="C2554" s="42">
        <v>131.87</v>
      </c>
      <c r="D2554" s="43">
        <v>127.25475</v>
      </c>
      <c r="E2554" s="40" t="s">
        <v>667</v>
      </c>
      <c r="F2554" s="15"/>
    </row>
    <row r="2555" spans="1:6" ht="21.9" customHeight="1" x14ac:dyDescent="0.25">
      <c r="A2555" s="41" t="s">
        <v>666</v>
      </c>
      <c r="B2555" s="42">
        <v>-13.186999999999999</v>
      </c>
      <c r="C2555" s="42">
        <v>131.869</v>
      </c>
      <c r="D2555" s="43">
        <v>509.01900000000001</v>
      </c>
      <c r="E2555" s="40" t="s">
        <v>667</v>
      </c>
      <c r="F2555" s="15"/>
    </row>
    <row r="2556" spans="1:6" ht="21.9" customHeight="1" x14ac:dyDescent="0.25">
      <c r="A2556" s="41" t="s">
        <v>666</v>
      </c>
      <c r="B2556" s="42">
        <v>-13.183999999999999</v>
      </c>
      <c r="C2556" s="42">
        <v>131.87</v>
      </c>
      <c r="D2556" s="43">
        <v>509.01900000000001</v>
      </c>
      <c r="E2556" s="40" t="s">
        <v>667</v>
      </c>
      <c r="F2556" s="15"/>
    </row>
    <row r="2557" spans="1:6" ht="21.9" customHeight="1" x14ac:dyDescent="0.25">
      <c r="A2557" s="41" t="s">
        <v>666</v>
      </c>
      <c r="B2557" s="42">
        <v>-13.183999999999999</v>
      </c>
      <c r="C2557" s="42">
        <v>131.87</v>
      </c>
      <c r="D2557" s="43">
        <v>84.836500000000001</v>
      </c>
      <c r="E2557" s="40" t="s">
        <v>667</v>
      </c>
      <c r="F2557" s="15"/>
    </row>
    <row r="2558" spans="1:6" ht="21.9" customHeight="1" x14ac:dyDescent="0.25">
      <c r="A2558" s="41" t="s">
        <v>666</v>
      </c>
      <c r="B2558" s="42">
        <v>-13.183</v>
      </c>
      <c r="C2558" s="42">
        <v>131.87</v>
      </c>
      <c r="D2558" s="43">
        <v>108.6172</v>
      </c>
      <c r="E2558" s="40" t="s">
        <v>667</v>
      </c>
      <c r="F2558" s="15"/>
    </row>
    <row r="2559" spans="1:6" ht="21.9" customHeight="1" x14ac:dyDescent="0.25">
      <c r="A2559" s="41" t="s">
        <v>666</v>
      </c>
      <c r="B2559" s="42">
        <v>-12.590999999999999</v>
      </c>
      <c r="C2559" s="42">
        <v>131.12100000000001</v>
      </c>
      <c r="D2559" s="43">
        <v>646.13270969999996</v>
      </c>
      <c r="E2559" s="40" t="s">
        <v>667</v>
      </c>
      <c r="F2559" s="15"/>
    </row>
    <row r="2560" spans="1:6" ht="21.9" customHeight="1" x14ac:dyDescent="0.25">
      <c r="A2560" s="41" t="s">
        <v>666</v>
      </c>
      <c r="B2560" s="42">
        <v>-12.589</v>
      </c>
      <c r="C2560" s="42">
        <v>131.12100000000001</v>
      </c>
      <c r="D2560" s="43">
        <v>1384.57</v>
      </c>
      <c r="E2560" s="40" t="s">
        <v>667</v>
      </c>
      <c r="F2560" s="15"/>
    </row>
    <row r="2561" spans="1:6" ht="21.9" customHeight="1" x14ac:dyDescent="0.25">
      <c r="A2561" s="41" t="s">
        <v>666</v>
      </c>
      <c r="B2561" s="42">
        <v>-12.545</v>
      </c>
      <c r="C2561" s="42">
        <v>131.14500000000001</v>
      </c>
      <c r="D2561" s="43">
        <v>617.59199999999998</v>
      </c>
      <c r="E2561" s="40" t="s">
        <v>667</v>
      </c>
      <c r="F2561" s="15"/>
    </row>
    <row r="2562" spans="1:6" ht="21.9" customHeight="1" x14ac:dyDescent="0.25">
      <c r="A2562" s="41" t="s">
        <v>666</v>
      </c>
      <c r="B2562" s="42">
        <v>-12.544</v>
      </c>
      <c r="C2562" s="42">
        <v>131.143</v>
      </c>
      <c r="D2562" s="43">
        <v>617.59199999999998</v>
      </c>
      <c r="E2562" s="40" t="s">
        <v>667</v>
      </c>
      <c r="F2562" s="15"/>
    </row>
    <row r="2563" spans="1:6" ht="21.9" customHeight="1" x14ac:dyDescent="0.25">
      <c r="A2563" s="41" t="s">
        <v>666</v>
      </c>
      <c r="B2563" s="42">
        <v>-12.554</v>
      </c>
      <c r="C2563" s="42">
        <v>131.10499999999999</v>
      </c>
      <c r="D2563" s="43">
        <v>630.86</v>
      </c>
      <c r="E2563" s="40" t="s">
        <v>667</v>
      </c>
      <c r="F2563" s="15"/>
    </row>
    <row r="2564" spans="1:6" ht="21.9" customHeight="1" x14ac:dyDescent="0.25">
      <c r="A2564" s="41" t="s">
        <v>666</v>
      </c>
      <c r="B2564" s="42">
        <v>-12.590999999999999</v>
      </c>
      <c r="C2564" s="42">
        <v>131.119</v>
      </c>
      <c r="D2564" s="43">
        <v>1384.57</v>
      </c>
      <c r="E2564" s="40" t="s">
        <v>667</v>
      </c>
      <c r="F2564" s="15"/>
    </row>
    <row r="2565" spans="1:6" ht="21.9" customHeight="1" x14ac:dyDescent="0.25">
      <c r="A2565" s="41" t="s">
        <v>666</v>
      </c>
      <c r="B2565" s="42">
        <v>-14.484999999999999</v>
      </c>
      <c r="C2565" s="42">
        <v>132.316</v>
      </c>
      <c r="D2565" s="43">
        <v>56.904800000000002</v>
      </c>
      <c r="E2565" s="40" t="s">
        <v>667</v>
      </c>
      <c r="F2565" s="15"/>
    </row>
    <row r="2566" spans="1:6" ht="21.9" customHeight="1" x14ac:dyDescent="0.25">
      <c r="A2566" s="41" t="s">
        <v>666</v>
      </c>
      <c r="B2566" s="42">
        <v>-14.513</v>
      </c>
      <c r="C2566" s="42">
        <v>132.166</v>
      </c>
      <c r="D2566" s="43">
        <v>9.4579086819999993</v>
      </c>
      <c r="E2566" s="40" t="s">
        <v>667</v>
      </c>
      <c r="F2566" s="15"/>
    </row>
    <row r="2567" spans="1:6" ht="21.9" customHeight="1" x14ac:dyDescent="0.25">
      <c r="A2567" s="41" t="s">
        <v>666</v>
      </c>
      <c r="B2567" s="42">
        <v>-14.519</v>
      </c>
      <c r="C2567" s="42">
        <v>132.435</v>
      </c>
      <c r="D2567" s="43">
        <v>58.364415049999998</v>
      </c>
      <c r="E2567" s="40" t="s">
        <v>667</v>
      </c>
      <c r="F2567" s="15"/>
    </row>
    <row r="2568" spans="1:6" ht="21.9" customHeight="1" x14ac:dyDescent="0.25">
      <c r="A2568" s="41" t="s">
        <v>666</v>
      </c>
      <c r="B2568" s="42">
        <v>-12.103</v>
      </c>
      <c r="C2568" s="42">
        <v>134.911</v>
      </c>
      <c r="D2568" s="43">
        <v>12.0699661</v>
      </c>
      <c r="E2568" s="40" t="s">
        <v>667</v>
      </c>
      <c r="F2568" s="15"/>
    </row>
    <row r="2569" spans="1:6" ht="21.9" customHeight="1" x14ac:dyDescent="0.25">
      <c r="A2569" s="41" t="s">
        <v>666</v>
      </c>
      <c r="B2569" s="42">
        <v>-13.468999999999999</v>
      </c>
      <c r="C2569" s="42">
        <v>131.56899999999999</v>
      </c>
      <c r="D2569" s="43">
        <v>52.541874999999997</v>
      </c>
      <c r="E2569" s="40" t="s">
        <v>667</v>
      </c>
      <c r="F2569" s="15"/>
    </row>
    <row r="2570" spans="1:6" ht="21.9" customHeight="1" x14ac:dyDescent="0.25">
      <c r="A2570" s="41" t="s">
        <v>666</v>
      </c>
      <c r="B2570" s="42">
        <v>-11.305999999999999</v>
      </c>
      <c r="C2570" s="42">
        <v>131.76599999999999</v>
      </c>
      <c r="D2570" s="43">
        <v>41.363989349999997</v>
      </c>
      <c r="E2570" s="40" t="s">
        <v>667</v>
      </c>
      <c r="F2570" s="15"/>
    </row>
    <row r="2571" spans="1:6" ht="21.9" customHeight="1" x14ac:dyDescent="0.25">
      <c r="A2571" s="41" t="s">
        <v>666</v>
      </c>
      <c r="B2571" s="42">
        <v>-13.827999999999999</v>
      </c>
      <c r="C2571" s="42">
        <v>132.25899999999999</v>
      </c>
      <c r="D2571" s="43">
        <v>71.837107180000004</v>
      </c>
      <c r="E2571" s="40" t="s">
        <v>667</v>
      </c>
      <c r="F2571" s="15"/>
    </row>
    <row r="2572" spans="1:6" ht="21.9" customHeight="1" x14ac:dyDescent="0.25">
      <c r="A2572" s="41" t="s">
        <v>666</v>
      </c>
      <c r="B2572" s="42">
        <v>-13.832000000000001</v>
      </c>
      <c r="C2572" s="42">
        <v>132.26300000000001</v>
      </c>
      <c r="D2572" s="43">
        <v>106.3973333</v>
      </c>
      <c r="E2572" s="40" t="s">
        <v>667</v>
      </c>
      <c r="F2572" s="15"/>
    </row>
    <row r="2573" spans="1:6" ht="21.9" customHeight="1" x14ac:dyDescent="0.25">
      <c r="A2573" s="41" t="s">
        <v>666</v>
      </c>
      <c r="B2573" s="42">
        <v>-13.804</v>
      </c>
      <c r="C2573" s="42">
        <v>132.202</v>
      </c>
      <c r="D2573" s="43">
        <v>133.03166669999999</v>
      </c>
      <c r="E2573" s="40" t="s">
        <v>667</v>
      </c>
      <c r="F2573" s="15"/>
    </row>
    <row r="2574" spans="1:6" ht="21.9" customHeight="1" x14ac:dyDescent="0.25">
      <c r="A2574" s="41" t="s">
        <v>666</v>
      </c>
      <c r="B2574" s="42">
        <v>-13.102</v>
      </c>
      <c r="C2574" s="42">
        <v>131.00299999999999</v>
      </c>
      <c r="D2574" s="43">
        <v>244.054</v>
      </c>
      <c r="E2574" s="40" t="s">
        <v>667</v>
      </c>
      <c r="F2574" s="15"/>
    </row>
    <row r="2575" spans="1:6" ht="21.9" customHeight="1" x14ac:dyDescent="0.25">
      <c r="A2575" s="41" t="s">
        <v>666</v>
      </c>
      <c r="B2575" s="42">
        <v>-12.08</v>
      </c>
      <c r="C2575" s="42">
        <v>134.233</v>
      </c>
      <c r="D2575" s="43">
        <v>427.8218182</v>
      </c>
      <c r="E2575" s="40" t="s">
        <v>667</v>
      </c>
      <c r="F2575" s="15"/>
    </row>
    <row r="2576" spans="1:6" ht="21.9" customHeight="1" x14ac:dyDescent="0.25">
      <c r="A2576" s="41" t="s">
        <v>666</v>
      </c>
      <c r="B2576" s="42">
        <v>-12.076000000000001</v>
      </c>
      <c r="C2576" s="42">
        <v>134.244</v>
      </c>
      <c r="D2576" s="43">
        <v>404.42831180000002</v>
      </c>
      <c r="E2576" s="40" t="s">
        <v>667</v>
      </c>
      <c r="F2576" s="15"/>
    </row>
    <row r="2577" spans="1:6" ht="21.9" customHeight="1" x14ac:dyDescent="0.25">
      <c r="A2577" s="41" t="s">
        <v>666</v>
      </c>
      <c r="B2577" s="42">
        <v>-12.077999999999999</v>
      </c>
      <c r="C2577" s="42">
        <v>134.239</v>
      </c>
      <c r="D2577" s="43">
        <v>416.30353209999998</v>
      </c>
      <c r="E2577" s="40" t="s">
        <v>667</v>
      </c>
      <c r="F2577" s="15"/>
    </row>
    <row r="2578" spans="1:6" ht="21.9" customHeight="1" x14ac:dyDescent="0.25">
      <c r="A2578" s="41" t="s">
        <v>666</v>
      </c>
      <c r="B2578" s="42">
        <v>-14.446</v>
      </c>
      <c r="C2578" s="42">
        <v>129.66300000000001</v>
      </c>
      <c r="D2578" s="43">
        <v>1.834795009</v>
      </c>
      <c r="E2578" s="40" t="s">
        <v>667</v>
      </c>
      <c r="F2578" s="15"/>
    </row>
    <row r="2579" spans="1:6" ht="21.9" customHeight="1" x14ac:dyDescent="0.25">
      <c r="A2579" s="41" t="s">
        <v>666</v>
      </c>
      <c r="B2579" s="42">
        <v>-14.034000000000001</v>
      </c>
      <c r="C2579" s="42">
        <v>129.601</v>
      </c>
      <c r="D2579" s="43">
        <v>0.16009959600000001</v>
      </c>
      <c r="E2579" s="40" t="s">
        <v>667</v>
      </c>
      <c r="F2579" s="15"/>
    </row>
    <row r="2580" spans="1:6" ht="21.9" customHeight="1" x14ac:dyDescent="0.25">
      <c r="A2580" s="41" t="s">
        <v>666</v>
      </c>
      <c r="B2580" s="42">
        <v>-16.202000000000002</v>
      </c>
      <c r="C2580" s="42">
        <v>133.09100000000001</v>
      </c>
      <c r="D2580" s="43">
        <v>28.0398</v>
      </c>
      <c r="E2580" s="40" t="s">
        <v>667</v>
      </c>
      <c r="F2580" s="15"/>
    </row>
    <row r="2581" spans="1:6" ht="21.9" customHeight="1" x14ac:dyDescent="0.25">
      <c r="A2581" s="41" t="s">
        <v>666</v>
      </c>
      <c r="B2581" s="42">
        <v>-15.788</v>
      </c>
      <c r="C2581" s="42">
        <v>130.53299999999999</v>
      </c>
      <c r="D2581" s="43">
        <v>41.810240299999997</v>
      </c>
      <c r="E2581" s="40" t="s">
        <v>667</v>
      </c>
      <c r="F2581" s="15"/>
    </row>
    <row r="2582" spans="1:6" ht="21.9" customHeight="1" x14ac:dyDescent="0.25">
      <c r="A2582" s="41" t="s">
        <v>666</v>
      </c>
      <c r="B2582" s="42">
        <v>-12.962</v>
      </c>
      <c r="C2582" s="42">
        <v>132.452</v>
      </c>
      <c r="D2582" s="43">
        <v>154.98033330000001</v>
      </c>
      <c r="E2582" s="40" t="s">
        <v>667</v>
      </c>
      <c r="F2582" s="15"/>
    </row>
    <row r="2583" spans="1:6" ht="21.9" customHeight="1" x14ac:dyDescent="0.25">
      <c r="A2583" s="41" t="s">
        <v>666</v>
      </c>
      <c r="B2583" s="42">
        <v>-12.961</v>
      </c>
      <c r="C2583" s="42">
        <v>132.45099999999999</v>
      </c>
      <c r="D2583" s="43">
        <v>232.47049999999999</v>
      </c>
      <c r="E2583" s="40" t="s">
        <v>667</v>
      </c>
      <c r="F2583" s="15"/>
    </row>
    <row r="2584" spans="1:6" ht="21.9" customHeight="1" x14ac:dyDescent="0.25">
      <c r="A2584" s="41" t="s">
        <v>666</v>
      </c>
      <c r="B2584" s="42">
        <v>-12.363</v>
      </c>
      <c r="C2584" s="42">
        <v>132.05199999999999</v>
      </c>
      <c r="D2584" s="43">
        <v>389.101</v>
      </c>
      <c r="E2584" s="40" t="s">
        <v>667</v>
      </c>
      <c r="F2584" s="15"/>
    </row>
    <row r="2585" spans="1:6" ht="21.9" customHeight="1" x14ac:dyDescent="0.25">
      <c r="A2585" s="41" t="s">
        <v>666</v>
      </c>
      <c r="B2585" s="42">
        <v>-12.714</v>
      </c>
      <c r="C2585" s="42">
        <v>130.62200000000001</v>
      </c>
      <c r="D2585" s="43">
        <v>3.2781835309999998</v>
      </c>
      <c r="E2585" s="40" t="s">
        <v>667</v>
      </c>
      <c r="F2585" s="15"/>
    </row>
    <row r="2586" spans="1:6" ht="21.9" customHeight="1" x14ac:dyDescent="0.25">
      <c r="A2586" s="41" t="s">
        <v>666</v>
      </c>
      <c r="B2586" s="42">
        <v>-12.484999999999999</v>
      </c>
      <c r="C2586" s="42">
        <v>130.77500000000001</v>
      </c>
      <c r="D2586" s="43">
        <v>90.488604649999999</v>
      </c>
      <c r="E2586" s="40" t="s">
        <v>667</v>
      </c>
      <c r="F2586" s="15"/>
    </row>
    <row r="2587" spans="1:6" ht="21.9" customHeight="1" x14ac:dyDescent="0.25">
      <c r="A2587" s="41" t="s">
        <v>666</v>
      </c>
      <c r="B2587" s="42">
        <v>-12.237</v>
      </c>
      <c r="C2587" s="42">
        <v>134.84399999999999</v>
      </c>
      <c r="D2587" s="43">
        <v>15.783936649999999</v>
      </c>
      <c r="E2587" s="40" t="s">
        <v>667</v>
      </c>
      <c r="F2587" s="15"/>
    </row>
    <row r="2588" spans="1:6" ht="21.9" customHeight="1" x14ac:dyDescent="0.25">
      <c r="A2588" s="41" t="s">
        <v>666</v>
      </c>
      <c r="B2588" s="42">
        <v>-14.089</v>
      </c>
      <c r="C2588" s="42">
        <v>131.27500000000001</v>
      </c>
      <c r="D2588" s="43">
        <v>44.729374999999997</v>
      </c>
      <c r="E2588" s="40" t="s">
        <v>667</v>
      </c>
      <c r="F2588" s="15"/>
    </row>
    <row r="2589" spans="1:6" ht="21.9" customHeight="1" x14ac:dyDescent="0.25">
      <c r="A2589" s="41" t="s">
        <v>666</v>
      </c>
      <c r="B2589" s="42">
        <v>-14.055999999999999</v>
      </c>
      <c r="C2589" s="42">
        <v>131.32</v>
      </c>
      <c r="D2589" s="43">
        <v>27.148538460000001</v>
      </c>
      <c r="E2589" s="40" t="s">
        <v>667</v>
      </c>
      <c r="F2589" s="15"/>
    </row>
    <row r="2590" spans="1:6" ht="21.9" customHeight="1" x14ac:dyDescent="0.25">
      <c r="A2590" s="41" t="s">
        <v>666</v>
      </c>
      <c r="B2590" s="42">
        <v>-12.536</v>
      </c>
      <c r="C2590" s="42">
        <v>131.084</v>
      </c>
      <c r="D2590" s="43">
        <v>806.53250000000003</v>
      </c>
      <c r="E2590" s="40" t="s">
        <v>667</v>
      </c>
      <c r="F2590" s="15"/>
    </row>
    <row r="2591" spans="1:6" ht="21.9" customHeight="1" x14ac:dyDescent="0.25">
      <c r="A2591" s="41" t="s">
        <v>666</v>
      </c>
      <c r="B2591" s="42">
        <v>-12.555</v>
      </c>
      <c r="C2591" s="42">
        <v>131.143</v>
      </c>
      <c r="D2591" s="43">
        <v>553.82799999999997</v>
      </c>
      <c r="E2591" s="40" t="s">
        <v>667</v>
      </c>
      <c r="F2591" s="15"/>
    </row>
    <row r="2592" spans="1:6" ht="21.9" customHeight="1" x14ac:dyDescent="0.25">
      <c r="A2592" s="41" t="s">
        <v>666</v>
      </c>
      <c r="B2592" s="42">
        <v>-12.765000000000001</v>
      </c>
      <c r="C2592" s="42">
        <v>131.15</v>
      </c>
      <c r="D2592" s="43">
        <v>1276.04375</v>
      </c>
      <c r="E2592" s="40" t="s">
        <v>667</v>
      </c>
      <c r="F2592" s="15"/>
    </row>
    <row r="2593" spans="1:6" ht="21.9" customHeight="1" x14ac:dyDescent="0.25">
      <c r="A2593" s="41" t="s">
        <v>666</v>
      </c>
      <c r="B2593" s="42">
        <v>-18.498000000000001</v>
      </c>
      <c r="C2593" s="42">
        <v>137.54599999999999</v>
      </c>
      <c r="D2593" s="43">
        <v>42.503576359999997</v>
      </c>
      <c r="E2593" s="40" t="s">
        <v>667</v>
      </c>
      <c r="F2593" s="15"/>
    </row>
    <row r="2594" spans="1:6" ht="21.9" customHeight="1" x14ac:dyDescent="0.25">
      <c r="A2594" s="41" t="s">
        <v>666</v>
      </c>
      <c r="B2594" s="42">
        <v>-18.395</v>
      </c>
      <c r="C2594" s="42">
        <v>137.46799999999999</v>
      </c>
      <c r="D2594" s="43">
        <v>8.8293667259999999</v>
      </c>
      <c r="E2594" s="40" t="s">
        <v>667</v>
      </c>
      <c r="F2594" s="15"/>
    </row>
    <row r="2595" spans="1:6" ht="21.9" customHeight="1" x14ac:dyDescent="0.25">
      <c r="A2595" s="41" t="s">
        <v>666</v>
      </c>
      <c r="B2595" s="42">
        <v>-12.308999999999999</v>
      </c>
      <c r="C2595" s="42">
        <v>135.96100000000001</v>
      </c>
      <c r="D2595" s="43">
        <v>259.40066669999999</v>
      </c>
      <c r="E2595" s="40" t="s">
        <v>667</v>
      </c>
      <c r="F2595" s="15"/>
    </row>
    <row r="2596" spans="1:6" ht="21.9" customHeight="1" x14ac:dyDescent="0.25">
      <c r="A2596" s="41" t="s">
        <v>666</v>
      </c>
      <c r="B2596" s="42">
        <v>-12.59</v>
      </c>
      <c r="C2596" s="42">
        <v>136.23599999999999</v>
      </c>
      <c r="D2596" s="43">
        <v>423.5732203</v>
      </c>
      <c r="E2596" s="40" t="s">
        <v>667</v>
      </c>
      <c r="F2596" s="15"/>
    </row>
    <row r="2597" spans="1:6" ht="21.9" customHeight="1" x14ac:dyDescent="0.25">
      <c r="A2597" s="41" t="s">
        <v>666</v>
      </c>
      <c r="B2597" s="42">
        <v>-12.894</v>
      </c>
      <c r="C2597" s="42">
        <v>136.35300000000001</v>
      </c>
      <c r="D2597" s="43">
        <v>514.66</v>
      </c>
      <c r="E2597" s="40" t="s">
        <v>667</v>
      </c>
      <c r="F2597" s="15"/>
    </row>
    <row r="2598" spans="1:6" ht="21.9" customHeight="1" x14ac:dyDescent="0.25">
      <c r="A2598" s="41" t="s">
        <v>666</v>
      </c>
      <c r="B2598" s="42">
        <v>-13.201000000000001</v>
      </c>
      <c r="C2598" s="42">
        <v>136.22</v>
      </c>
      <c r="D2598" s="43">
        <v>41.623399999999997</v>
      </c>
      <c r="E2598" s="40" t="s">
        <v>667</v>
      </c>
      <c r="F2598" s="15"/>
    </row>
    <row r="2599" spans="1:6" ht="21.9" customHeight="1" x14ac:dyDescent="0.25">
      <c r="A2599" s="41" t="s">
        <v>666</v>
      </c>
      <c r="B2599" s="42">
        <v>-12.205</v>
      </c>
      <c r="C2599" s="42">
        <v>136.78399999999999</v>
      </c>
      <c r="D2599" s="43">
        <v>188.24160000000001</v>
      </c>
      <c r="E2599" s="40" t="s">
        <v>667</v>
      </c>
      <c r="F2599" s="15"/>
    </row>
    <row r="2600" spans="1:6" ht="21.9" customHeight="1" x14ac:dyDescent="0.25">
      <c r="A2600" s="41" t="s">
        <v>666</v>
      </c>
      <c r="B2600" s="42">
        <v>-15.510999999999999</v>
      </c>
      <c r="C2600" s="42">
        <v>134.00200000000001</v>
      </c>
      <c r="D2600" s="43">
        <v>31.008800000000001</v>
      </c>
      <c r="E2600" s="40" t="s">
        <v>667</v>
      </c>
      <c r="F2600" s="15"/>
    </row>
    <row r="2601" spans="1:6" ht="21.9" customHeight="1" x14ac:dyDescent="0.25">
      <c r="A2601" s="41" t="s">
        <v>666</v>
      </c>
      <c r="B2601" s="42">
        <v>-13.057</v>
      </c>
      <c r="C2601" s="42">
        <v>136.17400000000001</v>
      </c>
      <c r="D2601" s="43">
        <v>154.398</v>
      </c>
      <c r="E2601" s="40" t="s">
        <v>667</v>
      </c>
      <c r="F2601" s="15"/>
    </row>
    <row r="2602" spans="1:6" ht="21.9" customHeight="1" x14ac:dyDescent="0.25">
      <c r="A2602" s="41" t="s">
        <v>666</v>
      </c>
      <c r="B2602" s="42">
        <v>-12.738</v>
      </c>
      <c r="C2602" s="42">
        <v>135.86500000000001</v>
      </c>
      <c r="D2602" s="43">
        <v>231.05250000000001</v>
      </c>
      <c r="E2602" s="40" t="s">
        <v>667</v>
      </c>
      <c r="F2602" s="15"/>
    </row>
    <row r="2603" spans="1:6" ht="21.9" customHeight="1" x14ac:dyDescent="0.25">
      <c r="A2603" s="41" t="s">
        <v>666</v>
      </c>
      <c r="B2603" s="42">
        <v>-12.77</v>
      </c>
      <c r="C2603" s="42">
        <v>136.30000000000001</v>
      </c>
      <c r="D2603" s="43">
        <v>292.29811760000001</v>
      </c>
      <c r="E2603" s="40" t="s">
        <v>667</v>
      </c>
      <c r="F2603" s="15"/>
    </row>
    <row r="2604" spans="1:6" ht="21.9" customHeight="1" x14ac:dyDescent="0.25">
      <c r="A2604" s="41" t="s">
        <v>666</v>
      </c>
      <c r="B2604" s="42">
        <v>-12.595000000000001</v>
      </c>
      <c r="C2604" s="42">
        <v>136.52000000000001</v>
      </c>
      <c r="D2604" s="43">
        <v>293.13899629999997</v>
      </c>
      <c r="E2604" s="40" t="s">
        <v>667</v>
      </c>
      <c r="F2604" s="15"/>
    </row>
    <row r="2605" spans="1:6" ht="21.9" customHeight="1" x14ac:dyDescent="0.25">
      <c r="A2605" s="41" t="s">
        <v>666</v>
      </c>
      <c r="B2605" s="42">
        <v>-12.41</v>
      </c>
      <c r="C2605" s="42">
        <v>131.102</v>
      </c>
      <c r="D2605" s="43">
        <v>179.95500000000001</v>
      </c>
      <c r="E2605" s="40" t="s">
        <v>667</v>
      </c>
      <c r="F2605" s="15"/>
    </row>
    <row r="2606" spans="1:6" ht="21.9" customHeight="1" x14ac:dyDescent="0.25">
      <c r="A2606" s="41" t="s">
        <v>666</v>
      </c>
      <c r="B2606" s="42">
        <v>-11.608000000000001</v>
      </c>
      <c r="C2606" s="42">
        <v>133.40700000000001</v>
      </c>
      <c r="D2606" s="43">
        <v>114.3688889</v>
      </c>
      <c r="E2606" s="40" t="s">
        <v>667</v>
      </c>
      <c r="F2606" s="15"/>
    </row>
    <row r="2607" spans="1:6" ht="21.9" customHeight="1" x14ac:dyDescent="0.25">
      <c r="A2607" s="41" t="s">
        <v>666</v>
      </c>
      <c r="B2607" s="42">
        <v>-12.454000000000001</v>
      </c>
      <c r="C2607" s="42">
        <v>131.108</v>
      </c>
      <c r="D2607" s="43">
        <v>784.85632850000002</v>
      </c>
      <c r="E2607" s="40" t="s">
        <v>667</v>
      </c>
      <c r="F2607" s="15"/>
    </row>
    <row r="2608" spans="1:6" ht="21.9" customHeight="1" x14ac:dyDescent="0.25">
      <c r="A2608" s="41" t="s">
        <v>666</v>
      </c>
      <c r="B2608" s="42">
        <v>-11.599</v>
      </c>
      <c r="C2608" s="42">
        <v>133.41499999999999</v>
      </c>
      <c r="D2608" s="43">
        <v>110.2842857</v>
      </c>
      <c r="E2608" s="40" t="s">
        <v>667</v>
      </c>
      <c r="F2608" s="15"/>
    </row>
    <row r="2609" spans="1:6" ht="21.9" customHeight="1" x14ac:dyDescent="0.25">
      <c r="A2609" s="41" t="s">
        <v>666</v>
      </c>
      <c r="B2609" s="42">
        <v>-13.432</v>
      </c>
      <c r="C2609" s="42">
        <v>131.51</v>
      </c>
      <c r="D2609" s="43">
        <v>120.46720000000001</v>
      </c>
      <c r="E2609" s="40" t="s">
        <v>667</v>
      </c>
      <c r="F2609" s="15"/>
    </row>
    <row r="2610" spans="1:6" ht="21.9" customHeight="1" x14ac:dyDescent="0.25">
      <c r="A2610" s="41" t="s">
        <v>666</v>
      </c>
      <c r="B2610" s="42">
        <v>-13.715</v>
      </c>
      <c r="C2610" s="42">
        <v>131.78</v>
      </c>
      <c r="D2610" s="43">
        <v>12.33276923</v>
      </c>
      <c r="E2610" s="40" t="s">
        <v>667</v>
      </c>
      <c r="F2610" s="15"/>
    </row>
    <row r="2611" spans="1:6" ht="21.9" customHeight="1" x14ac:dyDescent="0.25">
      <c r="A2611" s="41" t="s">
        <v>666</v>
      </c>
      <c r="B2611" s="42">
        <v>-13.505000000000001</v>
      </c>
      <c r="C2611" s="42">
        <v>131.36600000000001</v>
      </c>
      <c r="D2611" s="43">
        <v>92.495800000000003</v>
      </c>
      <c r="E2611" s="40" t="s">
        <v>667</v>
      </c>
      <c r="F2611" s="15"/>
    </row>
    <row r="2612" spans="1:6" ht="21.9" customHeight="1" x14ac:dyDescent="0.25">
      <c r="A2612" s="41" t="s">
        <v>666</v>
      </c>
      <c r="B2612" s="42">
        <v>-12.795999999999999</v>
      </c>
      <c r="C2612" s="42">
        <v>130.96700000000001</v>
      </c>
      <c r="D2612" s="43">
        <v>1457.24</v>
      </c>
      <c r="E2612" s="40" t="s">
        <v>667</v>
      </c>
      <c r="F2612" s="15"/>
    </row>
    <row r="2613" spans="1:6" ht="21.9" customHeight="1" x14ac:dyDescent="0.25">
      <c r="A2613" s="41" t="s">
        <v>666</v>
      </c>
      <c r="B2613" s="42">
        <v>-18.867999999999999</v>
      </c>
      <c r="C2613" s="42">
        <v>137.86199999999999</v>
      </c>
      <c r="D2613" s="43">
        <v>22.056384619999999</v>
      </c>
      <c r="E2613" s="40" t="s">
        <v>667</v>
      </c>
      <c r="F2613" s="15"/>
    </row>
    <row r="2614" spans="1:6" ht="21.9" customHeight="1" x14ac:dyDescent="0.25">
      <c r="A2614" s="41" t="s">
        <v>666</v>
      </c>
      <c r="B2614" s="42">
        <v>-15.795</v>
      </c>
      <c r="C2614" s="42">
        <v>136.34800000000001</v>
      </c>
      <c r="D2614" s="43">
        <v>28.46015714</v>
      </c>
      <c r="E2614" s="40" t="s">
        <v>667</v>
      </c>
      <c r="F2614" s="15"/>
    </row>
    <row r="2615" spans="1:6" ht="21.9" customHeight="1" x14ac:dyDescent="0.25">
      <c r="A2615" s="41" t="s">
        <v>666</v>
      </c>
      <c r="B2615" s="42">
        <v>-11.593999999999999</v>
      </c>
      <c r="C2615" s="42">
        <v>133.41900000000001</v>
      </c>
      <c r="D2615" s="43">
        <v>88.227428570000001</v>
      </c>
      <c r="E2615" s="40" t="s">
        <v>667</v>
      </c>
      <c r="F2615" s="15"/>
    </row>
    <row r="2616" spans="1:6" ht="21.9" customHeight="1" x14ac:dyDescent="0.25">
      <c r="A2616" s="41" t="s">
        <v>666</v>
      </c>
      <c r="B2616" s="42">
        <v>-11.61</v>
      </c>
      <c r="C2616" s="42">
        <v>133.42599999999999</v>
      </c>
      <c r="D2616" s="43">
        <v>237.53538459999999</v>
      </c>
      <c r="E2616" s="40" t="s">
        <v>667</v>
      </c>
      <c r="F2616" s="15"/>
    </row>
    <row r="2617" spans="1:6" ht="21.9" customHeight="1" x14ac:dyDescent="0.25">
      <c r="A2617" s="41" t="s">
        <v>666</v>
      </c>
      <c r="B2617" s="42">
        <v>-11.596</v>
      </c>
      <c r="C2617" s="42">
        <v>133.43700000000001</v>
      </c>
      <c r="D2617" s="43">
        <v>5.0774912890000001</v>
      </c>
      <c r="E2617" s="40" t="s">
        <v>667</v>
      </c>
      <c r="F2617" s="15"/>
    </row>
    <row r="2618" spans="1:6" ht="21.9" customHeight="1" x14ac:dyDescent="0.25">
      <c r="A2618" s="41" t="s">
        <v>666</v>
      </c>
      <c r="B2618" s="42">
        <v>-11.613</v>
      </c>
      <c r="C2618" s="42">
        <v>133.44300000000001</v>
      </c>
      <c r="D2618" s="43">
        <v>1.509311238</v>
      </c>
      <c r="E2618" s="40" t="s">
        <v>667</v>
      </c>
      <c r="F2618" s="15"/>
    </row>
    <row r="2619" spans="1:6" ht="21.9" customHeight="1" x14ac:dyDescent="0.25">
      <c r="A2619" s="41" t="s">
        <v>666</v>
      </c>
      <c r="B2619" s="42">
        <v>-11.614000000000001</v>
      </c>
      <c r="C2619" s="42">
        <v>133.40700000000001</v>
      </c>
      <c r="D2619" s="43">
        <v>68.621333329999999</v>
      </c>
      <c r="E2619" s="40" t="s">
        <v>667</v>
      </c>
      <c r="F2619" s="15"/>
    </row>
    <row r="2620" spans="1:6" ht="21.9" customHeight="1" x14ac:dyDescent="0.25">
      <c r="A2620" s="41" t="s">
        <v>666</v>
      </c>
      <c r="B2620" s="42">
        <v>-11.613</v>
      </c>
      <c r="C2620" s="42">
        <v>133.40700000000001</v>
      </c>
      <c r="D2620" s="43">
        <v>65.7012766</v>
      </c>
      <c r="E2620" s="40" t="s">
        <v>667</v>
      </c>
      <c r="F2620" s="15"/>
    </row>
    <row r="2621" spans="1:6" ht="21.9" customHeight="1" x14ac:dyDescent="0.25">
      <c r="A2621" s="41" t="s">
        <v>666</v>
      </c>
      <c r="B2621" s="42">
        <v>-11.614000000000001</v>
      </c>
      <c r="C2621" s="42">
        <v>133.40700000000001</v>
      </c>
      <c r="D2621" s="43">
        <v>63.124756390000002</v>
      </c>
      <c r="E2621" s="40" t="s">
        <v>667</v>
      </c>
      <c r="F2621" s="15"/>
    </row>
    <row r="2622" spans="1:6" ht="21.9" customHeight="1" x14ac:dyDescent="0.25">
      <c r="A2622" s="41" t="s">
        <v>666</v>
      </c>
      <c r="B2622" s="42">
        <v>-11.613</v>
      </c>
      <c r="C2622" s="42">
        <v>133.416</v>
      </c>
      <c r="D2622" s="43">
        <v>16.252421049999999</v>
      </c>
      <c r="E2622" s="40" t="s">
        <v>667</v>
      </c>
      <c r="F2622" s="15"/>
    </row>
    <row r="2623" spans="1:6" ht="21.9" customHeight="1" x14ac:dyDescent="0.25">
      <c r="A2623" s="41" t="s">
        <v>666</v>
      </c>
      <c r="B2623" s="42">
        <v>-11.612</v>
      </c>
      <c r="C2623" s="42">
        <v>133.416</v>
      </c>
      <c r="D2623" s="43">
        <v>37.658048780000001</v>
      </c>
      <c r="E2623" s="40" t="s">
        <v>667</v>
      </c>
      <c r="F2623" s="15"/>
    </row>
    <row r="2624" spans="1:6" ht="21.9" customHeight="1" x14ac:dyDescent="0.25">
      <c r="A2624" s="41" t="s">
        <v>666</v>
      </c>
      <c r="B2624" s="42">
        <v>-11.612</v>
      </c>
      <c r="C2624" s="42">
        <v>133.41200000000001</v>
      </c>
      <c r="D2624" s="43">
        <v>46.787272729999998</v>
      </c>
      <c r="E2624" s="40" t="s">
        <v>667</v>
      </c>
      <c r="F2624" s="15"/>
    </row>
    <row r="2625" spans="1:6" ht="21.9" customHeight="1" x14ac:dyDescent="0.25">
      <c r="A2625" s="41" t="s">
        <v>666</v>
      </c>
      <c r="B2625" s="42">
        <v>-11.614000000000001</v>
      </c>
      <c r="C2625" s="42">
        <v>133.43</v>
      </c>
      <c r="D2625" s="43">
        <v>37.204337350000003</v>
      </c>
      <c r="E2625" s="40" t="s">
        <v>667</v>
      </c>
      <c r="F2625" s="15"/>
    </row>
    <row r="2626" spans="1:6" ht="21.9" customHeight="1" x14ac:dyDescent="0.25">
      <c r="A2626" s="41" t="s">
        <v>666</v>
      </c>
      <c r="B2626" s="42">
        <v>-11.614000000000001</v>
      </c>
      <c r="C2626" s="42">
        <v>133.43</v>
      </c>
      <c r="D2626" s="43">
        <v>39.58923077</v>
      </c>
      <c r="E2626" s="40" t="s">
        <v>667</v>
      </c>
      <c r="F2626" s="15"/>
    </row>
    <row r="2627" spans="1:6" ht="21.9" customHeight="1" x14ac:dyDescent="0.25">
      <c r="A2627" s="41" t="s">
        <v>666</v>
      </c>
      <c r="B2627" s="42">
        <v>-11.613</v>
      </c>
      <c r="C2627" s="42">
        <v>133.43199999999999</v>
      </c>
      <c r="D2627" s="43">
        <v>39.628235109999999</v>
      </c>
      <c r="E2627" s="40" t="s">
        <v>667</v>
      </c>
      <c r="F2627" s="15"/>
    </row>
    <row r="2628" spans="1:6" ht="21.9" customHeight="1" x14ac:dyDescent="0.25">
      <c r="A2628" s="41" t="s">
        <v>666</v>
      </c>
      <c r="B2628" s="42">
        <v>-11.613</v>
      </c>
      <c r="C2628" s="42">
        <v>133.416</v>
      </c>
      <c r="D2628" s="43">
        <v>33.131892819999997</v>
      </c>
      <c r="E2628" s="40" t="s">
        <v>667</v>
      </c>
      <c r="F2628" s="15"/>
    </row>
    <row r="2629" spans="1:6" ht="21.9" customHeight="1" x14ac:dyDescent="0.25">
      <c r="A2629" s="41" t="s">
        <v>666</v>
      </c>
      <c r="B2629" s="42">
        <v>-11.609</v>
      </c>
      <c r="C2629" s="42">
        <v>133.43700000000001</v>
      </c>
      <c r="D2629" s="43">
        <v>52.882219329999998</v>
      </c>
      <c r="E2629" s="40" t="s">
        <v>667</v>
      </c>
      <c r="F2629" s="15"/>
    </row>
    <row r="2630" spans="1:6" ht="21.9" customHeight="1" x14ac:dyDescent="0.25">
      <c r="A2630" s="41" t="s">
        <v>666</v>
      </c>
      <c r="B2630" s="42">
        <v>-13.775</v>
      </c>
      <c r="C2630" s="42">
        <v>131.84399999999999</v>
      </c>
      <c r="D2630" s="43">
        <v>87.577832849999993</v>
      </c>
      <c r="E2630" s="40" t="s">
        <v>667</v>
      </c>
      <c r="F2630" s="15"/>
    </row>
    <row r="2631" spans="1:6" ht="21.9" customHeight="1" x14ac:dyDescent="0.25">
      <c r="A2631" s="41" t="s">
        <v>666</v>
      </c>
      <c r="B2631" s="42">
        <v>-13.781000000000001</v>
      </c>
      <c r="C2631" s="42">
        <v>131.846</v>
      </c>
      <c r="D2631" s="43">
        <v>105.13433329999999</v>
      </c>
      <c r="E2631" s="40" t="s">
        <v>667</v>
      </c>
      <c r="F2631" s="15"/>
    </row>
    <row r="2632" spans="1:6" ht="21.9" customHeight="1" x14ac:dyDescent="0.25">
      <c r="A2632" s="41" t="s">
        <v>666</v>
      </c>
      <c r="B2632" s="42">
        <v>-12.75</v>
      </c>
      <c r="C2632" s="42">
        <v>131.483</v>
      </c>
      <c r="D2632" s="43">
        <v>470.25</v>
      </c>
      <c r="E2632" s="40" t="s">
        <v>667</v>
      </c>
      <c r="F2632" s="15"/>
    </row>
    <row r="2633" spans="1:6" ht="21.9" customHeight="1" x14ac:dyDescent="0.25">
      <c r="A2633" s="41" t="s">
        <v>666</v>
      </c>
      <c r="B2633" s="42">
        <v>-13.763999999999999</v>
      </c>
      <c r="C2633" s="42">
        <v>131.833</v>
      </c>
      <c r="D2633" s="43">
        <v>65.559698839999996</v>
      </c>
      <c r="E2633" s="40" t="s">
        <v>667</v>
      </c>
      <c r="F2633" s="15"/>
    </row>
    <row r="2634" spans="1:6" ht="21.9" customHeight="1" x14ac:dyDescent="0.25">
      <c r="A2634" s="41" t="s">
        <v>666</v>
      </c>
      <c r="B2634" s="42">
        <v>-12.503</v>
      </c>
      <c r="C2634" s="42">
        <v>130.97</v>
      </c>
      <c r="D2634" s="43">
        <v>20.461641790000002</v>
      </c>
      <c r="E2634" s="40" t="s">
        <v>667</v>
      </c>
      <c r="F2634" s="15"/>
    </row>
    <row r="2635" spans="1:6" ht="21.9" customHeight="1" x14ac:dyDescent="0.25">
      <c r="A2635" s="41" t="s">
        <v>666</v>
      </c>
      <c r="B2635" s="42">
        <v>-13.081</v>
      </c>
      <c r="C2635" s="42">
        <v>131.10499999999999</v>
      </c>
      <c r="D2635" s="43">
        <v>121.40300000000001</v>
      </c>
      <c r="E2635" s="40" t="s">
        <v>667</v>
      </c>
      <c r="F2635" s="15"/>
    </row>
    <row r="2636" spans="1:6" ht="21.9" customHeight="1" x14ac:dyDescent="0.25">
      <c r="A2636" s="41" t="s">
        <v>666</v>
      </c>
      <c r="B2636" s="42">
        <v>-12.260999999999999</v>
      </c>
      <c r="C2636" s="42">
        <v>136.01300000000001</v>
      </c>
      <c r="D2636" s="43">
        <v>144.1114815</v>
      </c>
      <c r="E2636" s="40" t="s">
        <v>667</v>
      </c>
      <c r="F2636" s="15"/>
    </row>
    <row r="2637" spans="1:6" ht="21.9" customHeight="1" x14ac:dyDescent="0.25">
      <c r="A2637" s="41" t="s">
        <v>666</v>
      </c>
      <c r="B2637" s="42">
        <v>-12.670999999999999</v>
      </c>
      <c r="C2637" s="42">
        <v>135.37700000000001</v>
      </c>
      <c r="D2637" s="43">
        <v>165.35499999999999</v>
      </c>
      <c r="E2637" s="40" t="s">
        <v>667</v>
      </c>
      <c r="F2637" s="15"/>
    </row>
    <row r="2638" spans="1:6" ht="21.9" customHeight="1" x14ac:dyDescent="0.25">
      <c r="A2638" s="41" t="s">
        <v>666</v>
      </c>
      <c r="B2638" s="42">
        <v>-12.673999999999999</v>
      </c>
      <c r="C2638" s="42">
        <v>135.374</v>
      </c>
      <c r="D2638" s="43">
        <v>143.17090909999999</v>
      </c>
      <c r="E2638" s="40" t="s">
        <v>667</v>
      </c>
      <c r="F2638" s="15"/>
    </row>
    <row r="2639" spans="1:6" ht="21.9" customHeight="1" x14ac:dyDescent="0.25">
      <c r="A2639" s="41" t="s">
        <v>666</v>
      </c>
      <c r="B2639" s="42">
        <v>-16.427</v>
      </c>
      <c r="C2639" s="42">
        <v>129.61600000000001</v>
      </c>
      <c r="D2639" s="43">
        <v>12.461327839999999</v>
      </c>
      <c r="E2639" s="40" t="s">
        <v>667</v>
      </c>
      <c r="F2639" s="15"/>
    </row>
    <row r="2640" spans="1:6" ht="21.9" customHeight="1" x14ac:dyDescent="0.25">
      <c r="A2640" s="41" t="s">
        <v>666</v>
      </c>
      <c r="B2640" s="42">
        <v>-12.923999999999999</v>
      </c>
      <c r="C2640" s="42">
        <v>135.167</v>
      </c>
      <c r="D2640" s="43">
        <v>67.020384620000002</v>
      </c>
      <c r="E2640" s="40" t="s">
        <v>667</v>
      </c>
      <c r="F2640" s="15"/>
    </row>
    <row r="2641" spans="1:6" ht="21.9" customHeight="1" x14ac:dyDescent="0.25">
      <c r="A2641" s="41" t="s">
        <v>666</v>
      </c>
      <c r="B2641" s="42">
        <v>-14.459</v>
      </c>
      <c r="C2641" s="42">
        <v>132.21899999999999</v>
      </c>
      <c r="D2641" s="43">
        <v>44.03347934</v>
      </c>
      <c r="E2641" s="40" t="s">
        <v>667</v>
      </c>
      <c r="F2641" s="15"/>
    </row>
    <row r="2642" spans="1:6" ht="21.9" customHeight="1" x14ac:dyDescent="0.25">
      <c r="A2642" s="41" t="s">
        <v>666</v>
      </c>
      <c r="B2642" s="42">
        <v>-12.535</v>
      </c>
      <c r="C2642" s="42">
        <v>131.053</v>
      </c>
      <c r="D2642" s="43">
        <v>872.0625</v>
      </c>
      <c r="E2642" s="40" t="s">
        <v>667</v>
      </c>
      <c r="F2642" s="15"/>
    </row>
    <row r="2643" spans="1:6" ht="21.9" customHeight="1" x14ac:dyDescent="0.25">
      <c r="A2643" s="41" t="s">
        <v>666</v>
      </c>
      <c r="B2643" s="42">
        <v>-12.539</v>
      </c>
      <c r="C2643" s="42">
        <v>131.053</v>
      </c>
      <c r="D2643" s="43">
        <v>581.375</v>
      </c>
      <c r="E2643" s="40" t="s">
        <v>667</v>
      </c>
      <c r="F2643" s="15"/>
    </row>
    <row r="2644" spans="1:6" ht="21.9" customHeight="1" x14ac:dyDescent="0.25">
      <c r="A2644" s="41" t="s">
        <v>666</v>
      </c>
      <c r="B2644" s="42">
        <v>-11.129</v>
      </c>
      <c r="C2644" s="42">
        <v>132.155</v>
      </c>
      <c r="D2644" s="43">
        <v>151.26557199999999</v>
      </c>
      <c r="E2644" s="40" t="s">
        <v>667</v>
      </c>
      <c r="F2644" s="15"/>
    </row>
    <row r="2645" spans="1:6" ht="21.9" customHeight="1" x14ac:dyDescent="0.25">
      <c r="A2645" s="41" t="s">
        <v>666</v>
      </c>
      <c r="B2645" s="42">
        <v>-11.13</v>
      </c>
      <c r="C2645" s="42">
        <v>132.15799999999999</v>
      </c>
      <c r="D2645" s="43">
        <v>16.283875429999998</v>
      </c>
      <c r="E2645" s="40" t="s">
        <v>667</v>
      </c>
      <c r="F2645" s="15"/>
    </row>
    <row r="2646" spans="1:6" ht="21.9" customHeight="1" x14ac:dyDescent="0.25">
      <c r="A2646" s="41" t="s">
        <v>666</v>
      </c>
      <c r="B2646" s="42">
        <v>-11.13</v>
      </c>
      <c r="C2646" s="42">
        <v>132.15799999999999</v>
      </c>
      <c r="D2646" s="43">
        <v>126.5972034</v>
      </c>
      <c r="E2646" s="40" t="s">
        <v>667</v>
      </c>
      <c r="F2646" s="15"/>
    </row>
    <row r="2647" spans="1:6" ht="21.9" customHeight="1" x14ac:dyDescent="0.25">
      <c r="A2647" s="41" t="s">
        <v>666</v>
      </c>
      <c r="B2647" s="42">
        <v>-11.148999999999999</v>
      </c>
      <c r="C2647" s="42">
        <v>132.14500000000001</v>
      </c>
      <c r="D2647" s="43">
        <v>508.03840330000003</v>
      </c>
      <c r="E2647" s="40" t="s">
        <v>667</v>
      </c>
      <c r="F2647" s="15"/>
    </row>
    <row r="2648" spans="1:6" ht="21.9" customHeight="1" x14ac:dyDescent="0.25">
      <c r="A2648" s="41" t="s">
        <v>666</v>
      </c>
      <c r="B2648" s="42">
        <v>-11.148999999999999</v>
      </c>
      <c r="C2648" s="42">
        <v>132.14500000000001</v>
      </c>
      <c r="D2648" s="43">
        <v>142.60727270000001</v>
      </c>
      <c r="E2648" s="40" t="s">
        <v>667</v>
      </c>
      <c r="F2648" s="15"/>
    </row>
    <row r="2649" spans="1:6" ht="21.9" customHeight="1" x14ac:dyDescent="0.25">
      <c r="A2649" s="41" t="s">
        <v>666</v>
      </c>
      <c r="B2649" s="42">
        <v>-11.148</v>
      </c>
      <c r="C2649" s="42">
        <v>132.14699999999999</v>
      </c>
      <c r="D2649" s="43">
        <v>427.8218182</v>
      </c>
      <c r="E2649" s="40" t="s">
        <v>667</v>
      </c>
      <c r="F2649" s="15"/>
    </row>
    <row r="2650" spans="1:6" ht="21.9" customHeight="1" x14ac:dyDescent="0.25">
      <c r="A2650" s="41" t="s">
        <v>666</v>
      </c>
      <c r="B2650" s="42">
        <v>-11.148</v>
      </c>
      <c r="C2650" s="42">
        <v>132.14699999999999</v>
      </c>
      <c r="D2650" s="43">
        <v>188.24160000000001</v>
      </c>
      <c r="E2650" s="40" t="s">
        <v>667</v>
      </c>
      <c r="F2650" s="15"/>
    </row>
    <row r="2651" spans="1:6" ht="21.9" customHeight="1" x14ac:dyDescent="0.25">
      <c r="A2651" s="41" t="s">
        <v>666</v>
      </c>
      <c r="B2651" s="42">
        <v>-11.148</v>
      </c>
      <c r="C2651" s="42">
        <v>132.14699999999999</v>
      </c>
      <c r="D2651" s="43">
        <v>606.08089989999996</v>
      </c>
      <c r="E2651" s="40" t="s">
        <v>667</v>
      </c>
      <c r="F2651" s="15"/>
    </row>
    <row r="2652" spans="1:6" ht="21.9" customHeight="1" x14ac:dyDescent="0.25">
      <c r="A2652" s="41" t="s">
        <v>666</v>
      </c>
      <c r="B2652" s="42">
        <v>-11.170999999999999</v>
      </c>
      <c r="C2652" s="42">
        <v>132.16399999999999</v>
      </c>
      <c r="D2652" s="43">
        <v>784.34</v>
      </c>
      <c r="E2652" s="40" t="s">
        <v>667</v>
      </c>
      <c r="F2652" s="15"/>
    </row>
    <row r="2653" spans="1:6" ht="21.9" customHeight="1" x14ac:dyDescent="0.25">
      <c r="A2653" s="41" t="s">
        <v>666</v>
      </c>
      <c r="B2653" s="42">
        <v>-11.170999999999999</v>
      </c>
      <c r="C2653" s="42">
        <v>132.16399999999999</v>
      </c>
      <c r="D2653" s="43">
        <v>672.29142860000002</v>
      </c>
      <c r="E2653" s="40" t="s">
        <v>667</v>
      </c>
      <c r="F2653" s="15"/>
    </row>
    <row r="2654" spans="1:6" ht="21.9" customHeight="1" x14ac:dyDescent="0.25">
      <c r="A2654" s="41" t="s">
        <v>666</v>
      </c>
      <c r="B2654" s="42">
        <v>-17.937000000000001</v>
      </c>
      <c r="C2654" s="42">
        <v>137.477</v>
      </c>
      <c r="D2654" s="43">
        <v>31.57294272</v>
      </c>
      <c r="E2654" s="40" t="s">
        <v>667</v>
      </c>
      <c r="F2654" s="15"/>
    </row>
    <row r="2655" spans="1:6" ht="21.9" customHeight="1" x14ac:dyDescent="0.25">
      <c r="A2655" s="41" t="s">
        <v>666</v>
      </c>
      <c r="B2655" s="42">
        <v>-17.937000000000001</v>
      </c>
      <c r="C2655" s="42">
        <v>137.47800000000001</v>
      </c>
      <c r="D2655" s="43">
        <v>25.379307690000001</v>
      </c>
      <c r="E2655" s="40" t="s">
        <v>667</v>
      </c>
      <c r="F2655" s="15"/>
    </row>
    <row r="2656" spans="1:6" ht="21.9" customHeight="1" x14ac:dyDescent="0.25">
      <c r="A2656" s="41" t="s">
        <v>666</v>
      </c>
      <c r="B2656" s="42">
        <v>-16.265999999999998</v>
      </c>
      <c r="C2656" s="42">
        <v>136.875</v>
      </c>
      <c r="D2656" s="43">
        <v>150.5365079</v>
      </c>
      <c r="E2656" s="40" t="s">
        <v>667</v>
      </c>
      <c r="F2656" s="15"/>
    </row>
    <row r="2657" spans="1:6" ht="21.9" customHeight="1" x14ac:dyDescent="0.25">
      <c r="A2657" s="41" t="s">
        <v>666</v>
      </c>
      <c r="B2657" s="42">
        <v>-12.717000000000001</v>
      </c>
      <c r="C2657" s="42">
        <v>130.34899999999999</v>
      </c>
      <c r="D2657" s="43">
        <v>0.54342263300000004</v>
      </c>
      <c r="E2657" s="40" t="s">
        <v>667</v>
      </c>
      <c r="F2657" s="15"/>
    </row>
    <row r="2658" spans="1:6" ht="21.9" customHeight="1" x14ac:dyDescent="0.25">
      <c r="A2658" s="41" t="s">
        <v>666</v>
      </c>
      <c r="B2658" s="42">
        <v>-12.73</v>
      </c>
      <c r="C2658" s="42">
        <v>130.35599999999999</v>
      </c>
      <c r="D2658" s="43">
        <v>30.836314430000002</v>
      </c>
      <c r="E2658" s="40" t="s">
        <v>667</v>
      </c>
      <c r="F2658" s="15"/>
    </row>
    <row r="2659" spans="1:6" ht="21.9" customHeight="1" x14ac:dyDescent="0.25">
      <c r="A2659" s="41" t="s">
        <v>666</v>
      </c>
      <c r="B2659" s="42">
        <v>-11.170999999999999</v>
      </c>
      <c r="C2659" s="42">
        <v>132.16399999999999</v>
      </c>
      <c r="D2659" s="43">
        <v>67.336881869999999</v>
      </c>
      <c r="E2659" s="40" t="s">
        <v>667</v>
      </c>
      <c r="F2659" s="15"/>
    </row>
    <row r="2660" spans="1:6" ht="21.9" customHeight="1" x14ac:dyDescent="0.25">
      <c r="A2660" s="41" t="s">
        <v>666</v>
      </c>
      <c r="B2660" s="42">
        <v>-16.009</v>
      </c>
      <c r="C2660" s="42">
        <v>129.39099999999999</v>
      </c>
      <c r="D2660" s="43">
        <v>3.956375</v>
      </c>
      <c r="E2660" s="40" t="s">
        <v>667</v>
      </c>
      <c r="F2660" s="15"/>
    </row>
    <row r="2661" spans="1:6" ht="21.9" customHeight="1" x14ac:dyDescent="0.25">
      <c r="A2661" s="41" t="s">
        <v>666</v>
      </c>
      <c r="B2661" s="42">
        <v>-14.455</v>
      </c>
      <c r="C2661" s="42">
        <v>132.25800000000001</v>
      </c>
      <c r="D2661" s="43">
        <v>71.131</v>
      </c>
      <c r="E2661" s="40" t="s">
        <v>667</v>
      </c>
      <c r="F2661" s="15"/>
    </row>
    <row r="2662" spans="1:6" ht="21.9" customHeight="1" x14ac:dyDescent="0.25">
      <c r="A2662" s="41" t="s">
        <v>666</v>
      </c>
      <c r="B2662" s="42">
        <v>-16.933</v>
      </c>
      <c r="C2662" s="42">
        <v>131.43700000000001</v>
      </c>
      <c r="D2662" s="43">
        <v>18.246736840000001</v>
      </c>
      <c r="E2662" s="40" t="s">
        <v>667</v>
      </c>
      <c r="F2662" s="15"/>
    </row>
    <row r="2663" spans="1:6" ht="21.9" customHeight="1" x14ac:dyDescent="0.25">
      <c r="A2663" s="41" t="s">
        <v>666</v>
      </c>
      <c r="B2663" s="42">
        <v>-12.715</v>
      </c>
      <c r="C2663" s="42">
        <v>130.62200000000001</v>
      </c>
      <c r="D2663" s="43">
        <v>1.440477502</v>
      </c>
      <c r="E2663" s="40" t="s">
        <v>667</v>
      </c>
      <c r="F2663" s="15"/>
    </row>
    <row r="2664" spans="1:6" ht="21.9" customHeight="1" x14ac:dyDescent="0.25">
      <c r="A2664" s="41" t="s">
        <v>666</v>
      </c>
      <c r="B2664" s="42">
        <v>-17.094999999999999</v>
      </c>
      <c r="C2664" s="42">
        <v>131.57900000000001</v>
      </c>
      <c r="D2664" s="43">
        <v>9.8442931280000003</v>
      </c>
      <c r="E2664" s="40" t="s">
        <v>667</v>
      </c>
      <c r="F2664" s="15"/>
    </row>
    <row r="2665" spans="1:6" ht="21.9" customHeight="1" x14ac:dyDescent="0.25">
      <c r="A2665" s="41" t="s">
        <v>666</v>
      </c>
      <c r="B2665" s="42">
        <v>-16.823</v>
      </c>
      <c r="C2665" s="42">
        <v>131.72</v>
      </c>
      <c r="D2665" s="43">
        <v>25.529636360000001</v>
      </c>
      <c r="E2665" s="40" t="s">
        <v>667</v>
      </c>
      <c r="F2665" s="15"/>
    </row>
    <row r="2666" spans="1:6" ht="21.9" customHeight="1" x14ac:dyDescent="0.25">
      <c r="A2666" s="41" t="s">
        <v>666</v>
      </c>
      <c r="B2666" s="42">
        <v>-16.734999999999999</v>
      </c>
      <c r="C2666" s="42">
        <v>131.95699999999999</v>
      </c>
      <c r="D2666" s="43">
        <v>23.519495849999998</v>
      </c>
      <c r="E2666" s="40" t="s">
        <v>667</v>
      </c>
      <c r="F2666" s="15"/>
    </row>
    <row r="2667" spans="1:6" ht="21.9" customHeight="1" x14ac:dyDescent="0.25">
      <c r="A2667" s="41" t="s">
        <v>666</v>
      </c>
      <c r="B2667" s="42">
        <v>-16.861999999999998</v>
      </c>
      <c r="C2667" s="42">
        <v>131.35400000000001</v>
      </c>
      <c r="D2667" s="43">
        <v>10.101384319999999</v>
      </c>
      <c r="E2667" s="40" t="s">
        <v>667</v>
      </c>
      <c r="F2667" s="15"/>
    </row>
    <row r="2668" spans="1:6" ht="21.9" customHeight="1" x14ac:dyDescent="0.25">
      <c r="A2668" s="41" t="s">
        <v>666</v>
      </c>
      <c r="B2668" s="42">
        <v>-16.568999999999999</v>
      </c>
      <c r="C2668" s="42">
        <v>135.69999999999999</v>
      </c>
      <c r="D2668" s="43">
        <v>133.7846667</v>
      </c>
      <c r="E2668" s="40" t="s">
        <v>667</v>
      </c>
      <c r="F2668" s="15"/>
    </row>
    <row r="2669" spans="1:6" ht="21.9" customHeight="1" x14ac:dyDescent="0.25">
      <c r="A2669" s="41" t="s">
        <v>666</v>
      </c>
      <c r="B2669" s="42">
        <v>-17.457000000000001</v>
      </c>
      <c r="C2669" s="42">
        <v>131.63800000000001</v>
      </c>
      <c r="D2669" s="43">
        <v>3.1062111109999999</v>
      </c>
      <c r="E2669" s="40" t="s">
        <v>667</v>
      </c>
      <c r="F2669" s="15"/>
    </row>
    <row r="2670" spans="1:6" ht="21.9" customHeight="1" x14ac:dyDescent="0.25">
      <c r="A2670" s="41" t="s">
        <v>666</v>
      </c>
      <c r="B2670" s="42">
        <v>-12.475</v>
      </c>
      <c r="C2670" s="42">
        <v>136.54499999999999</v>
      </c>
      <c r="D2670" s="43">
        <v>248.7240113</v>
      </c>
      <c r="E2670" s="40" t="s">
        <v>667</v>
      </c>
      <c r="F2670" s="15"/>
    </row>
    <row r="2671" spans="1:6" ht="21.9" customHeight="1" x14ac:dyDescent="0.25">
      <c r="A2671" s="41" t="s">
        <v>666</v>
      </c>
      <c r="B2671" s="42">
        <v>-12.236000000000001</v>
      </c>
      <c r="C2671" s="42">
        <v>136.636</v>
      </c>
      <c r="D2671" s="43">
        <v>132.80160470000001</v>
      </c>
      <c r="E2671" s="40" t="s">
        <v>667</v>
      </c>
      <c r="F2671" s="15"/>
    </row>
    <row r="2672" spans="1:6" ht="21.9" customHeight="1" x14ac:dyDescent="0.25">
      <c r="A2672" s="41" t="s">
        <v>666</v>
      </c>
      <c r="B2672" s="42">
        <v>-12.709</v>
      </c>
      <c r="C2672" s="42">
        <v>135.61699999999999</v>
      </c>
      <c r="D2672" s="43">
        <v>45.61517241</v>
      </c>
      <c r="E2672" s="40" t="s">
        <v>667</v>
      </c>
      <c r="F2672" s="15"/>
    </row>
    <row r="2673" spans="1:6" ht="21.9" customHeight="1" x14ac:dyDescent="0.25">
      <c r="A2673" s="41" t="s">
        <v>666</v>
      </c>
      <c r="B2673" s="42">
        <v>-11.775</v>
      </c>
      <c r="C2673" s="42">
        <v>136.53700000000001</v>
      </c>
      <c r="D2673" s="43">
        <v>81.774771360000003</v>
      </c>
      <c r="E2673" s="40" t="s">
        <v>667</v>
      </c>
      <c r="F2673" s="15"/>
    </row>
    <row r="2674" spans="1:6" ht="21.9" customHeight="1" x14ac:dyDescent="0.25">
      <c r="A2674" s="41" t="s">
        <v>666</v>
      </c>
      <c r="B2674" s="42">
        <v>-16.98</v>
      </c>
      <c r="C2674" s="42">
        <v>131.63800000000001</v>
      </c>
      <c r="D2674" s="43">
        <v>18.713866670000002</v>
      </c>
      <c r="E2674" s="40" t="s">
        <v>667</v>
      </c>
      <c r="F2674" s="15"/>
    </row>
    <row r="2675" spans="1:6" ht="21.9" customHeight="1" x14ac:dyDescent="0.25">
      <c r="A2675" s="41" t="s">
        <v>666</v>
      </c>
      <c r="B2675" s="42">
        <v>-14.231999999999999</v>
      </c>
      <c r="C2675" s="42">
        <v>135.58699999999999</v>
      </c>
      <c r="D2675" s="43">
        <v>4.8720911329999996</v>
      </c>
      <c r="E2675" s="40" t="s">
        <v>667</v>
      </c>
      <c r="F2675" s="15"/>
    </row>
    <row r="2676" spans="1:6" ht="21.9" customHeight="1" x14ac:dyDescent="0.25">
      <c r="A2676" s="41" t="s">
        <v>666</v>
      </c>
      <c r="B2676" s="42">
        <v>-14.234</v>
      </c>
      <c r="C2676" s="42">
        <v>135.59</v>
      </c>
      <c r="D2676" s="43">
        <v>42.939045100000001</v>
      </c>
      <c r="E2676" s="40" t="s">
        <v>667</v>
      </c>
      <c r="F2676" s="15"/>
    </row>
    <row r="2677" spans="1:6" ht="21.9" customHeight="1" x14ac:dyDescent="0.25">
      <c r="A2677" s="41" t="s">
        <v>666</v>
      </c>
      <c r="B2677" s="42">
        <v>-14.161</v>
      </c>
      <c r="C2677" s="42">
        <v>135.69499999999999</v>
      </c>
      <c r="D2677" s="43">
        <v>40.326625</v>
      </c>
      <c r="E2677" s="40" t="s">
        <v>667</v>
      </c>
      <c r="F2677" s="15"/>
    </row>
    <row r="2678" spans="1:6" ht="21.9" customHeight="1" x14ac:dyDescent="0.25">
      <c r="A2678" s="41" t="s">
        <v>666</v>
      </c>
      <c r="B2678" s="42">
        <v>-14.161</v>
      </c>
      <c r="C2678" s="42">
        <v>135.69499999999999</v>
      </c>
      <c r="D2678" s="43">
        <v>26.45079707</v>
      </c>
      <c r="E2678" s="40" t="s">
        <v>667</v>
      </c>
      <c r="F2678" s="15"/>
    </row>
    <row r="2679" spans="1:6" ht="21.9" customHeight="1" x14ac:dyDescent="0.25">
      <c r="A2679" s="41" t="s">
        <v>666</v>
      </c>
      <c r="B2679" s="42">
        <v>-12.064</v>
      </c>
      <c r="C2679" s="42">
        <v>136.149</v>
      </c>
      <c r="D2679" s="43">
        <v>124.0819231</v>
      </c>
      <c r="E2679" s="40" t="s">
        <v>667</v>
      </c>
      <c r="F2679" s="15"/>
    </row>
    <row r="2680" spans="1:6" ht="21.9" customHeight="1" x14ac:dyDescent="0.25">
      <c r="A2680" s="41" t="s">
        <v>666</v>
      </c>
      <c r="B2680" s="42">
        <v>-12.061</v>
      </c>
      <c r="C2680" s="42">
        <v>136.149</v>
      </c>
      <c r="D2680" s="43">
        <v>146.64227270000001</v>
      </c>
      <c r="E2680" s="40" t="s">
        <v>667</v>
      </c>
      <c r="F2680" s="15"/>
    </row>
    <row r="2681" spans="1:6" ht="21.9" customHeight="1" x14ac:dyDescent="0.25">
      <c r="A2681" s="41" t="s">
        <v>666</v>
      </c>
      <c r="B2681" s="42">
        <v>-13.252000000000001</v>
      </c>
      <c r="C2681" s="42">
        <v>130.744</v>
      </c>
      <c r="D2681" s="43">
        <v>225.05600000000001</v>
      </c>
      <c r="E2681" s="40" t="s">
        <v>667</v>
      </c>
      <c r="F2681" s="15"/>
    </row>
    <row r="2682" spans="1:6" ht="21.9" customHeight="1" x14ac:dyDescent="0.25">
      <c r="A2682" s="41" t="s">
        <v>666</v>
      </c>
      <c r="B2682" s="42">
        <v>-12.407</v>
      </c>
      <c r="C2682" s="42">
        <v>134.15700000000001</v>
      </c>
      <c r="D2682" s="43">
        <v>144.63999999999999</v>
      </c>
      <c r="E2682" s="40" t="s">
        <v>667</v>
      </c>
      <c r="F2682" s="15"/>
    </row>
    <row r="2683" spans="1:6" ht="21.9" customHeight="1" x14ac:dyDescent="0.25">
      <c r="A2683" s="41" t="s">
        <v>666</v>
      </c>
      <c r="B2683" s="42">
        <v>-12.234999999999999</v>
      </c>
      <c r="C2683" s="42">
        <v>134.05699999999999</v>
      </c>
      <c r="D2683" s="43">
        <v>186.77333329999999</v>
      </c>
      <c r="E2683" s="40" t="s">
        <v>667</v>
      </c>
      <c r="F2683" s="15"/>
    </row>
    <row r="2684" spans="1:6" ht="21.9" customHeight="1" x14ac:dyDescent="0.25">
      <c r="A2684" s="41" t="s">
        <v>666</v>
      </c>
      <c r="B2684" s="42">
        <v>-14.061999999999999</v>
      </c>
      <c r="C2684" s="42">
        <v>129.62899999999999</v>
      </c>
      <c r="D2684" s="43">
        <v>393.99828339999999</v>
      </c>
      <c r="E2684" s="40" t="s">
        <v>667</v>
      </c>
      <c r="F2684" s="15"/>
    </row>
    <row r="2685" spans="1:6" ht="21.9" customHeight="1" x14ac:dyDescent="0.25">
      <c r="A2685" s="41" t="s">
        <v>666</v>
      </c>
      <c r="B2685" s="42">
        <v>-12.545</v>
      </c>
      <c r="C2685" s="42">
        <v>131.13999999999999</v>
      </c>
      <c r="D2685" s="43">
        <v>192.9975</v>
      </c>
      <c r="E2685" s="40" t="s">
        <v>667</v>
      </c>
      <c r="F2685" s="15"/>
    </row>
    <row r="2686" spans="1:6" ht="21.9" customHeight="1" x14ac:dyDescent="0.25">
      <c r="A2686" s="41" t="s">
        <v>666</v>
      </c>
      <c r="B2686" s="42">
        <v>-13.582000000000001</v>
      </c>
      <c r="C2686" s="42">
        <v>134.245</v>
      </c>
      <c r="D2686" s="43">
        <v>34.829666670000002</v>
      </c>
      <c r="E2686" s="40" t="s">
        <v>667</v>
      </c>
      <c r="F2686" s="15"/>
    </row>
    <row r="2687" spans="1:6" ht="21.9" customHeight="1" x14ac:dyDescent="0.25">
      <c r="A2687" s="41" t="s">
        <v>666</v>
      </c>
      <c r="B2687" s="42">
        <v>-15.641</v>
      </c>
      <c r="C2687" s="42">
        <v>136.506</v>
      </c>
      <c r="D2687" s="43">
        <v>7.2736321479999999</v>
      </c>
      <c r="E2687" s="40" t="s">
        <v>667</v>
      </c>
      <c r="F2687" s="15"/>
    </row>
    <row r="2688" spans="1:6" ht="21.9" customHeight="1" x14ac:dyDescent="0.25">
      <c r="A2688" s="41" t="s">
        <v>666</v>
      </c>
      <c r="B2688" s="42">
        <v>-15.641999999999999</v>
      </c>
      <c r="C2688" s="42">
        <v>136.5</v>
      </c>
      <c r="D2688" s="43">
        <v>22.094084509999998</v>
      </c>
      <c r="E2688" s="40" t="s">
        <v>667</v>
      </c>
      <c r="F2688" s="15"/>
    </row>
    <row r="2689" spans="1:6" ht="21.9" customHeight="1" x14ac:dyDescent="0.25">
      <c r="A2689" s="41" t="s">
        <v>666</v>
      </c>
      <c r="B2689" s="42">
        <v>-15.634</v>
      </c>
      <c r="C2689" s="42">
        <v>136.506</v>
      </c>
      <c r="D2689" s="43">
        <v>120.6676923</v>
      </c>
      <c r="E2689" s="40" t="s">
        <v>667</v>
      </c>
      <c r="F2689" s="15"/>
    </row>
    <row r="2690" spans="1:6" ht="21.9" customHeight="1" x14ac:dyDescent="0.25">
      <c r="A2690" s="41" t="s">
        <v>666</v>
      </c>
      <c r="B2690" s="42">
        <v>-15.692</v>
      </c>
      <c r="C2690" s="42">
        <v>136.65899999999999</v>
      </c>
      <c r="D2690" s="43">
        <v>3.2013877549999998</v>
      </c>
      <c r="E2690" s="40" t="s">
        <v>667</v>
      </c>
      <c r="F2690" s="15"/>
    </row>
    <row r="2691" spans="1:6" ht="21.9" customHeight="1" x14ac:dyDescent="0.25">
      <c r="A2691" s="41" t="s">
        <v>666</v>
      </c>
      <c r="B2691" s="42">
        <v>-15.694000000000001</v>
      </c>
      <c r="C2691" s="42">
        <v>136.65899999999999</v>
      </c>
      <c r="D2691" s="43">
        <v>276.82588240000001</v>
      </c>
      <c r="E2691" s="40" t="s">
        <v>667</v>
      </c>
      <c r="F2691" s="15"/>
    </row>
    <row r="2692" spans="1:6" ht="21.9" customHeight="1" x14ac:dyDescent="0.25">
      <c r="A2692" s="41" t="s">
        <v>666</v>
      </c>
      <c r="B2692" s="42">
        <v>-15.694000000000001</v>
      </c>
      <c r="C2692" s="42">
        <v>136.65899999999999</v>
      </c>
      <c r="D2692" s="43">
        <v>313.73599999999999</v>
      </c>
      <c r="E2692" s="40" t="s">
        <v>667</v>
      </c>
      <c r="F2692" s="15"/>
    </row>
    <row r="2693" spans="1:6" ht="21.9" customHeight="1" x14ac:dyDescent="0.25">
      <c r="A2693" s="41" t="s">
        <v>666</v>
      </c>
      <c r="B2693" s="42">
        <v>-12.48</v>
      </c>
      <c r="C2693" s="42">
        <v>130.96700000000001</v>
      </c>
      <c r="D2693" s="43">
        <v>587.54142860000002</v>
      </c>
      <c r="E2693" s="40" t="s">
        <v>667</v>
      </c>
      <c r="F2693" s="15"/>
    </row>
    <row r="2694" spans="1:6" ht="21.9" customHeight="1" x14ac:dyDescent="0.25">
      <c r="A2694" s="41" t="s">
        <v>666</v>
      </c>
      <c r="B2694" s="42">
        <v>-13.252000000000001</v>
      </c>
      <c r="C2694" s="42">
        <v>130.744</v>
      </c>
      <c r="D2694" s="43">
        <v>632.97</v>
      </c>
      <c r="E2694" s="40" t="s">
        <v>667</v>
      </c>
      <c r="F2694" s="15"/>
    </row>
    <row r="2695" spans="1:6" ht="21.9" customHeight="1" x14ac:dyDescent="0.25">
      <c r="A2695" s="41" t="s">
        <v>666</v>
      </c>
      <c r="B2695" s="42">
        <v>-15.944000000000001</v>
      </c>
      <c r="C2695" s="42">
        <v>130.49600000000001</v>
      </c>
      <c r="D2695" s="43">
        <v>35.78766667</v>
      </c>
      <c r="E2695" s="40" t="s">
        <v>667</v>
      </c>
      <c r="F2695" s="15"/>
    </row>
    <row r="2696" spans="1:6" ht="21.9" customHeight="1" x14ac:dyDescent="0.25">
      <c r="A2696" s="41" t="s">
        <v>666</v>
      </c>
      <c r="B2696" s="42">
        <v>-12.759</v>
      </c>
      <c r="C2696" s="42">
        <v>130.49600000000001</v>
      </c>
      <c r="D2696" s="43">
        <v>1162.75</v>
      </c>
      <c r="E2696" s="40" t="s">
        <v>667</v>
      </c>
      <c r="F2696" s="15"/>
    </row>
    <row r="2697" spans="1:6" ht="21.9" customHeight="1" x14ac:dyDescent="0.25">
      <c r="A2697" s="41" t="s">
        <v>666</v>
      </c>
      <c r="B2697" s="42">
        <v>-12.561</v>
      </c>
      <c r="C2697" s="42">
        <v>131.11699999999999</v>
      </c>
      <c r="D2697" s="43">
        <v>692.28499999999997</v>
      </c>
      <c r="E2697" s="40" t="s">
        <v>667</v>
      </c>
      <c r="F2697" s="15"/>
    </row>
    <row r="2698" spans="1:6" ht="21.9" customHeight="1" x14ac:dyDescent="0.25">
      <c r="A2698" s="41" t="s">
        <v>666</v>
      </c>
      <c r="B2698" s="42">
        <v>-11.211</v>
      </c>
      <c r="C2698" s="42">
        <v>132.05799999999999</v>
      </c>
      <c r="D2698" s="43">
        <v>294.1275</v>
      </c>
      <c r="E2698" s="40" t="s">
        <v>667</v>
      </c>
      <c r="F2698" s="15"/>
    </row>
    <row r="2699" spans="1:6" ht="21.9" customHeight="1" x14ac:dyDescent="0.25">
      <c r="A2699" s="41" t="s">
        <v>666</v>
      </c>
      <c r="B2699" s="42">
        <v>-11.215999999999999</v>
      </c>
      <c r="C2699" s="42">
        <v>132.06100000000001</v>
      </c>
      <c r="D2699" s="43">
        <v>313.73599999999999</v>
      </c>
      <c r="E2699" s="40" t="s">
        <v>667</v>
      </c>
      <c r="F2699" s="15"/>
    </row>
    <row r="2700" spans="1:6" ht="21.9" customHeight="1" x14ac:dyDescent="0.25">
      <c r="A2700" s="41" t="s">
        <v>666</v>
      </c>
      <c r="B2700" s="42">
        <v>-11.21</v>
      </c>
      <c r="C2700" s="42">
        <v>132.06100000000001</v>
      </c>
      <c r="D2700" s="43">
        <v>313.73599999999999</v>
      </c>
      <c r="E2700" s="40" t="s">
        <v>667</v>
      </c>
      <c r="F2700" s="15"/>
    </row>
    <row r="2701" spans="1:6" ht="21.9" customHeight="1" x14ac:dyDescent="0.25">
      <c r="A2701" s="41" t="s">
        <v>666</v>
      </c>
      <c r="B2701" s="42">
        <v>-13.247</v>
      </c>
      <c r="C2701" s="42">
        <v>131.12100000000001</v>
      </c>
      <c r="D2701" s="43">
        <v>140.28881200000001</v>
      </c>
      <c r="E2701" s="40" t="s">
        <v>667</v>
      </c>
      <c r="F2701" s="15"/>
    </row>
    <row r="2702" spans="1:6" ht="21.9" customHeight="1" x14ac:dyDescent="0.25">
      <c r="A2702" s="41" t="s">
        <v>666</v>
      </c>
      <c r="B2702" s="42">
        <v>-13.227</v>
      </c>
      <c r="C2702" s="42">
        <v>131.11099999999999</v>
      </c>
      <c r="D2702" s="43">
        <v>92.294399999999996</v>
      </c>
      <c r="E2702" s="40" t="s">
        <v>667</v>
      </c>
      <c r="F2702" s="15"/>
    </row>
    <row r="2703" spans="1:6" ht="21.9" customHeight="1" x14ac:dyDescent="0.25">
      <c r="A2703" s="41" t="s">
        <v>666</v>
      </c>
      <c r="B2703" s="42">
        <v>-13.226000000000001</v>
      </c>
      <c r="C2703" s="42">
        <v>131.11500000000001</v>
      </c>
      <c r="D2703" s="43">
        <v>122.7743471</v>
      </c>
      <c r="E2703" s="40" t="s">
        <v>667</v>
      </c>
      <c r="F2703" s="15"/>
    </row>
    <row r="2704" spans="1:6" ht="21.9" customHeight="1" x14ac:dyDescent="0.25">
      <c r="A2704" s="41" t="s">
        <v>666</v>
      </c>
      <c r="B2704" s="42">
        <v>-13.254</v>
      </c>
      <c r="C2704" s="42">
        <v>131.09800000000001</v>
      </c>
      <c r="D2704" s="43">
        <v>168.97880000000001</v>
      </c>
      <c r="E2704" s="40" t="s">
        <v>667</v>
      </c>
      <c r="F2704" s="15"/>
    </row>
    <row r="2705" spans="1:6" ht="21.9" customHeight="1" x14ac:dyDescent="0.25">
      <c r="A2705" s="41" t="s">
        <v>666</v>
      </c>
      <c r="B2705" s="42">
        <v>-13.233000000000001</v>
      </c>
      <c r="C2705" s="42">
        <v>131.11699999999999</v>
      </c>
      <c r="D2705" s="43">
        <v>17.215579210000001</v>
      </c>
      <c r="E2705" s="40" t="s">
        <v>667</v>
      </c>
      <c r="F2705" s="15"/>
    </row>
    <row r="2706" spans="1:6" ht="21.9" customHeight="1" x14ac:dyDescent="0.25">
      <c r="A2706" s="41" t="s">
        <v>666</v>
      </c>
      <c r="B2706" s="42">
        <v>-13.231</v>
      </c>
      <c r="C2706" s="42">
        <v>131.108</v>
      </c>
      <c r="D2706" s="43">
        <v>95.947975409999998</v>
      </c>
      <c r="E2706" s="40" t="s">
        <v>667</v>
      </c>
      <c r="F2706" s="15"/>
    </row>
    <row r="2707" spans="1:6" ht="21.9" customHeight="1" x14ac:dyDescent="0.25">
      <c r="A2707" s="41" t="s">
        <v>666</v>
      </c>
      <c r="B2707" s="42">
        <v>-13.239000000000001</v>
      </c>
      <c r="C2707" s="42">
        <v>131.10300000000001</v>
      </c>
      <c r="D2707" s="43">
        <v>129.08101880000001</v>
      </c>
      <c r="E2707" s="40" t="s">
        <v>667</v>
      </c>
      <c r="F2707" s="15"/>
    </row>
    <row r="2708" spans="1:6" ht="21.9" customHeight="1" x14ac:dyDescent="0.25">
      <c r="A2708" s="41" t="s">
        <v>666</v>
      </c>
      <c r="B2708" s="42">
        <v>-16.672000000000001</v>
      </c>
      <c r="C2708" s="42">
        <v>131.602</v>
      </c>
      <c r="D2708" s="43">
        <v>3.5692658229999998</v>
      </c>
      <c r="E2708" s="40" t="s">
        <v>667</v>
      </c>
      <c r="F2708" s="15"/>
    </row>
    <row r="2709" spans="1:6" ht="21.9" customHeight="1" x14ac:dyDescent="0.25">
      <c r="A2709" s="41" t="s">
        <v>666</v>
      </c>
      <c r="B2709" s="42">
        <v>-17.317</v>
      </c>
      <c r="C2709" s="42">
        <v>131.5</v>
      </c>
      <c r="D2709" s="43">
        <v>1.451248705</v>
      </c>
      <c r="E2709" s="40" t="s">
        <v>667</v>
      </c>
      <c r="F2709" s="15"/>
    </row>
    <row r="2710" spans="1:6" ht="21.9" customHeight="1" x14ac:dyDescent="0.25">
      <c r="A2710" s="41" t="s">
        <v>666</v>
      </c>
      <c r="B2710" s="42">
        <v>-17.474</v>
      </c>
      <c r="C2710" s="42">
        <v>131.23099999999999</v>
      </c>
      <c r="D2710" s="43">
        <v>5.9612978720000003</v>
      </c>
      <c r="E2710" s="40" t="s">
        <v>667</v>
      </c>
      <c r="F2710" s="15"/>
    </row>
    <row r="2711" spans="1:6" ht="21.9" customHeight="1" x14ac:dyDescent="0.25">
      <c r="A2711" s="41" t="s">
        <v>666</v>
      </c>
      <c r="B2711" s="42">
        <v>-12.721</v>
      </c>
      <c r="C2711" s="42">
        <v>132.41</v>
      </c>
      <c r="D2711" s="43">
        <v>334.27911110000002</v>
      </c>
      <c r="E2711" s="40" t="s">
        <v>667</v>
      </c>
      <c r="F2711" s="15"/>
    </row>
    <row r="2712" spans="1:6" ht="21.9" customHeight="1" x14ac:dyDescent="0.25">
      <c r="A2712" s="41" t="s">
        <v>666</v>
      </c>
      <c r="B2712" s="42">
        <v>-13.178000000000001</v>
      </c>
      <c r="C2712" s="42">
        <v>132.81299999999999</v>
      </c>
      <c r="D2712" s="43">
        <v>63.769333330000002</v>
      </c>
      <c r="E2712" s="40" t="s">
        <v>667</v>
      </c>
      <c r="F2712" s="15"/>
    </row>
    <row r="2713" spans="1:6" ht="21.9" customHeight="1" x14ac:dyDescent="0.25">
      <c r="A2713" s="41" t="s">
        <v>666</v>
      </c>
      <c r="B2713" s="42">
        <v>-12.486000000000001</v>
      </c>
      <c r="C2713" s="42">
        <v>134.24100000000001</v>
      </c>
      <c r="D2713" s="43">
        <v>127.9465678</v>
      </c>
      <c r="E2713" s="40" t="s">
        <v>667</v>
      </c>
      <c r="F2713" s="15"/>
    </row>
    <row r="2714" spans="1:6" ht="21.9" customHeight="1" x14ac:dyDescent="0.25">
      <c r="A2714" s="41" t="s">
        <v>666</v>
      </c>
      <c r="B2714" s="42">
        <v>-12.199</v>
      </c>
      <c r="C2714" s="42">
        <v>134.46</v>
      </c>
      <c r="D2714" s="43">
        <v>316.83160600000002</v>
      </c>
      <c r="E2714" s="40" t="s">
        <v>667</v>
      </c>
      <c r="F2714" s="15"/>
    </row>
    <row r="2715" spans="1:6" ht="21.9" customHeight="1" x14ac:dyDescent="0.25">
      <c r="A2715" s="41" t="s">
        <v>666</v>
      </c>
      <c r="B2715" s="42">
        <v>-12.137</v>
      </c>
      <c r="C2715" s="42">
        <v>134.75899999999999</v>
      </c>
      <c r="D2715" s="43">
        <v>639.51255330000004</v>
      </c>
      <c r="E2715" s="40" t="s">
        <v>667</v>
      </c>
      <c r="F2715" s="15"/>
    </row>
    <row r="2716" spans="1:6" ht="21.9" customHeight="1" x14ac:dyDescent="0.25">
      <c r="A2716" s="41" t="s">
        <v>666</v>
      </c>
      <c r="B2716" s="42">
        <v>-12.255000000000001</v>
      </c>
      <c r="C2716" s="42">
        <v>135.434</v>
      </c>
      <c r="D2716" s="43">
        <v>65.731033170000003</v>
      </c>
      <c r="E2716" s="40" t="s">
        <v>667</v>
      </c>
      <c r="F2716" s="15"/>
    </row>
    <row r="2717" spans="1:6" ht="21.9" customHeight="1" x14ac:dyDescent="0.25">
      <c r="A2717" s="41" t="s">
        <v>666</v>
      </c>
      <c r="B2717" s="42">
        <v>-13.18</v>
      </c>
      <c r="C2717" s="42">
        <v>136.20500000000001</v>
      </c>
      <c r="D2717" s="43">
        <v>205.6395</v>
      </c>
      <c r="E2717" s="40" t="s">
        <v>667</v>
      </c>
      <c r="F2717" s="15"/>
    </row>
    <row r="2718" spans="1:6" ht="21.9" customHeight="1" x14ac:dyDescent="0.25">
      <c r="A2718" s="41" t="s">
        <v>666</v>
      </c>
      <c r="B2718" s="42">
        <v>-13.18</v>
      </c>
      <c r="C2718" s="42">
        <v>136.20500000000001</v>
      </c>
      <c r="D2718" s="43">
        <v>342.73250000000002</v>
      </c>
      <c r="E2718" s="40" t="s">
        <v>667</v>
      </c>
      <c r="F2718" s="15"/>
    </row>
    <row r="2719" spans="1:6" ht="21.9" customHeight="1" x14ac:dyDescent="0.25">
      <c r="A2719" s="41" t="s">
        <v>666</v>
      </c>
      <c r="B2719" s="42">
        <v>-16.661000000000001</v>
      </c>
      <c r="C2719" s="42">
        <v>132.012</v>
      </c>
      <c r="D2719" s="43">
        <v>8.0511482480000005</v>
      </c>
      <c r="E2719" s="40" t="s">
        <v>667</v>
      </c>
      <c r="F2719" s="15"/>
    </row>
    <row r="2720" spans="1:6" ht="21.9" customHeight="1" x14ac:dyDescent="0.25">
      <c r="A2720" s="41" t="s">
        <v>666</v>
      </c>
      <c r="B2720" s="42">
        <v>-17.177</v>
      </c>
      <c r="C2720" s="42">
        <v>131.28800000000001</v>
      </c>
      <c r="D2720" s="43">
        <v>10.79994052</v>
      </c>
      <c r="E2720" s="40" t="s">
        <v>667</v>
      </c>
      <c r="F2720" s="15"/>
    </row>
    <row r="2721" spans="1:6" ht="21.9" customHeight="1" x14ac:dyDescent="0.25">
      <c r="A2721" s="41" t="s">
        <v>666</v>
      </c>
      <c r="B2721" s="42">
        <v>-17.172000000000001</v>
      </c>
      <c r="C2721" s="42">
        <v>131.501</v>
      </c>
      <c r="D2721" s="43">
        <v>0.21720200000000001</v>
      </c>
      <c r="E2721" s="40" t="s">
        <v>667</v>
      </c>
      <c r="F2721" s="15"/>
    </row>
    <row r="2722" spans="1:6" ht="21.9" customHeight="1" x14ac:dyDescent="0.25">
      <c r="A2722" s="41" t="s">
        <v>666</v>
      </c>
      <c r="B2722" s="42">
        <v>-14.475</v>
      </c>
      <c r="C2722" s="42">
        <v>132.36600000000001</v>
      </c>
      <c r="D2722" s="43">
        <v>56.904800000000002</v>
      </c>
      <c r="E2722" s="40" t="s">
        <v>667</v>
      </c>
      <c r="F2722" s="15"/>
    </row>
    <row r="2723" spans="1:6" ht="21.9" customHeight="1" x14ac:dyDescent="0.25">
      <c r="A2723" s="41" t="s">
        <v>666</v>
      </c>
      <c r="B2723" s="42">
        <v>-13.56</v>
      </c>
      <c r="C2723" s="42">
        <v>131.708</v>
      </c>
      <c r="D2723" s="43">
        <v>89.166749999999993</v>
      </c>
      <c r="E2723" s="40" t="s">
        <v>667</v>
      </c>
      <c r="F2723" s="15"/>
    </row>
    <row r="2724" spans="1:6" ht="21.9" customHeight="1" x14ac:dyDescent="0.25">
      <c r="A2724" s="41" t="s">
        <v>666</v>
      </c>
      <c r="B2724" s="42">
        <v>-15.835000000000001</v>
      </c>
      <c r="C2724" s="42">
        <v>131.798</v>
      </c>
      <c r="D2724" s="43">
        <v>21.920461540000002</v>
      </c>
      <c r="E2724" s="40" t="s">
        <v>667</v>
      </c>
      <c r="F2724" s="15"/>
    </row>
    <row r="2725" spans="1:6" ht="21.9" customHeight="1" x14ac:dyDescent="0.25">
      <c r="A2725" s="41" t="s">
        <v>666</v>
      </c>
      <c r="B2725" s="42">
        <v>-14.238</v>
      </c>
      <c r="C2725" s="42">
        <v>129.517</v>
      </c>
      <c r="D2725" s="43">
        <v>514.09875</v>
      </c>
      <c r="E2725" s="40" t="s">
        <v>667</v>
      </c>
      <c r="F2725" s="15"/>
    </row>
    <row r="2726" spans="1:6" ht="21.9" customHeight="1" x14ac:dyDescent="0.25">
      <c r="A2726" s="41" t="s">
        <v>666</v>
      </c>
      <c r="B2726" s="42">
        <v>-14.247999999999999</v>
      </c>
      <c r="C2726" s="42">
        <v>129.511</v>
      </c>
      <c r="D2726" s="43">
        <v>579.38109420000001</v>
      </c>
      <c r="E2726" s="40" t="s">
        <v>667</v>
      </c>
      <c r="F2726" s="15"/>
    </row>
    <row r="2727" spans="1:6" ht="21.9" customHeight="1" x14ac:dyDescent="0.25">
      <c r="A2727" s="41" t="s">
        <v>666</v>
      </c>
      <c r="B2727" s="42">
        <v>-14.246</v>
      </c>
      <c r="C2727" s="42">
        <v>129.51300000000001</v>
      </c>
      <c r="D2727" s="43">
        <v>793.99697600000002</v>
      </c>
      <c r="E2727" s="40" t="s">
        <v>667</v>
      </c>
      <c r="F2727" s="15"/>
    </row>
    <row r="2728" spans="1:6" ht="21.9" customHeight="1" x14ac:dyDescent="0.25">
      <c r="A2728" s="41" t="s">
        <v>666</v>
      </c>
      <c r="B2728" s="42">
        <v>-14.285</v>
      </c>
      <c r="C2728" s="42">
        <v>129.51</v>
      </c>
      <c r="D2728" s="43">
        <v>648.50166669999999</v>
      </c>
      <c r="E2728" s="40" t="s">
        <v>667</v>
      </c>
      <c r="F2728" s="15"/>
    </row>
    <row r="2729" spans="1:6" ht="21.9" customHeight="1" x14ac:dyDescent="0.25">
      <c r="A2729" s="41" t="s">
        <v>666</v>
      </c>
      <c r="B2729" s="42">
        <v>-14.425000000000001</v>
      </c>
      <c r="C2729" s="42">
        <v>129.572</v>
      </c>
      <c r="D2729" s="43">
        <v>391.74436270000001</v>
      </c>
      <c r="E2729" s="40" t="s">
        <v>667</v>
      </c>
      <c r="F2729" s="15"/>
    </row>
    <row r="2730" spans="1:6" ht="21.9" customHeight="1" x14ac:dyDescent="0.25">
      <c r="A2730" s="41" t="s">
        <v>666</v>
      </c>
      <c r="B2730" s="42">
        <v>-13.239000000000001</v>
      </c>
      <c r="C2730" s="42">
        <v>131.119</v>
      </c>
      <c r="D2730" s="43">
        <v>63.922216040000002</v>
      </c>
      <c r="E2730" s="40" t="s">
        <v>667</v>
      </c>
      <c r="F2730" s="15"/>
    </row>
    <row r="2731" spans="1:6" ht="21.9" customHeight="1" x14ac:dyDescent="0.25">
      <c r="A2731" s="41" t="s">
        <v>666</v>
      </c>
      <c r="B2731" s="42">
        <v>-13.231</v>
      </c>
      <c r="C2731" s="42">
        <v>131.12</v>
      </c>
      <c r="D2731" s="43">
        <v>119.53997769999999</v>
      </c>
      <c r="E2731" s="40" t="s">
        <v>667</v>
      </c>
      <c r="F2731" s="15"/>
    </row>
    <row r="2732" spans="1:6" ht="21.9" customHeight="1" x14ac:dyDescent="0.25">
      <c r="A2732" s="41" t="s">
        <v>666</v>
      </c>
      <c r="B2732" s="42">
        <v>-12.744</v>
      </c>
      <c r="C2732" s="42">
        <v>130.35499999999999</v>
      </c>
      <c r="D2732" s="43">
        <v>1.218865579</v>
      </c>
      <c r="E2732" s="40" t="s">
        <v>667</v>
      </c>
      <c r="F2732" s="15"/>
    </row>
    <row r="2733" spans="1:6" ht="21.9" customHeight="1" x14ac:dyDescent="0.25">
      <c r="A2733" s="41" t="s">
        <v>666</v>
      </c>
      <c r="B2733" s="42">
        <v>-13.179</v>
      </c>
      <c r="C2733" s="42">
        <v>136.20500000000001</v>
      </c>
      <c r="D2733" s="43">
        <v>294.73148730000003</v>
      </c>
      <c r="E2733" s="40" t="s">
        <v>667</v>
      </c>
      <c r="F2733" s="15"/>
    </row>
    <row r="2734" spans="1:6" ht="21.9" customHeight="1" x14ac:dyDescent="0.25">
      <c r="A2734" s="41" t="s">
        <v>666</v>
      </c>
      <c r="B2734" s="42">
        <v>-13.179</v>
      </c>
      <c r="C2734" s="42">
        <v>136.202</v>
      </c>
      <c r="D2734" s="43">
        <v>263.15497010000001</v>
      </c>
      <c r="E2734" s="40" t="s">
        <v>667</v>
      </c>
      <c r="F2734" s="15"/>
    </row>
    <row r="2735" spans="1:6" ht="21.9" customHeight="1" x14ac:dyDescent="0.25">
      <c r="A2735" s="41" t="s">
        <v>666</v>
      </c>
      <c r="B2735" s="42">
        <v>-13.19</v>
      </c>
      <c r="C2735" s="42">
        <v>136.21899999999999</v>
      </c>
      <c r="D2735" s="43">
        <v>0.569610599</v>
      </c>
      <c r="E2735" s="40" t="s">
        <v>667</v>
      </c>
      <c r="F2735" s="15"/>
    </row>
    <row r="2736" spans="1:6" ht="21.9" customHeight="1" x14ac:dyDescent="0.25">
      <c r="A2736" s="41" t="s">
        <v>666</v>
      </c>
      <c r="B2736" s="42">
        <v>-13.185</v>
      </c>
      <c r="C2736" s="42">
        <v>136.21199999999999</v>
      </c>
      <c r="D2736" s="43">
        <v>6.5910096149999999</v>
      </c>
      <c r="E2736" s="40" t="s">
        <v>667</v>
      </c>
      <c r="F2736" s="15"/>
    </row>
    <row r="2737" spans="1:6" ht="21.9" customHeight="1" x14ac:dyDescent="0.25">
      <c r="A2737" s="41" t="s">
        <v>666</v>
      </c>
      <c r="B2737" s="42">
        <v>-17.439</v>
      </c>
      <c r="C2737" s="42">
        <v>131.399</v>
      </c>
      <c r="D2737" s="43">
        <v>10.366666670000001</v>
      </c>
      <c r="E2737" s="40" t="s">
        <v>667</v>
      </c>
      <c r="F2737" s="15"/>
    </row>
    <row r="2738" spans="1:6" ht="21.9" customHeight="1" x14ac:dyDescent="0.25">
      <c r="A2738" s="41" t="s">
        <v>666</v>
      </c>
      <c r="B2738" s="42">
        <v>-13.247999999999999</v>
      </c>
      <c r="C2738" s="42">
        <v>131.12299999999999</v>
      </c>
      <c r="D2738" s="43">
        <v>176.01958329999999</v>
      </c>
      <c r="E2738" s="40" t="s">
        <v>667</v>
      </c>
      <c r="F2738" s="15"/>
    </row>
    <row r="2739" spans="1:6" ht="21.9" customHeight="1" x14ac:dyDescent="0.25">
      <c r="A2739" s="41" t="s">
        <v>666</v>
      </c>
      <c r="B2739" s="42">
        <v>-13.250999999999999</v>
      </c>
      <c r="C2739" s="42">
        <v>131.12</v>
      </c>
      <c r="D2739" s="43">
        <v>217.02177940000001</v>
      </c>
      <c r="E2739" s="40" t="s">
        <v>667</v>
      </c>
      <c r="F2739" s="15"/>
    </row>
    <row r="2740" spans="1:6" ht="21.9" customHeight="1" x14ac:dyDescent="0.25">
      <c r="A2740" s="41" t="s">
        <v>666</v>
      </c>
      <c r="B2740" s="42">
        <v>-13.241</v>
      </c>
      <c r="C2740" s="42">
        <v>131.124</v>
      </c>
      <c r="D2740" s="43">
        <v>64.991846150000001</v>
      </c>
      <c r="E2740" s="40" t="s">
        <v>667</v>
      </c>
      <c r="F2740" s="15"/>
    </row>
    <row r="2741" spans="1:6" ht="21.9" customHeight="1" x14ac:dyDescent="0.25">
      <c r="A2741" s="41" t="s">
        <v>666</v>
      </c>
      <c r="B2741" s="42">
        <v>-13.236000000000001</v>
      </c>
      <c r="C2741" s="42">
        <v>131.12</v>
      </c>
      <c r="D2741" s="43">
        <v>46.938555559999998</v>
      </c>
      <c r="E2741" s="40" t="s">
        <v>667</v>
      </c>
      <c r="F2741" s="15"/>
    </row>
    <row r="2742" spans="1:6" ht="21.9" customHeight="1" x14ac:dyDescent="0.25">
      <c r="A2742" s="41" t="s">
        <v>666</v>
      </c>
      <c r="B2742" s="42">
        <v>-13.239000000000001</v>
      </c>
      <c r="C2742" s="42">
        <v>131.119</v>
      </c>
      <c r="D2742" s="43">
        <v>31.29237037</v>
      </c>
      <c r="E2742" s="40" t="s">
        <v>667</v>
      </c>
      <c r="F2742" s="15"/>
    </row>
    <row r="2743" spans="1:6" ht="21.9" customHeight="1" x14ac:dyDescent="0.25">
      <c r="A2743" s="41" t="s">
        <v>666</v>
      </c>
      <c r="B2743" s="42">
        <v>-13.239000000000001</v>
      </c>
      <c r="C2743" s="42">
        <v>131.119</v>
      </c>
      <c r="D2743" s="43">
        <v>37.46969009</v>
      </c>
      <c r="E2743" s="40" t="s">
        <v>667</v>
      </c>
      <c r="F2743" s="15"/>
    </row>
    <row r="2744" spans="1:6" ht="21.9" customHeight="1" x14ac:dyDescent="0.25">
      <c r="A2744" s="41" t="s">
        <v>666</v>
      </c>
      <c r="B2744" s="42">
        <v>-13.237</v>
      </c>
      <c r="C2744" s="42">
        <v>131.119</v>
      </c>
      <c r="D2744" s="43">
        <v>56.326266670000003</v>
      </c>
      <c r="E2744" s="40" t="s">
        <v>667</v>
      </c>
      <c r="F2744" s="15"/>
    </row>
    <row r="2745" spans="1:6" ht="21.9" customHeight="1" x14ac:dyDescent="0.25">
      <c r="A2745" s="41" t="s">
        <v>666</v>
      </c>
      <c r="B2745" s="42">
        <v>-13.243</v>
      </c>
      <c r="C2745" s="42">
        <v>131.12</v>
      </c>
      <c r="D2745" s="43">
        <v>47.584810150000003</v>
      </c>
      <c r="E2745" s="40" t="s">
        <v>667</v>
      </c>
      <c r="F2745" s="15"/>
    </row>
    <row r="2746" spans="1:6" ht="21.9" customHeight="1" x14ac:dyDescent="0.25">
      <c r="A2746" s="41" t="s">
        <v>666</v>
      </c>
      <c r="B2746" s="42">
        <v>-13.243</v>
      </c>
      <c r="C2746" s="42">
        <v>131.12</v>
      </c>
      <c r="D2746" s="43">
        <v>78.871162589999997</v>
      </c>
      <c r="E2746" s="40" t="s">
        <v>667</v>
      </c>
      <c r="F2746" s="15"/>
    </row>
    <row r="2747" spans="1:6" ht="21.9" customHeight="1" x14ac:dyDescent="0.25">
      <c r="A2747" s="41" t="s">
        <v>666</v>
      </c>
      <c r="B2747" s="42">
        <v>-13.241</v>
      </c>
      <c r="C2747" s="42">
        <v>131.119</v>
      </c>
      <c r="D2747" s="43">
        <v>120.6991429</v>
      </c>
      <c r="E2747" s="40" t="s">
        <v>667</v>
      </c>
      <c r="F2747" s="15"/>
    </row>
    <row r="2748" spans="1:6" ht="21.9" customHeight="1" x14ac:dyDescent="0.25">
      <c r="A2748" s="41" t="s">
        <v>666</v>
      </c>
      <c r="B2748" s="42">
        <v>-13.236000000000001</v>
      </c>
      <c r="C2748" s="42">
        <v>131.119</v>
      </c>
      <c r="D2748" s="43">
        <v>9.6927271249999993</v>
      </c>
      <c r="E2748" s="40" t="s">
        <v>667</v>
      </c>
      <c r="F2748" s="15"/>
    </row>
    <row r="2749" spans="1:6" ht="21.9" customHeight="1" x14ac:dyDescent="0.25">
      <c r="A2749" s="41" t="s">
        <v>666</v>
      </c>
      <c r="B2749" s="42">
        <v>-13.236000000000001</v>
      </c>
      <c r="C2749" s="42">
        <v>131.119</v>
      </c>
      <c r="D2749" s="43">
        <v>4.8046979079999996</v>
      </c>
      <c r="E2749" s="40" t="s">
        <v>667</v>
      </c>
      <c r="F2749" s="15"/>
    </row>
    <row r="2750" spans="1:6" ht="21.9" customHeight="1" x14ac:dyDescent="0.25">
      <c r="A2750" s="41" t="s">
        <v>666</v>
      </c>
      <c r="B2750" s="42">
        <v>-14.233000000000001</v>
      </c>
      <c r="C2750" s="42">
        <v>130.01900000000001</v>
      </c>
      <c r="D2750" s="43">
        <v>519.31800490000001</v>
      </c>
      <c r="E2750" s="40" t="s">
        <v>667</v>
      </c>
      <c r="F2750" s="15"/>
    </row>
    <row r="2751" spans="1:6" ht="21.9" customHeight="1" x14ac:dyDescent="0.25">
      <c r="A2751" s="41" t="s">
        <v>666</v>
      </c>
      <c r="B2751" s="42">
        <v>-12.442</v>
      </c>
      <c r="C2751" s="42">
        <v>130.94499999999999</v>
      </c>
      <c r="D2751" s="43">
        <v>685.46500000000003</v>
      </c>
      <c r="E2751" s="40" t="s">
        <v>667</v>
      </c>
      <c r="F2751" s="15"/>
    </row>
    <row r="2752" spans="1:6" ht="21.9" customHeight="1" x14ac:dyDescent="0.25">
      <c r="A2752" s="41" t="s">
        <v>666</v>
      </c>
      <c r="B2752" s="42">
        <v>-12.72</v>
      </c>
      <c r="C2752" s="42">
        <v>131.822</v>
      </c>
      <c r="D2752" s="43">
        <v>235.125</v>
      </c>
      <c r="E2752" s="40" t="s">
        <v>667</v>
      </c>
      <c r="F2752" s="15"/>
    </row>
    <row r="2753" spans="1:6" ht="21.9" customHeight="1" x14ac:dyDescent="0.25">
      <c r="A2753" s="41" t="s">
        <v>666</v>
      </c>
      <c r="B2753" s="42">
        <v>-15.694000000000001</v>
      </c>
      <c r="C2753" s="42">
        <v>133.489</v>
      </c>
      <c r="D2753" s="43">
        <v>1.7509815950000001</v>
      </c>
      <c r="E2753" s="40" t="s">
        <v>667</v>
      </c>
      <c r="F2753" s="15"/>
    </row>
    <row r="2754" spans="1:6" ht="21.9" customHeight="1" x14ac:dyDescent="0.25">
      <c r="A2754" s="41" t="s">
        <v>666</v>
      </c>
      <c r="B2754" s="42">
        <v>-15.776999999999999</v>
      </c>
      <c r="C2754" s="42">
        <v>132.58099999999999</v>
      </c>
      <c r="D2754" s="43">
        <v>51.317754280000003</v>
      </c>
      <c r="E2754" s="40" t="s">
        <v>667</v>
      </c>
      <c r="F2754" s="15"/>
    </row>
    <row r="2755" spans="1:6" ht="21.9" customHeight="1" x14ac:dyDescent="0.25">
      <c r="A2755" s="41" t="s">
        <v>666</v>
      </c>
      <c r="B2755" s="42">
        <v>-15.515000000000001</v>
      </c>
      <c r="C2755" s="42">
        <v>131.304</v>
      </c>
      <c r="D2755" s="43">
        <v>12.1201785</v>
      </c>
      <c r="E2755" s="40" t="s">
        <v>667</v>
      </c>
      <c r="F2755" s="15"/>
    </row>
    <row r="2756" spans="1:6" ht="21.9" customHeight="1" x14ac:dyDescent="0.25">
      <c r="A2756" s="41" t="s">
        <v>666</v>
      </c>
      <c r="B2756" s="42">
        <v>-15.516</v>
      </c>
      <c r="C2756" s="42">
        <v>131.304</v>
      </c>
      <c r="D2756" s="43">
        <v>10.81492866</v>
      </c>
      <c r="E2756" s="40" t="s">
        <v>667</v>
      </c>
      <c r="F2756" s="15"/>
    </row>
    <row r="2757" spans="1:6" ht="21.9" customHeight="1" x14ac:dyDescent="0.25">
      <c r="A2757" s="41" t="s">
        <v>666</v>
      </c>
      <c r="B2757" s="42">
        <v>-17.725000000000001</v>
      </c>
      <c r="C2757" s="42">
        <v>129.404</v>
      </c>
      <c r="D2757" s="43">
        <v>14.647211370000001</v>
      </c>
      <c r="E2757" s="40" t="s">
        <v>667</v>
      </c>
      <c r="F2757" s="15"/>
    </row>
    <row r="2758" spans="1:6" ht="21.9" customHeight="1" x14ac:dyDescent="0.25">
      <c r="A2758" s="41" t="s">
        <v>666</v>
      </c>
      <c r="B2758" s="42">
        <v>-16.641999999999999</v>
      </c>
      <c r="C2758" s="42">
        <v>131.761</v>
      </c>
      <c r="D2758" s="43">
        <v>2.5449542520000001</v>
      </c>
      <c r="E2758" s="40" t="s">
        <v>667</v>
      </c>
      <c r="F2758" s="15"/>
    </row>
    <row r="2759" spans="1:6" ht="21.9" customHeight="1" x14ac:dyDescent="0.25">
      <c r="A2759" s="41" t="s">
        <v>666</v>
      </c>
      <c r="B2759" s="42">
        <v>-13.173999999999999</v>
      </c>
      <c r="C2759" s="42">
        <v>136.20400000000001</v>
      </c>
      <c r="D2759" s="43">
        <v>6.3231221460000002</v>
      </c>
      <c r="E2759" s="40" t="s">
        <v>667</v>
      </c>
      <c r="F2759" s="15"/>
    </row>
    <row r="2760" spans="1:6" ht="21.9" customHeight="1" x14ac:dyDescent="0.25">
      <c r="A2760" s="41" t="s">
        <v>666</v>
      </c>
      <c r="B2760" s="42">
        <v>-13.167999999999999</v>
      </c>
      <c r="C2760" s="42">
        <v>136.203</v>
      </c>
      <c r="D2760" s="43">
        <v>83.7</v>
      </c>
      <c r="E2760" s="40" t="s">
        <v>667</v>
      </c>
      <c r="F2760" s="15"/>
    </row>
    <row r="2761" spans="1:6" ht="21.9" customHeight="1" x14ac:dyDescent="0.25">
      <c r="A2761" s="41" t="s">
        <v>666</v>
      </c>
      <c r="B2761" s="42">
        <v>-12.753</v>
      </c>
      <c r="C2761" s="42">
        <v>130.505</v>
      </c>
      <c r="D2761" s="43">
        <v>1162.75</v>
      </c>
      <c r="E2761" s="40" t="s">
        <v>667</v>
      </c>
      <c r="F2761" s="15"/>
    </row>
    <row r="2762" spans="1:6" ht="21.9" customHeight="1" x14ac:dyDescent="0.25">
      <c r="A2762" s="41" t="s">
        <v>666</v>
      </c>
      <c r="B2762" s="42">
        <v>-12.72</v>
      </c>
      <c r="C2762" s="42">
        <v>130.96799999999999</v>
      </c>
      <c r="D2762" s="43">
        <v>460.87571430000003</v>
      </c>
      <c r="E2762" s="40" t="s">
        <v>667</v>
      </c>
      <c r="F2762" s="15"/>
    </row>
    <row r="2763" spans="1:6" ht="21.9" customHeight="1" x14ac:dyDescent="0.25">
      <c r="A2763" s="41" t="s">
        <v>666</v>
      </c>
      <c r="B2763" s="42">
        <v>-12.787000000000001</v>
      </c>
      <c r="C2763" s="42">
        <v>130.97900000000001</v>
      </c>
      <c r="D2763" s="43">
        <v>364.31</v>
      </c>
      <c r="E2763" s="40" t="s">
        <v>667</v>
      </c>
      <c r="F2763" s="15"/>
    </row>
    <row r="2764" spans="1:6" ht="21.9" customHeight="1" x14ac:dyDescent="0.25">
      <c r="A2764" s="41" t="s">
        <v>666</v>
      </c>
      <c r="B2764" s="42">
        <v>-12.085000000000001</v>
      </c>
      <c r="C2764" s="42">
        <v>136.80799999999999</v>
      </c>
      <c r="D2764" s="43">
        <v>83.053571430000005</v>
      </c>
      <c r="E2764" s="40" t="s">
        <v>667</v>
      </c>
      <c r="F2764" s="15"/>
    </row>
    <row r="2765" spans="1:6" ht="21.9" customHeight="1" x14ac:dyDescent="0.25">
      <c r="A2765" s="41" t="s">
        <v>666</v>
      </c>
      <c r="B2765" s="42">
        <v>-12.131</v>
      </c>
      <c r="C2765" s="42">
        <v>136.822</v>
      </c>
      <c r="D2765" s="43">
        <v>47.247521210000002</v>
      </c>
      <c r="E2765" s="40" t="s">
        <v>667</v>
      </c>
      <c r="F2765" s="15"/>
    </row>
    <row r="2766" spans="1:6" ht="21.9" customHeight="1" x14ac:dyDescent="0.25">
      <c r="A2766" s="41" t="s">
        <v>666</v>
      </c>
      <c r="B2766" s="42">
        <v>-12.112</v>
      </c>
      <c r="C2766" s="42">
        <v>136.82</v>
      </c>
      <c r="D2766" s="43">
        <v>75.459467200000006</v>
      </c>
      <c r="E2766" s="40" t="s">
        <v>667</v>
      </c>
      <c r="F2766" s="15"/>
    </row>
    <row r="2767" spans="1:6" ht="21.9" customHeight="1" x14ac:dyDescent="0.25">
      <c r="A2767" s="41" t="s">
        <v>666</v>
      </c>
      <c r="B2767" s="42">
        <v>-12.045999999999999</v>
      </c>
      <c r="C2767" s="42">
        <v>135.59200000000001</v>
      </c>
      <c r="D2767" s="43">
        <v>377.08653850000002</v>
      </c>
      <c r="E2767" s="40" t="s">
        <v>667</v>
      </c>
      <c r="F2767" s="15"/>
    </row>
    <row r="2768" spans="1:6" ht="21.9" customHeight="1" x14ac:dyDescent="0.25">
      <c r="A2768" s="41" t="s">
        <v>666</v>
      </c>
      <c r="B2768" s="42">
        <v>-11.923</v>
      </c>
      <c r="C2768" s="42">
        <v>135.81299999999999</v>
      </c>
      <c r="D2768" s="43">
        <v>9.6051633780000003</v>
      </c>
      <c r="E2768" s="40" t="s">
        <v>667</v>
      </c>
      <c r="F2768" s="15"/>
    </row>
    <row r="2769" spans="1:6" ht="21.9" customHeight="1" x14ac:dyDescent="0.25">
      <c r="A2769" s="41" t="s">
        <v>666</v>
      </c>
      <c r="B2769" s="42">
        <v>-11.87</v>
      </c>
      <c r="C2769" s="42">
        <v>135.851</v>
      </c>
      <c r="D2769" s="43">
        <v>1.344582857</v>
      </c>
      <c r="E2769" s="40" t="s">
        <v>667</v>
      </c>
      <c r="F2769" s="15"/>
    </row>
    <row r="2770" spans="1:6" ht="21.9" customHeight="1" x14ac:dyDescent="0.25">
      <c r="A2770" s="41" t="s">
        <v>666</v>
      </c>
      <c r="B2770" s="42">
        <v>-11.827999999999999</v>
      </c>
      <c r="C2770" s="42">
        <v>135.876</v>
      </c>
      <c r="D2770" s="43">
        <v>112.457492</v>
      </c>
      <c r="E2770" s="40" t="s">
        <v>667</v>
      </c>
      <c r="F2770" s="15"/>
    </row>
    <row r="2771" spans="1:6" ht="21.9" customHeight="1" x14ac:dyDescent="0.25">
      <c r="A2771" s="41" t="s">
        <v>666</v>
      </c>
      <c r="B2771" s="42">
        <v>-11.824</v>
      </c>
      <c r="C2771" s="42">
        <v>135.87799999999999</v>
      </c>
      <c r="D2771" s="43">
        <v>87.0431746</v>
      </c>
      <c r="E2771" s="40" t="s">
        <v>667</v>
      </c>
      <c r="F2771" s="15"/>
    </row>
    <row r="2772" spans="1:6" ht="21.9" customHeight="1" x14ac:dyDescent="0.25">
      <c r="A2772" s="41" t="s">
        <v>666</v>
      </c>
      <c r="B2772" s="42">
        <v>-11.882999999999999</v>
      </c>
      <c r="C2772" s="42">
        <v>135.81299999999999</v>
      </c>
      <c r="D2772" s="43">
        <v>136.43561199999999</v>
      </c>
      <c r="E2772" s="40" t="s">
        <v>667</v>
      </c>
      <c r="F2772" s="15"/>
    </row>
    <row r="2773" spans="1:6" ht="21.9" customHeight="1" x14ac:dyDescent="0.25">
      <c r="A2773" s="41" t="s">
        <v>666</v>
      </c>
      <c r="B2773" s="42">
        <v>-11.827999999999999</v>
      </c>
      <c r="C2773" s="42">
        <v>135.87700000000001</v>
      </c>
      <c r="D2773" s="43">
        <v>152.3255556</v>
      </c>
      <c r="E2773" s="40" t="s">
        <v>667</v>
      </c>
      <c r="F2773" s="15"/>
    </row>
    <row r="2774" spans="1:6" ht="21.9" customHeight="1" x14ac:dyDescent="0.25">
      <c r="A2774" s="41" t="s">
        <v>666</v>
      </c>
      <c r="B2774" s="42">
        <v>-13.047000000000001</v>
      </c>
      <c r="C2774" s="42">
        <v>135.94399999999999</v>
      </c>
      <c r="D2774" s="43">
        <v>260.56799999999998</v>
      </c>
      <c r="E2774" s="40" t="s">
        <v>667</v>
      </c>
      <c r="F2774" s="15"/>
    </row>
    <row r="2775" spans="1:6" ht="21.9" customHeight="1" x14ac:dyDescent="0.25">
      <c r="A2775" s="41" t="s">
        <v>666</v>
      </c>
      <c r="B2775" s="42">
        <v>-12.816000000000001</v>
      </c>
      <c r="C2775" s="42">
        <v>136.47800000000001</v>
      </c>
      <c r="D2775" s="43">
        <v>151.8077419</v>
      </c>
      <c r="E2775" s="40" t="s">
        <v>667</v>
      </c>
      <c r="F2775" s="15"/>
    </row>
    <row r="2776" spans="1:6" ht="21.9" customHeight="1" x14ac:dyDescent="0.25">
      <c r="A2776" s="41" t="s">
        <v>666</v>
      </c>
      <c r="B2776" s="42">
        <v>-12.816000000000001</v>
      </c>
      <c r="C2776" s="42">
        <v>136.47900000000001</v>
      </c>
      <c r="D2776" s="43">
        <v>156.86799999999999</v>
      </c>
      <c r="E2776" s="40" t="s">
        <v>667</v>
      </c>
      <c r="F2776" s="15"/>
    </row>
    <row r="2777" spans="1:6" ht="21.9" customHeight="1" x14ac:dyDescent="0.25">
      <c r="A2777" s="41" t="s">
        <v>666</v>
      </c>
      <c r="B2777" s="42">
        <v>-13.298</v>
      </c>
      <c r="C2777" s="42">
        <v>136.35400000000001</v>
      </c>
      <c r="D2777" s="43">
        <v>54.04180556</v>
      </c>
      <c r="E2777" s="40" t="s">
        <v>667</v>
      </c>
      <c r="F2777" s="15"/>
    </row>
    <row r="2778" spans="1:6" ht="21.9" customHeight="1" x14ac:dyDescent="0.25">
      <c r="A2778" s="41" t="s">
        <v>666</v>
      </c>
      <c r="B2778" s="42">
        <v>-12.411</v>
      </c>
      <c r="C2778" s="42">
        <v>136.38900000000001</v>
      </c>
      <c r="D2778" s="43">
        <v>587.54142860000002</v>
      </c>
      <c r="E2778" s="40" t="s">
        <v>667</v>
      </c>
      <c r="F2778" s="15"/>
    </row>
    <row r="2779" spans="1:6" ht="21.9" customHeight="1" x14ac:dyDescent="0.25">
      <c r="A2779" s="41" t="s">
        <v>666</v>
      </c>
      <c r="B2779" s="42">
        <v>-13.166</v>
      </c>
      <c r="C2779" s="42">
        <v>136.28800000000001</v>
      </c>
      <c r="D2779" s="43">
        <v>1.280199495</v>
      </c>
      <c r="E2779" s="40" t="s">
        <v>667</v>
      </c>
      <c r="F2779" s="15"/>
    </row>
    <row r="2780" spans="1:6" ht="21.9" customHeight="1" x14ac:dyDescent="0.25">
      <c r="A2780" s="41" t="s">
        <v>666</v>
      </c>
      <c r="B2780" s="42">
        <v>-13.161</v>
      </c>
      <c r="C2780" s="42">
        <v>136.29400000000001</v>
      </c>
      <c r="D2780" s="43">
        <v>0.34537128700000003</v>
      </c>
      <c r="E2780" s="40" t="s">
        <v>667</v>
      </c>
      <c r="F2780" s="15"/>
    </row>
    <row r="2781" spans="1:6" ht="21.9" customHeight="1" x14ac:dyDescent="0.25">
      <c r="A2781" s="41" t="s">
        <v>666</v>
      </c>
      <c r="B2781" s="42">
        <v>-13.676</v>
      </c>
      <c r="C2781" s="42">
        <v>130.643</v>
      </c>
      <c r="D2781" s="43">
        <v>2.5343746409999999</v>
      </c>
      <c r="E2781" s="40" t="s">
        <v>667</v>
      </c>
      <c r="F2781" s="15"/>
    </row>
    <row r="2782" spans="1:6" ht="21.9" customHeight="1" x14ac:dyDescent="0.25">
      <c r="A2782" s="41" t="s">
        <v>666</v>
      </c>
      <c r="B2782" s="42">
        <v>-14.233000000000001</v>
      </c>
      <c r="C2782" s="42">
        <v>130.01900000000001</v>
      </c>
      <c r="D2782" s="43">
        <v>462.10500000000002</v>
      </c>
      <c r="E2782" s="40" t="s">
        <v>667</v>
      </c>
      <c r="F2782" s="15"/>
    </row>
    <row r="2783" spans="1:6" ht="21.9" customHeight="1" x14ac:dyDescent="0.25">
      <c r="A2783" s="41" t="s">
        <v>666</v>
      </c>
      <c r="B2783" s="42">
        <v>-12.817</v>
      </c>
      <c r="C2783" s="42">
        <v>131.173</v>
      </c>
      <c r="D2783" s="43">
        <v>493.37554929999999</v>
      </c>
      <c r="E2783" s="40" t="s">
        <v>667</v>
      </c>
      <c r="F2783" s="15"/>
    </row>
    <row r="2784" spans="1:6" ht="21.9" customHeight="1" x14ac:dyDescent="0.25">
      <c r="A2784" s="41" t="s">
        <v>666</v>
      </c>
      <c r="B2784" s="42">
        <v>-13.657999999999999</v>
      </c>
      <c r="C2784" s="42">
        <v>134.30799999999999</v>
      </c>
      <c r="D2784" s="43">
        <v>27.24097222</v>
      </c>
      <c r="E2784" s="40" t="s">
        <v>667</v>
      </c>
      <c r="F2784" s="15"/>
    </row>
    <row r="2785" spans="1:6" ht="21.9" customHeight="1" x14ac:dyDescent="0.25">
      <c r="A2785" s="41" t="s">
        <v>666</v>
      </c>
      <c r="B2785" s="42">
        <v>-13.657999999999999</v>
      </c>
      <c r="C2785" s="42">
        <v>134.30799999999999</v>
      </c>
      <c r="D2785" s="43">
        <v>59.276351599999998</v>
      </c>
      <c r="E2785" s="40" t="s">
        <v>667</v>
      </c>
      <c r="F2785" s="15"/>
    </row>
    <row r="2786" spans="1:6" ht="21.9" customHeight="1" x14ac:dyDescent="0.25">
      <c r="A2786" s="41" t="s">
        <v>666</v>
      </c>
      <c r="B2786" s="42">
        <v>-13.661</v>
      </c>
      <c r="C2786" s="42">
        <v>134.33099999999999</v>
      </c>
      <c r="D2786" s="43">
        <v>28.528727270000001</v>
      </c>
      <c r="E2786" s="40" t="s">
        <v>667</v>
      </c>
      <c r="F2786" s="15"/>
    </row>
    <row r="2787" spans="1:6" ht="21.9" customHeight="1" x14ac:dyDescent="0.25">
      <c r="A2787" s="41" t="s">
        <v>666</v>
      </c>
      <c r="B2787" s="42">
        <v>-13.663</v>
      </c>
      <c r="C2787" s="42">
        <v>134.33099999999999</v>
      </c>
      <c r="D2787" s="43">
        <v>17.434222219999999</v>
      </c>
      <c r="E2787" s="40" t="s">
        <v>667</v>
      </c>
      <c r="F2787" s="15"/>
    </row>
    <row r="2788" spans="1:6" ht="21.9" customHeight="1" x14ac:dyDescent="0.25">
      <c r="A2788" s="41" t="s">
        <v>666</v>
      </c>
      <c r="B2788" s="42">
        <v>-14.811999999999999</v>
      </c>
      <c r="C2788" s="42">
        <v>131.53700000000001</v>
      </c>
      <c r="D2788" s="43">
        <v>15.28576127</v>
      </c>
      <c r="E2788" s="40" t="s">
        <v>667</v>
      </c>
      <c r="F2788" s="15"/>
    </row>
    <row r="2789" spans="1:6" ht="21.9" customHeight="1" x14ac:dyDescent="0.25">
      <c r="A2789" s="41" t="s">
        <v>666</v>
      </c>
      <c r="B2789" s="42">
        <v>-14.811999999999999</v>
      </c>
      <c r="C2789" s="42">
        <v>131.53700000000001</v>
      </c>
      <c r="D2789" s="43">
        <v>34.296555560000002</v>
      </c>
      <c r="E2789" s="40" t="s">
        <v>667</v>
      </c>
      <c r="F2789" s="15"/>
    </row>
    <row r="2790" spans="1:6" ht="21.9" customHeight="1" x14ac:dyDescent="0.25">
      <c r="A2790" s="41" t="s">
        <v>666</v>
      </c>
      <c r="B2790" s="42">
        <v>-15.504</v>
      </c>
      <c r="C2790" s="42">
        <v>131.49799999999999</v>
      </c>
      <c r="D2790" s="43">
        <v>39.938000000000002</v>
      </c>
      <c r="E2790" s="40" t="s">
        <v>667</v>
      </c>
      <c r="F2790" s="15"/>
    </row>
    <row r="2791" spans="1:6" ht="21.9" customHeight="1" x14ac:dyDescent="0.25">
      <c r="A2791" s="41" t="s">
        <v>666</v>
      </c>
      <c r="B2791" s="42">
        <v>-15.504</v>
      </c>
      <c r="C2791" s="42">
        <v>131.49799999999999</v>
      </c>
      <c r="D2791" s="43">
        <v>43.682186590000001</v>
      </c>
      <c r="E2791" s="40" t="s">
        <v>667</v>
      </c>
      <c r="F2791" s="15"/>
    </row>
    <row r="2792" spans="1:6" ht="21.9" customHeight="1" x14ac:dyDescent="0.25">
      <c r="A2792" s="41" t="s">
        <v>666</v>
      </c>
      <c r="B2792" s="42">
        <v>-16.817</v>
      </c>
      <c r="C2792" s="42">
        <v>131.22</v>
      </c>
      <c r="D2792" s="43">
        <v>19.281641619999998</v>
      </c>
      <c r="E2792" s="40" t="s">
        <v>667</v>
      </c>
      <c r="F2792" s="15"/>
    </row>
    <row r="2793" spans="1:6" ht="21.9" customHeight="1" x14ac:dyDescent="0.25">
      <c r="A2793" s="41" t="s">
        <v>666</v>
      </c>
      <c r="B2793" s="42">
        <v>-17.86</v>
      </c>
      <c r="C2793" s="42">
        <v>130.08500000000001</v>
      </c>
      <c r="D2793" s="43">
        <v>10.00939286</v>
      </c>
      <c r="E2793" s="40" t="s">
        <v>667</v>
      </c>
      <c r="F2793" s="15"/>
    </row>
    <row r="2794" spans="1:6" ht="21.9" customHeight="1" x14ac:dyDescent="0.25">
      <c r="A2794" s="41" t="s">
        <v>666</v>
      </c>
      <c r="B2794" s="42">
        <v>-13.118</v>
      </c>
      <c r="C2794" s="42">
        <v>131.22900000000001</v>
      </c>
      <c r="D2794" s="43">
        <v>153.25299999999999</v>
      </c>
      <c r="E2794" s="40" t="s">
        <v>667</v>
      </c>
      <c r="F2794" s="15"/>
    </row>
    <row r="2795" spans="1:6" ht="21.9" customHeight="1" x14ac:dyDescent="0.25">
      <c r="A2795" s="41" t="s">
        <v>666</v>
      </c>
      <c r="B2795" s="42">
        <v>-15.74</v>
      </c>
      <c r="C2795" s="42">
        <v>131.91999999999999</v>
      </c>
      <c r="D2795" s="43">
        <v>50.519822220000002</v>
      </c>
      <c r="E2795" s="40" t="s">
        <v>667</v>
      </c>
      <c r="F2795" s="15"/>
    </row>
    <row r="2796" spans="1:6" ht="21.9" customHeight="1" x14ac:dyDescent="0.25">
      <c r="A2796" s="41" t="s">
        <v>666</v>
      </c>
      <c r="B2796" s="42">
        <v>-17.053000000000001</v>
      </c>
      <c r="C2796" s="42">
        <v>129.81299999999999</v>
      </c>
      <c r="D2796" s="43">
        <v>36.423000000000002</v>
      </c>
      <c r="E2796" s="40" t="s">
        <v>667</v>
      </c>
      <c r="F2796" s="15"/>
    </row>
    <row r="2797" spans="1:6" ht="21.9" customHeight="1" x14ac:dyDescent="0.25">
      <c r="A2797" s="41" t="s">
        <v>666</v>
      </c>
      <c r="B2797" s="42">
        <v>-15.667999999999999</v>
      </c>
      <c r="C2797" s="42">
        <v>130.63499999999999</v>
      </c>
      <c r="D2797" s="43">
        <v>35.711769230000002</v>
      </c>
      <c r="E2797" s="40" t="s">
        <v>667</v>
      </c>
      <c r="F2797" s="15"/>
    </row>
    <row r="2798" spans="1:6" ht="21.9" customHeight="1" x14ac:dyDescent="0.25">
      <c r="A2798" s="41" t="s">
        <v>666</v>
      </c>
      <c r="B2798" s="42">
        <v>-16.163</v>
      </c>
      <c r="C2798" s="42">
        <v>129.16399999999999</v>
      </c>
      <c r="D2798" s="43">
        <v>23.272400000000001</v>
      </c>
      <c r="E2798" s="40" t="s">
        <v>667</v>
      </c>
      <c r="F2798" s="15"/>
    </row>
    <row r="2799" spans="1:6" ht="21.9" customHeight="1" x14ac:dyDescent="0.25">
      <c r="A2799" s="41" t="s">
        <v>666</v>
      </c>
      <c r="B2799" s="42">
        <v>-13.154999999999999</v>
      </c>
      <c r="C2799" s="42">
        <v>136.304</v>
      </c>
      <c r="D2799" s="43">
        <v>0.13952999999999999</v>
      </c>
      <c r="E2799" s="40" t="s">
        <v>667</v>
      </c>
      <c r="F2799" s="15"/>
    </row>
    <row r="2800" spans="1:6" ht="21.9" customHeight="1" x14ac:dyDescent="0.25">
      <c r="A2800" s="41" t="s">
        <v>666</v>
      </c>
      <c r="B2800" s="42">
        <v>-12.891</v>
      </c>
      <c r="C2800" s="42">
        <v>135.47200000000001</v>
      </c>
      <c r="D2800" s="43">
        <v>2.2510829270000001</v>
      </c>
      <c r="E2800" s="40" t="s">
        <v>667</v>
      </c>
      <c r="F2800" s="15"/>
    </row>
    <row r="2801" spans="1:6" ht="21.9" customHeight="1" x14ac:dyDescent="0.25">
      <c r="A2801" s="41" t="s">
        <v>666</v>
      </c>
      <c r="B2801" s="42">
        <v>-12.683</v>
      </c>
      <c r="C2801" s="42">
        <v>136.63</v>
      </c>
      <c r="D2801" s="43">
        <v>188.5028734</v>
      </c>
      <c r="E2801" s="40" t="s">
        <v>667</v>
      </c>
      <c r="F2801" s="15"/>
    </row>
    <row r="2802" spans="1:6" ht="21.9" customHeight="1" x14ac:dyDescent="0.25">
      <c r="A2802" s="41" t="s">
        <v>666</v>
      </c>
      <c r="B2802" s="42">
        <v>-12.683</v>
      </c>
      <c r="C2802" s="42">
        <v>136.63</v>
      </c>
      <c r="D2802" s="43">
        <v>249.48910660000001</v>
      </c>
      <c r="E2802" s="40" t="s">
        <v>667</v>
      </c>
      <c r="F2802" s="15"/>
    </row>
    <row r="2803" spans="1:6" ht="21.9" customHeight="1" x14ac:dyDescent="0.25">
      <c r="A2803" s="41" t="s">
        <v>666</v>
      </c>
      <c r="B2803" s="42">
        <v>-12.172000000000001</v>
      </c>
      <c r="C2803" s="42">
        <v>136.18299999999999</v>
      </c>
      <c r="D2803" s="43">
        <v>196.08500000000001</v>
      </c>
      <c r="E2803" s="40" t="s">
        <v>667</v>
      </c>
      <c r="F2803" s="15"/>
    </row>
    <row r="2804" spans="1:6" ht="21.9" customHeight="1" x14ac:dyDescent="0.25">
      <c r="A2804" s="41" t="s">
        <v>666</v>
      </c>
      <c r="B2804" s="42">
        <v>-12.65</v>
      </c>
      <c r="C2804" s="42">
        <v>131.11799999999999</v>
      </c>
      <c r="D2804" s="43">
        <v>386.5733333</v>
      </c>
      <c r="E2804" s="40" t="s">
        <v>667</v>
      </c>
      <c r="F2804" s="15"/>
    </row>
    <row r="2805" spans="1:6" ht="21.9" customHeight="1" x14ac:dyDescent="0.25">
      <c r="A2805" s="41" t="s">
        <v>666</v>
      </c>
      <c r="B2805" s="42">
        <v>-12.683</v>
      </c>
      <c r="C2805" s="42">
        <v>131.042</v>
      </c>
      <c r="D2805" s="43">
        <v>872.0625</v>
      </c>
      <c r="E2805" s="40" t="s">
        <v>667</v>
      </c>
      <c r="F2805" s="15"/>
    </row>
    <row r="2806" spans="1:6" ht="21.9" customHeight="1" x14ac:dyDescent="0.25">
      <c r="A2806" s="41" t="s">
        <v>666</v>
      </c>
      <c r="B2806" s="42">
        <v>-14.497999999999999</v>
      </c>
      <c r="C2806" s="42">
        <v>132.18100000000001</v>
      </c>
      <c r="D2806" s="43">
        <v>14.171099999999999</v>
      </c>
      <c r="E2806" s="40" t="s">
        <v>667</v>
      </c>
      <c r="F2806" s="15"/>
    </row>
    <row r="2807" spans="1:6" ht="21.9" customHeight="1" x14ac:dyDescent="0.25">
      <c r="A2807" s="41" t="s">
        <v>666</v>
      </c>
      <c r="B2807" s="42">
        <v>-14.516999999999999</v>
      </c>
      <c r="C2807" s="42">
        <v>132.14099999999999</v>
      </c>
      <c r="D2807" s="43">
        <v>10.516111110000001</v>
      </c>
      <c r="E2807" s="40" t="s">
        <v>667</v>
      </c>
      <c r="F2807" s="15"/>
    </row>
    <row r="2808" spans="1:6" ht="21.9" customHeight="1" x14ac:dyDescent="0.25">
      <c r="A2808" s="41" t="s">
        <v>666</v>
      </c>
      <c r="B2808" s="42">
        <v>-14.516999999999999</v>
      </c>
      <c r="C2808" s="42">
        <v>132.13999999999999</v>
      </c>
      <c r="D2808" s="43">
        <v>21.061113389999999</v>
      </c>
      <c r="E2808" s="40" t="s">
        <v>667</v>
      </c>
      <c r="F2808" s="15"/>
    </row>
    <row r="2809" spans="1:6" ht="21.9" customHeight="1" x14ac:dyDescent="0.25">
      <c r="A2809" s="41" t="s">
        <v>666</v>
      </c>
      <c r="B2809" s="42">
        <v>-14.923999999999999</v>
      </c>
      <c r="C2809" s="42">
        <v>133.05600000000001</v>
      </c>
      <c r="D2809" s="43">
        <v>1.962298611</v>
      </c>
      <c r="E2809" s="40" t="s">
        <v>667</v>
      </c>
      <c r="F2809" s="15"/>
    </row>
    <row r="2810" spans="1:6" ht="21.9" customHeight="1" x14ac:dyDescent="0.25">
      <c r="A2810" s="41" t="s">
        <v>666</v>
      </c>
      <c r="B2810" s="42">
        <v>-14.516</v>
      </c>
      <c r="C2810" s="42">
        <v>132.13800000000001</v>
      </c>
      <c r="D2810" s="43">
        <v>21.841153850000001</v>
      </c>
      <c r="E2810" s="40" t="s">
        <v>667</v>
      </c>
      <c r="F2810" s="15"/>
    </row>
    <row r="2811" spans="1:6" ht="21.9" customHeight="1" x14ac:dyDescent="0.25">
      <c r="A2811" s="41" t="s">
        <v>666</v>
      </c>
      <c r="B2811" s="42">
        <v>-14.489000000000001</v>
      </c>
      <c r="C2811" s="42">
        <v>132.32900000000001</v>
      </c>
      <c r="D2811" s="43">
        <v>47.420666670000003</v>
      </c>
      <c r="E2811" s="40" t="s">
        <v>667</v>
      </c>
      <c r="F2811" s="15"/>
    </row>
    <row r="2812" spans="1:6" ht="21.9" customHeight="1" x14ac:dyDescent="0.25">
      <c r="A2812" s="41" t="s">
        <v>666</v>
      </c>
      <c r="B2812" s="42">
        <v>-12.164</v>
      </c>
      <c r="C2812" s="42">
        <v>136.20500000000001</v>
      </c>
      <c r="D2812" s="43">
        <v>188.24160000000001</v>
      </c>
      <c r="E2812" s="40" t="s">
        <v>667</v>
      </c>
      <c r="F2812" s="15"/>
    </row>
    <row r="2813" spans="1:6" ht="21.9" customHeight="1" x14ac:dyDescent="0.25">
      <c r="A2813" s="41" t="s">
        <v>666</v>
      </c>
      <c r="B2813" s="42">
        <v>-12.38</v>
      </c>
      <c r="C2813" s="42">
        <v>135.03700000000001</v>
      </c>
      <c r="D2813" s="43">
        <v>719.82</v>
      </c>
      <c r="E2813" s="40" t="s">
        <v>667</v>
      </c>
      <c r="F2813" s="15"/>
    </row>
    <row r="2814" spans="1:6" ht="21.9" customHeight="1" x14ac:dyDescent="0.25">
      <c r="A2814" s="41" t="s">
        <v>666</v>
      </c>
      <c r="B2814" s="42">
        <v>-12.377000000000001</v>
      </c>
      <c r="C2814" s="42">
        <v>135.03100000000001</v>
      </c>
      <c r="D2814" s="43">
        <v>728.62</v>
      </c>
      <c r="E2814" s="40" t="s">
        <v>667</v>
      </c>
      <c r="F2814" s="15"/>
    </row>
    <row r="2815" spans="1:6" ht="21.9" customHeight="1" x14ac:dyDescent="0.25">
      <c r="A2815" s="41" t="s">
        <v>666</v>
      </c>
      <c r="B2815" s="42">
        <v>-12.284000000000001</v>
      </c>
      <c r="C2815" s="42">
        <v>136.83699999999999</v>
      </c>
      <c r="D2815" s="43">
        <v>277.92928569999998</v>
      </c>
      <c r="E2815" s="40" t="s">
        <v>667</v>
      </c>
      <c r="F2815" s="15"/>
    </row>
    <row r="2816" spans="1:6" ht="21.9" customHeight="1" x14ac:dyDescent="0.25">
      <c r="A2816" s="41" t="s">
        <v>666</v>
      </c>
      <c r="B2816" s="42">
        <v>-12.278</v>
      </c>
      <c r="C2816" s="42">
        <v>136.83500000000001</v>
      </c>
      <c r="D2816" s="43">
        <v>277.92928569999998</v>
      </c>
      <c r="E2816" s="40" t="s">
        <v>667</v>
      </c>
      <c r="F2816" s="15"/>
    </row>
    <row r="2817" spans="1:6" ht="21.9" customHeight="1" x14ac:dyDescent="0.25">
      <c r="A2817" s="41" t="s">
        <v>666</v>
      </c>
      <c r="B2817" s="42">
        <v>-15.246</v>
      </c>
      <c r="C2817" s="42">
        <v>132.845</v>
      </c>
      <c r="D2817" s="43">
        <v>1.470167539</v>
      </c>
      <c r="E2817" s="40" t="s">
        <v>667</v>
      </c>
      <c r="F2817" s="15"/>
    </row>
    <row r="2818" spans="1:6" ht="21.9" customHeight="1" x14ac:dyDescent="0.25">
      <c r="A2818" s="41" t="s">
        <v>666</v>
      </c>
      <c r="B2818" s="42">
        <v>-15.271000000000001</v>
      </c>
      <c r="C2818" s="42">
        <v>132.91300000000001</v>
      </c>
      <c r="D2818" s="43">
        <v>1.7064695540000001</v>
      </c>
      <c r="E2818" s="40" t="s">
        <v>667</v>
      </c>
      <c r="F2818" s="15"/>
    </row>
    <row r="2819" spans="1:6" ht="21.9" customHeight="1" x14ac:dyDescent="0.25">
      <c r="A2819" s="41" t="s">
        <v>666</v>
      </c>
      <c r="B2819" s="42">
        <v>-14.926</v>
      </c>
      <c r="C2819" s="42">
        <v>131.614</v>
      </c>
      <c r="D2819" s="43">
        <v>47.002203129999998</v>
      </c>
      <c r="E2819" s="40" t="s">
        <v>667</v>
      </c>
      <c r="F2819" s="15"/>
    </row>
    <row r="2820" spans="1:6" ht="21.9" customHeight="1" x14ac:dyDescent="0.25">
      <c r="A2820" s="41" t="s">
        <v>666</v>
      </c>
      <c r="B2820" s="42">
        <v>-15.308999999999999</v>
      </c>
      <c r="C2820" s="42">
        <v>129.233</v>
      </c>
      <c r="D2820" s="43">
        <v>252.95872299999999</v>
      </c>
      <c r="E2820" s="40" t="s">
        <v>667</v>
      </c>
      <c r="F2820" s="15"/>
    </row>
    <row r="2821" spans="1:6" ht="21.9" customHeight="1" x14ac:dyDescent="0.25">
      <c r="A2821" s="41" t="s">
        <v>666</v>
      </c>
      <c r="B2821" s="42">
        <v>-15.319000000000001</v>
      </c>
      <c r="C2821" s="42">
        <v>129.233</v>
      </c>
      <c r="D2821" s="43">
        <v>0.63085999999999998</v>
      </c>
      <c r="E2821" s="40" t="s">
        <v>667</v>
      </c>
      <c r="F2821" s="15"/>
    </row>
    <row r="2822" spans="1:6" ht="21.9" customHeight="1" x14ac:dyDescent="0.25">
      <c r="A2822" s="41" t="s">
        <v>666</v>
      </c>
      <c r="B2822" s="42">
        <v>-15.23</v>
      </c>
      <c r="C2822" s="42">
        <v>129.38200000000001</v>
      </c>
      <c r="D2822" s="43">
        <v>0.61485229699999999</v>
      </c>
      <c r="E2822" s="40" t="s">
        <v>667</v>
      </c>
      <c r="F2822" s="15"/>
    </row>
    <row r="2823" spans="1:6" ht="21.9" customHeight="1" x14ac:dyDescent="0.25">
      <c r="A2823" s="41" t="s">
        <v>666</v>
      </c>
      <c r="B2823" s="42">
        <v>-13.659000000000001</v>
      </c>
      <c r="C2823" s="42">
        <v>134.303</v>
      </c>
      <c r="D2823" s="43">
        <v>49.780930660000003</v>
      </c>
      <c r="E2823" s="40" t="s">
        <v>667</v>
      </c>
      <c r="F2823" s="15"/>
    </row>
    <row r="2824" spans="1:6" ht="21.9" customHeight="1" x14ac:dyDescent="0.25">
      <c r="A2824" s="41" t="s">
        <v>666</v>
      </c>
      <c r="B2824" s="42">
        <v>-13.657999999999999</v>
      </c>
      <c r="C2824" s="42">
        <v>134.304</v>
      </c>
      <c r="D2824" s="43">
        <v>44.830857139999999</v>
      </c>
      <c r="E2824" s="40" t="s">
        <v>667</v>
      </c>
      <c r="F2824" s="15"/>
    </row>
    <row r="2825" spans="1:6" ht="21.9" customHeight="1" x14ac:dyDescent="0.25">
      <c r="A2825" s="41" t="s">
        <v>666</v>
      </c>
      <c r="B2825" s="42">
        <v>-13.657999999999999</v>
      </c>
      <c r="C2825" s="42">
        <v>134.30799999999999</v>
      </c>
      <c r="D2825" s="43">
        <v>52.302666670000001</v>
      </c>
      <c r="E2825" s="40" t="s">
        <v>667</v>
      </c>
      <c r="F2825" s="15"/>
    </row>
    <row r="2826" spans="1:6" ht="21.9" customHeight="1" x14ac:dyDescent="0.25">
      <c r="A2826" s="41" t="s">
        <v>666</v>
      </c>
      <c r="B2826" s="42">
        <v>-15.276999999999999</v>
      </c>
      <c r="C2826" s="42">
        <v>134.05799999999999</v>
      </c>
      <c r="D2826" s="43">
        <v>26.761678880000002</v>
      </c>
      <c r="E2826" s="40" t="s">
        <v>667</v>
      </c>
      <c r="F2826" s="15"/>
    </row>
    <row r="2827" spans="1:6" ht="21.9" customHeight="1" x14ac:dyDescent="0.25">
      <c r="A2827" s="41" t="s">
        <v>666</v>
      </c>
      <c r="B2827" s="42">
        <v>-15.265000000000001</v>
      </c>
      <c r="C2827" s="42">
        <v>134.06200000000001</v>
      </c>
      <c r="D2827" s="43">
        <v>2.8941315790000002</v>
      </c>
      <c r="E2827" s="40" t="s">
        <v>667</v>
      </c>
      <c r="F2827" s="15"/>
    </row>
    <row r="2828" spans="1:6" ht="21.9" customHeight="1" x14ac:dyDescent="0.25">
      <c r="A2828" s="41" t="s">
        <v>666</v>
      </c>
      <c r="B2828" s="42">
        <v>-12.371</v>
      </c>
      <c r="C2828" s="42">
        <v>130.86600000000001</v>
      </c>
      <c r="D2828" s="43">
        <v>0.17497510899999999</v>
      </c>
      <c r="E2828" s="40" t="s">
        <v>667</v>
      </c>
      <c r="F2828" s="15"/>
    </row>
    <row r="2829" spans="1:6" ht="21.9" customHeight="1" x14ac:dyDescent="0.25">
      <c r="A2829" s="41" t="s">
        <v>666</v>
      </c>
      <c r="B2829" s="42">
        <v>-11.388</v>
      </c>
      <c r="C2829" s="42">
        <v>130.63800000000001</v>
      </c>
      <c r="D2829" s="43">
        <v>272.43396999999999</v>
      </c>
      <c r="E2829" s="40" t="s">
        <v>667</v>
      </c>
      <c r="F2829" s="15"/>
    </row>
    <row r="2830" spans="1:6" ht="21.9" customHeight="1" x14ac:dyDescent="0.25">
      <c r="A2830" s="41" t="s">
        <v>666</v>
      </c>
      <c r="B2830" s="42">
        <v>-11.404</v>
      </c>
      <c r="C2830" s="42">
        <v>130.63800000000001</v>
      </c>
      <c r="D2830" s="43">
        <v>484.47916670000001</v>
      </c>
      <c r="E2830" s="40" t="s">
        <v>667</v>
      </c>
      <c r="F2830" s="15"/>
    </row>
    <row r="2831" spans="1:6" ht="21.9" customHeight="1" x14ac:dyDescent="0.25">
      <c r="A2831" s="41" t="s">
        <v>666</v>
      </c>
      <c r="B2831" s="42">
        <v>-11.426</v>
      </c>
      <c r="C2831" s="42">
        <v>130.666</v>
      </c>
      <c r="D2831" s="43">
        <v>387.58333329999999</v>
      </c>
      <c r="E2831" s="40" t="s">
        <v>667</v>
      </c>
      <c r="F2831" s="15"/>
    </row>
    <row r="2832" spans="1:6" ht="21.9" customHeight="1" x14ac:dyDescent="0.25">
      <c r="A2832" s="41" t="s">
        <v>666</v>
      </c>
      <c r="B2832" s="42">
        <v>-16.664000000000001</v>
      </c>
      <c r="C2832" s="42">
        <v>131.761</v>
      </c>
      <c r="D2832" s="43">
        <v>40.187428570000002</v>
      </c>
      <c r="E2832" s="40" t="s">
        <v>667</v>
      </c>
      <c r="F2832" s="15"/>
    </row>
    <row r="2833" spans="1:6" ht="21.9" customHeight="1" x14ac:dyDescent="0.25">
      <c r="A2833" s="41" t="s">
        <v>666</v>
      </c>
      <c r="B2833" s="42">
        <v>-15.214</v>
      </c>
      <c r="C2833" s="42">
        <v>134.083</v>
      </c>
      <c r="D2833" s="43">
        <v>41.637625</v>
      </c>
      <c r="E2833" s="40" t="s">
        <v>667</v>
      </c>
      <c r="F2833" s="15"/>
    </row>
    <row r="2834" spans="1:6" ht="21.9" customHeight="1" x14ac:dyDescent="0.25">
      <c r="A2834" s="41" t="s">
        <v>666</v>
      </c>
      <c r="B2834" s="42">
        <v>-15.21</v>
      </c>
      <c r="C2834" s="42">
        <v>134.06100000000001</v>
      </c>
      <c r="D2834" s="43">
        <v>0.16755583499999999</v>
      </c>
      <c r="E2834" s="40" t="s">
        <v>667</v>
      </c>
      <c r="F2834" s="15"/>
    </row>
    <row r="2835" spans="1:6" ht="21.9" customHeight="1" x14ac:dyDescent="0.25">
      <c r="A2835" s="41" t="s">
        <v>666</v>
      </c>
      <c r="B2835" s="42">
        <v>-15.209</v>
      </c>
      <c r="C2835" s="42">
        <v>134.047</v>
      </c>
      <c r="D2835" s="43">
        <v>55.516833329999997</v>
      </c>
      <c r="E2835" s="40" t="s">
        <v>667</v>
      </c>
      <c r="F2835" s="15"/>
    </row>
    <row r="2836" spans="1:6" ht="21.9" customHeight="1" x14ac:dyDescent="0.25">
      <c r="A2836" s="41" t="s">
        <v>666</v>
      </c>
      <c r="B2836" s="42">
        <v>-15.208</v>
      </c>
      <c r="C2836" s="42">
        <v>134.048</v>
      </c>
      <c r="D2836" s="43">
        <v>57.103031829999999</v>
      </c>
      <c r="E2836" s="40" t="s">
        <v>667</v>
      </c>
      <c r="F2836" s="15"/>
    </row>
    <row r="2837" spans="1:6" ht="21.9" customHeight="1" x14ac:dyDescent="0.25">
      <c r="A2837" s="41" t="s">
        <v>666</v>
      </c>
      <c r="B2837" s="42">
        <v>-15.209</v>
      </c>
      <c r="C2837" s="42">
        <v>134.053</v>
      </c>
      <c r="D2837" s="43">
        <v>9.3999089080000005</v>
      </c>
      <c r="E2837" s="40" t="s">
        <v>667</v>
      </c>
      <c r="F2837" s="15"/>
    </row>
    <row r="2838" spans="1:6" ht="21.9" customHeight="1" x14ac:dyDescent="0.25">
      <c r="A2838" s="41" t="s">
        <v>666</v>
      </c>
      <c r="B2838" s="42">
        <v>-15.208</v>
      </c>
      <c r="C2838" s="42">
        <v>134.054</v>
      </c>
      <c r="D2838" s="43">
        <v>10.25168788</v>
      </c>
      <c r="E2838" s="40" t="s">
        <v>667</v>
      </c>
      <c r="F2838" s="15"/>
    </row>
    <row r="2839" spans="1:6" ht="21.9" customHeight="1" x14ac:dyDescent="0.25">
      <c r="A2839" s="41" t="s">
        <v>666</v>
      </c>
      <c r="B2839" s="42">
        <v>-16.672000000000001</v>
      </c>
      <c r="C2839" s="42">
        <v>131.376</v>
      </c>
      <c r="D2839" s="43">
        <v>16.702058820000001</v>
      </c>
      <c r="E2839" s="40" t="s">
        <v>667</v>
      </c>
      <c r="F2839" s="15"/>
    </row>
    <row r="2840" spans="1:6" ht="21.9" customHeight="1" x14ac:dyDescent="0.25">
      <c r="A2840" s="41" t="s">
        <v>666</v>
      </c>
      <c r="B2840" s="42">
        <v>-16.544</v>
      </c>
      <c r="C2840" s="42">
        <v>131.55799999999999</v>
      </c>
      <c r="D2840" s="43">
        <v>15.348612879999999</v>
      </c>
      <c r="E2840" s="40" t="s">
        <v>667</v>
      </c>
      <c r="F2840" s="15"/>
    </row>
    <row r="2841" spans="1:6" ht="21.9" customHeight="1" x14ac:dyDescent="0.25">
      <c r="A2841" s="41" t="s">
        <v>666</v>
      </c>
      <c r="B2841" s="42">
        <v>-16.859000000000002</v>
      </c>
      <c r="C2841" s="42">
        <v>131.566</v>
      </c>
      <c r="D2841" s="43">
        <v>15.306682670000001</v>
      </c>
      <c r="E2841" s="40" t="s">
        <v>667</v>
      </c>
      <c r="F2841" s="15"/>
    </row>
    <row r="2842" spans="1:6" ht="21.9" customHeight="1" x14ac:dyDescent="0.25">
      <c r="A2842" s="41" t="s">
        <v>666</v>
      </c>
      <c r="B2842" s="42">
        <v>-17.2</v>
      </c>
      <c r="C2842" s="42">
        <v>131.459</v>
      </c>
      <c r="D2842" s="43">
        <v>0.26641076499999999</v>
      </c>
      <c r="E2842" s="40" t="s">
        <v>667</v>
      </c>
      <c r="F2842" s="15"/>
    </row>
    <row r="2843" spans="1:6" ht="21.9" customHeight="1" x14ac:dyDescent="0.25">
      <c r="A2843" s="41" t="s">
        <v>666</v>
      </c>
      <c r="B2843" s="42">
        <v>-16.390999999999998</v>
      </c>
      <c r="C2843" s="42">
        <v>131.578</v>
      </c>
      <c r="D2843" s="43">
        <v>7.737706566</v>
      </c>
      <c r="E2843" s="40" t="s">
        <v>667</v>
      </c>
      <c r="F2843" s="15"/>
    </row>
    <row r="2844" spans="1:6" ht="21.9" customHeight="1" x14ac:dyDescent="0.25">
      <c r="A2844" s="41" t="s">
        <v>666</v>
      </c>
      <c r="B2844" s="42">
        <v>-16.071000000000002</v>
      </c>
      <c r="C2844" s="42">
        <v>131.32300000000001</v>
      </c>
      <c r="D2844" s="43">
        <v>17.272647060000001</v>
      </c>
      <c r="E2844" s="40" t="s">
        <v>667</v>
      </c>
      <c r="F2844" s="15"/>
    </row>
    <row r="2845" spans="1:6" ht="21.9" customHeight="1" x14ac:dyDescent="0.25">
      <c r="A2845" s="41" t="s">
        <v>666</v>
      </c>
      <c r="B2845" s="42">
        <v>-16.614000000000001</v>
      </c>
      <c r="C2845" s="42">
        <v>131.33099999999999</v>
      </c>
      <c r="D2845" s="43">
        <v>20.859788510000001</v>
      </c>
      <c r="E2845" s="40" t="s">
        <v>667</v>
      </c>
      <c r="F2845" s="15"/>
    </row>
    <row r="2846" spans="1:6" ht="21.9" customHeight="1" x14ac:dyDescent="0.25">
      <c r="A2846" s="41" t="s">
        <v>666</v>
      </c>
      <c r="B2846" s="42">
        <v>-16.248999999999999</v>
      </c>
      <c r="C2846" s="42">
        <v>131.477</v>
      </c>
      <c r="D2846" s="43">
        <v>22.28356642</v>
      </c>
      <c r="E2846" s="40" t="s">
        <v>667</v>
      </c>
      <c r="F2846" s="15"/>
    </row>
    <row r="2847" spans="1:6" ht="21.9" customHeight="1" x14ac:dyDescent="0.25">
      <c r="A2847" s="41" t="s">
        <v>666</v>
      </c>
      <c r="B2847" s="42">
        <v>-17.225999999999999</v>
      </c>
      <c r="C2847" s="42">
        <v>130.43100000000001</v>
      </c>
      <c r="D2847" s="43">
        <v>19.828331160000001</v>
      </c>
      <c r="E2847" s="40" t="s">
        <v>667</v>
      </c>
      <c r="F2847" s="15"/>
    </row>
    <row r="2848" spans="1:6" ht="21.9" customHeight="1" x14ac:dyDescent="0.25">
      <c r="A2848" s="41" t="s">
        <v>666</v>
      </c>
      <c r="B2848" s="42">
        <v>-17.18</v>
      </c>
      <c r="C2848" s="42">
        <v>130.333</v>
      </c>
      <c r="D2848" s="43">
        <v>1.0446654820000001</v>
      </c>
      <c r="E2848" s="40" t="s">
        <v>667</v>
      </c>
      <c r="F2848" s="15"/>
    </row>
    <row r="2849" spans="1:6" ht="21.9" customHeight="1" x14ac:dyDescent="0.25">
      <c r="A2849" s="41" t="s">
        <v>666</v>
      </c>
      <c r="B2849" s="42">
        <v>-15.212999999999999</v>
      </c>
      <c r="C2849" s="42">
        <v>134.084</v>
      </c>
      <c r="D2849" s="43">
        <v>56.309930549999997</v>
      </c>
      <c r="E2849" s="40" t="s">
        <v>667</v>
      </c>
      <c r="F2849" s="15"/>
    </row>
    <row r="2850" spans="1:6" ht="21.9" customHeight="1" x14ac:dyDescent="0.25">
      <c r="A2850" s="41" t="s">
        <v>666</v>
      </c>
      <c r="B2850" s="42">
        <v>-15.212</v>
      </c>
      <c r="C2850" s="42">
        <v>134.08000000000001</v>
      </c>
      <c r="D2850" s="43">
        <v>63.051259139999999</v>
      </c>
      <c r="E2850" s="40" t="s">
        <v>667</v>
      </c>
      <c r="F2850" s="15"/>
    </row>
    <row r="2851" spans="1:6" ht="21.9" customHeight="1" x14ac:dyDescent="0.25">
      <c r="A2851" s="41" t="s">
        <v>666</v>
      </c>
      <c r="B2851" s="42">
        <v>-14.273999999999999</v>
      </c>
      <c r="C2851" s="42">
        <v>132.83000000000001</v>
      </c>
      <c r="D2851" s="43">
        <v>49.134225280000003</v>
      </c>
      <c r="E2851" s="40" t="s">
        <v>667</v>
      </c>
      <c r="F2851" s="15"/>
    </row>
    <row r="2852" spans="1:6" ht="21.9" customHeight="1" x14ac:dyDescent="0.25">
      <c r="A2852" s="41" t="s">
        <v>666</v>
      </c>
      <c r="B2852" s="42">
        <v>-14.275</v>
      </c>
      <c r="C2852" s="42">
        <v>132.83000000000001</v>
      </c>
      <c r="D2852" s="43">
        <v>56.83820197</v>
      </c>
      <c r="E2852" s="40" t="s">
        <v>667</v>
      </c>
      <c r="F2852" s="15"/>
    </row>
    <row r="2853" spans="1:6" ht="21.9" customHeight="1" x14ac:dyDescent="0.25">
      <c r="A2853" s="41" t="s">
        <v>666</v>
      </c>
      <c r="B2853" s="42">
        <v>-14.275</v>
      </c>
      <c r="C2853" s="42">
        <v>132.83000000000001</v>
      </c>
      <c r="D2853" s="43">
        <v>41.087857139999997</v>
      </c>
      <c r="E2853" s="40" t="s">
        <v>667</v>
      </c>
      <c r="F2853" s="15"/>
    </row>
    <row r="2854" spans="1:6" ht="21.9" customHeight="1" x14ac:dyDescent="0.25">
      <c r="A2854" s="41" t="s">
        <v>666</v>
      </c>
      <c r="B2854" s="42">
        <v>-12.199</v>
      </c>
      <c r="C2854" s="42">
        <v>136.77000000000001</v>
      </c>
      <c r="D2854" s="43">
        <v>106.41198199999999</v>
      </c>
      <c r="E2854" s="40" t="s">
        <v>667</v>
      </c>
      <c r="F2854" s="15"/>
    </row>
    <row r="2855" spans="1:6" ht="21.9" customHeight="1" x14ac:dyDescent="0.25">
      <c r="A2855" s="41" t="s">
        <v>666</v>
      </c>
      <c r="B2855" s="42">
        <v>-12.205</v>
      </c>
      <c r="C2855" s="42">
        <v>136.77799999999999</v>
      </c>
      <c r="D2855" s="43">
        <v>221.88566130000001</v>
      </c>
      <c r="E2855" s="40" t="s">
        <v>667</v>
      </c>
      <c r="F2855" s="15"/>
    </row>
    <row r="2856" spans="1:6" ht="21.9" customHeight="1" x14ac:dyDescent="0.25">
      <c r="A2856" s="41" t="s">
        <v>666</v>
      </c>
      <c r="B2856" s="42">
        <v>-12.275</v>
      </c>
      <c r="C2856" s="42">
        <v>136.827</v>
      </c>
      <c r="D2856" s="43">
        <v>324.25083330000001</v>
      </c>
      <c r="E2856" s="40" t="s">
        <v>667</v>
      </c>
      <c r="F2856" s="15"/>
    </row>
    <row r="2857" spans="1:6" ht="21.9" customHeight="1" x14ac:dyDescent="0.25">
      <c r="A2857" s="41" t="s">
        <v>666</v>
      </c>
      <c r="B2857" s="42">
        <v>-14.138</v>
      </c>
      <c r="C2857" s="42">
        <v>136.52000000000001</v>
      </c>
      <c r="D2857" s="43">
        <v>248.16384619999999</v>
      </c>
      <c r="E2857" s="40" t="s">
        <v>667</v>
      </c>
      <c r="F2857" s="15"/>
    </row>
    <row r="2858" spans="1:6" ht="21.9" customHeight="1" x14ac:dyDescent="0.25">
      <c r="A2858" s="41" t="s">
        <v>666</v>
      </c>
      <c r="B2858" s="42">
        <v>-12.204000000000001</v>
      </c>
      <c r="C2858" s="42">
        <v>136.77000000000001</v>
      </c>
      <c r="D2858" s="43">
        <v>134.4582857</v>
      </c>
      <c r="E2858" s="40" t="s">
        <v>667</v>
      </c>
      <c r="F2858" s="15"/>
    </row>
    <row r="2859" spans="1:6" ht="21.9" customHeight="1" x14ac:dyDescent="0.25">
      <c r="A2859" s="41" t="s">
        <v>666</v>
      </c>
      <c r="B2859" s="42">
        <v>-15.593</v>
      </c>
      <c r="C2859" s="42">
        <v>133.22499999999999</v>
      </c>
      <c r="D2859" s="43">
        <v>1.543879781</v>
      </c>
      <c r="E2859" s="40" t="s">
        <v>667</v>
      </c>
      <c r="F2859" s="15"/>
    </row>
    <row r="2860" spans="1:6" ht="21.9" customHeight="1" x14ac:dyDescent="0.25">
      <c r="A2860" s="41" t="s">
        <v>666</v>
      </c>
      <c r="B2860" s="42">
        <v>-15.708</v>
      </c>
      <c r="C2860" s="42">
        <v>132.34200000000001</v>
      </c>
      <c r="D2860" s="43">
        <v>1.156320988</v>
      </c>
      <c r="E2860" s="40" t="s">
        <v>667</v>
      </c>
      <c r="F2860" s="15"/>
    </row>
    <row r="2861" spans="1:6" ht="21.9" customHeight="1" x14ac:dyDescent="0.25">
      <c r="A2861" s="41" t="s">
        <v>666</v>
      </c>
      <c r="B2861" s="42">
        <v>-15.955</v>
      </c>
      <c r="C2861" s="42">
        <v>132.76499999999999</v>
      </c>
      <c r="D2861" s="43">
        <v>23.31433333</v>
      </c>
      <c r="E2861" s="40" t="s">
        <v>667</v>
      </c>
      <c r="F2861" s="15"/>
    </row>
    <row r="2862" spans="1:6" ht="21.9" customHeight="1" x14ac:dyDescent="0.25">
      <c r="A2862" s="41" t="s">
        <v>666</v>
      </c>
      <c r="B2862" s="42">
        <v>-14.709</v>
      </c>
      <c r="C2862" s="42">
        <v>134.56</v>
      </c>
      <c r="D2862" s="43">
        <v>3.314037838</v>
      </c>
      <c r="E2862" s="40" t="s">
        <v>667</v>
      </c>
      <c r="F2862" s="15"/>
    </row>
    <row r="2863" spans="1:6" ht="21.9" customHeight="1" x14ac:dyDescent="0.25">
      <c r="A2863" s="41" t="s">
        <v>666</v>
      </c>
      <c r="B2863" s="42">
        <v>-17.13</v>
      </c>
      <c r="C2863" s="42">
        <v>131.483</v>
      </c>
      <c r="D2863" s="43">
        <v>4.2877490800000002</v>
      </c>
      <c r="E2863" s="40" t="s">
        <v>667</v>
      </c>
      <c r="F2863" s="15"/>
    </row>
    <row r="2864" spans="1:6" ht="21.9" customHeight="1" x14ac:dyDescent="0.25">
      <c r="A2864" s="41" t="s">
        <v>666</v>
      </c>
      <c r="B2864" s="42">
        <v>-16.934999999999999</v>
      </c>
      <c r="C2864" s="42">
        <v>131.17400000000001</v>
      </c>
      <c r="D2864" s="43">
        <v>8.5103451739999993</v>
      </c>
      <c r="E2864" s="40" t="s">
        <v>667</v>
      </c>
      <c r="F2864" s="15"/>
    </row>
    <row r="2865" spans="1:6" ht="21.9" customHeight="1" x14ac:dyDescent="0.25">
      <c r="A2865" s="41" t="s">
        <v>666</v>
      </c>
      <c r="B2865" s="42">
        <v>-14.18</v>
      </c>
      <c r="C2865" s="42">
        <v>136.49700000000001</v>
      </c>
      <c r="D2865" s="43">
        <v>23.254999999999999</v>
      </c>
      <c r="E2865" s="40" t="s">
        <v>667</v>
      </c>
      <c r="F2865" s="15"/>
    </row>
    <row r="2866" spans="1:6" ht="21.9" customHeight="1" x14ac:dyDescent="0.25">
      <c r="A2866" s="41" t="s">
        <v>666</v>
      </c>
      <c r="B2866" s="42">
        <v>-13.725</v>
      </c>
      <c r="C2866" s="42">
        <v>136.596</v>
      </c>
      <c r="D2866" s="43">
        <v>65.282380950000004</v>
      </c>
      <c r="E2866" s="40" t="s">
        <v>667</v>
      </c>
      <c r="F2866" s="15"/>
    </row>
    <row r="2867" spans="1:6" ht="21.9" customHeight="1" x14ac:dyDescent="0.25">
      <c r="A2867" s="41" t="s">
        <v>666</v>
      </c>
      <c r="B2867" s="42">
        <v>-13.666</v>
      </c>
      <c r="C2867" s="42">
        <v>136.691</v>
      </c>
      <c r="D2867" s="43">
        <v>77.148196720000001</v>
      </c>
      <c r="E2867" s="40" t="s">
        <v>667</v>
      </c>
      <c r="F2867" s="15"/>
    </row>
    <row r="2868" spans="1:6" ht="21.9" customHeight="1" x14ac:dyDescent="0.25">
      <c r="A2868" s="41" t="s">
        <v>666</v>
      </c>
      <c r="B2868" s="42">
        <v>-13.861000000000001</v>
      </c>
      <c r="C2868" s="42">
        <v>136.81100000000001</v>
      </c>
      <c r="D2868" s="43">
        <v>88.793207550000005</v>
      </c>
      <c r="E2868" s="40" t="s">
        <v>667</v>
      </c>
      <c r="F2868" s="15"/>
    </row>
    <row r="2869" spans="1:6" ht="21.9" customHeight="1" x14ac:dyDescent="0.25">
      <c r="A2869" s="41" t="s">
        <v>666</v>
      </c>
      <c r="B2869" s="42">
        <v>-13.861000000000001</v>
      </c>
      <c r="C2869" s="42">
        <v>136.81</v>
      </c>
      <c r="D2869" s="43">
        <v>120.6676923</v>
      </c>
      <c r="E2869" s="40" t="s">
        <v>667</v>
      </c>
      <c r="F2869" s="15"/>
    </row>
    <row r="2870" spans="1:6" ht="21.9" customHeight="1" x14ac:dyDescent="0.25">
      <c r="A2870" s="41" t="s">
        <v>666</v>
      </c>
      <c r="B2870" s="42">
        <v>-13.862</v>
      </c>
      <c r="C2870" s="42">
        <v>136.80699999999999</v>
      </c>
      <c r="D2870" s="43">
        <v>106.9554545</v>
      </c>
      <c r="E2870" s="40" t="s">
        <v>667</v>
      </c>
      <c r="F2870" s="15"/>
    </row>
    <row r="2871" spans="1:6" ht="21.9" customHeight="1" x14ac:dyDescent="0.25">
      <c r="A2871" s="41" t="s">
        <v>666</v>
      </c>
      <c r="B2871" s="42">
        <v>-13.86</v>
      </c>
      <c r="C2871" s="42">
        <v>136.81399999999999</v>
      </c>
      <c r="D2871" s="43">
        <v>162.27724140000001</v>
      </c>
      <c r="E2871" s="40" t="s">
        <v>667</v>
      </c>
      <c r="F2871" s="15"/>
    </row>
    <row r="2872" spans="1:6" ht="21.9" customHeight="1" x14ac:dyDescent="0.25">
      <c r="A2872" s="41" t="s">
        <v>666</v>
      </c>
      <c r="B2872" s="42">
        <v>-15.475</v>
      </c>
      <c r="C2872" s="42">
        <v>132.40899999999999</v>
      </c>
      <c r="D2872" s="43">
        <v>0.66205480299999997</v>
      </c>
      <c r="E2872" s="40" t="s">
        <v>667</v>
      </c>
      <c r="F2872" s="15"/>
    </row>
    <row r="2873" spans="1:6" ht="21.9" customHeight="1" x14ac:dyDescent="0.25">
      <c r="A2873" s="41" t="s">
        <v>666</v>
      </c>
      <c r="B2873" s="42">
        <v>-16.422999999999998</v>
      </c>
      <c r="C2873" s="42">
        <v>129.60300000000001</v>
      </c>
      <c r="D2873" s="43">
        <v>0.27808302200000001</v>
      </c>
      <c r="E2873" s="40" t="s">
        <v>667</v>
      </c>
      <c r="F2873" s="15"/>
    </row>
    <row r="2874" spans="1:6" ht="21.9" customHeight="1" x14ac:dyDescent="0.25">
      <c r="A2874" s="41" t="s">
        <v>666</v>
      </c>
      <c r="B2874" s="42">
        <v>-16.425000000000001</v>
      </c>
      <c r="C2874" s="42">
        <v>129.60599999999999</v>
      </c>
      <c r="D2874" s="43">
        <v>0.89374278799999995</v>
      </c>
      <c r="E2874" s="40" t="s">
        <v>667</v>
      </c>
      <c r="F2874" s="15"/>
    </row>
    <row r="2875" spans="1:6" ht="21.9" customHeight="1" x14ac:dyDescent="0.25">
      <c r="A2875" s="41" t="s">
        <v>666</v>
      </c>
      <c r="B2875" s="42">
        <v>-16.425999999999998</v>
      </c>
      <c r="C2875" s="42">
        <v>129.607</v>
      </c>
      <c r="D2875" s="43">
        <v>8.8573307870000004</v>
      </c>
      <c r="E2875" s="40" t="s">
        <v>667</v>
      </c>
      <c r="F2875" s="15"/>
    </row>
    <row r="2876" spans="1:6" ht="21.9" customHeight="1" x14ac:dyDescent="0.25">
      <c r="A2876" s="41" t="s">
        <v>666</v>
      </c>
      <c r="B2876" s="42">
        <v>-16.425999999999998</v>
      </c>
      <c r="C2876" s="42">
        <v>129.607</v>
      </c>
      <c r="D2876" s="43">
        <v>2.9983629029999999</v>
      </c>
      <c r="E2876" s="40" t="s">
        <v>667</v>
      </c>
      <c r="F2876" s="15"/>
    </row>
    <row r="2877" spans="1:6" ht="21.9" customHeight="1" x14ac:dyDescent="0.25">
      <c r="A2877" s="41" t="s">
        <v>666</v>
      </c>
      <c r="B2877" s="42">
        <v>-16.440999999999999</v>
      </c>
      <c r="C2877" s="42">
        <v>129.607</v>
      </c>
      <c r="D2877" s="43">
        <v>5.1474413979999998</v>
      </c>
      <c r="E2877" s="40" t="s">
        <v>667</v>
      </c>
      <c r="F2877" s="15"/>
    </row>
    <row r="2878" spans="1:6" ht="21.9" customHeight="1" x14ac:dyDescent="0.25">
      <c r="A2878" s="41" t="s">
        <v>666</v>
      </c>
      <c r="B2878" s="42">
        <v>-16.428999999999998</v>
      </c>
      <c r="C2878" s="42">
        <v>129.63</v>
      </c>
      <c r="D2878" s="43">
        <v>18.589849999999998</v>
      </c>
      <c r="E2878" s="40" t="s">
        <v>667</v>
      </c>
      <c r="F2878" s="15"/>
    </row>
    <row r="2879" spans="1:6" ht="21.9" customHeight="1" x14ac:dyDescent="0.25">
      <c r="A2879" s="41" t="s">
        <v>666</v>
      </c>
      <c r="B2879" s="42">
        <v>-13.356</v>
      </c>
      <c r="C2879" s="42">
        <v>134.268</v>
      </c>
      <c r="D2879" s="43">
        <v>50.712811440000003</v>
      </c>
      <c r="E2879" s="40" t="s">
        <v>667</v>
      </c>
      <c r="F2879" s="15"/>
    </row>
    <row r="2880" spans="1:6" ht="21.9" customHeight="1" x14ac:dyDescent="0.25">
      <c r="A2880" s="41" t="s">
        <v>666</v>
      </c>
      <c r="B2880" s="42">
        <v>-17.155999999999999</v>
      </c>
      <c r="C2880" s="42">
        <v>130.417</v>
      </c>
      <c r="D2880" s="43">
        <v>15.7643486</v>
      </c>
      <c r="E2880" s="40" t="s">
        <v>667</v>
      </c>
      <c r="F2880" s="15"/>
    </row>
    <row r="2881" spans="1:6" ht="21.9" customHeight="1" x14ac:dyDescent="0.25">
      <c r="A2881" s="41" t="s">
        <v>666</v>
      </c>
      <c r="B2881" s="42">
        <v>-12.429</v>
      </c>
      <c r="C2881" s="42">
        <v>134.41800000000001</v>
      </c>
      <c r="D2881" s="43">
        <v>16.677399999999999</v>
      </c>
      <c r="E2881" s="40" t="s">
        <v>667</v>
      </c>
      <c r="F2881" s="15"/>
    </row>
    <row r="2882" spans="1:6" ht="21.9" customHeight="1" x14ac:dyDescent="0.25">
      <c r="A2882" s="41" t="s">
        <v>666</v>
      </c>
      <c r="B2882" s="42">
        <v>-16.420000000000002</v>
      </c>
      <c r="C2882" s="42">
        <v>129.60900000000001</v>
      </c>
      <c r="D2882" s="43">
        <v>18.589849999999998</v>
      </c>
      <c r="E2882" s="40" t="s">
        <v>667</v>
      </c>
      <c r="F2882" s="15"/>
    </row>
    <row r="2883" spans="1:6" ht="21.9" customHeight="1" x14ac:dyDescent="0.25">
      <c r="A2883" s="41" t="s">
        <v>666</v>
      </c>
      <c r="B2883" s="42">
        <v>-14.51</v>
      </c>
      <c r="C2883" s="42">
        <v>132.166</v>
      </c>
      <c r="D2883" s="43">
        <v>6.9127317069999998</v>
      </c>
      <c r="E2883" s="40" t="s">
        <v>667</v>
      </c>
      <c r="F2883" s="15"/>
    </row>
    <row r="2884" spans="1:6" ht="21.9" customHeight="1" x14ac:dyDescent="0.25">
      <c r="A2884" s="41" t="s">
        <v>666</v>
      </c>
      <c r="B2884" s="42">
        <v>-14.932</v>
      </c>
      <c r="C2884" s="42">
        <v>133.06100000000001</v>
      </c>
      <c r="D2884" s="43">
        <v>1.4227657950000001</v>
      </c>
      <c r="E2884" s="40" t="s">
        <v>667</v>
      </c>
      <c r="F2884" s="15"/>
    </row>
    <row r="2885" spans="1:6" ht="21.9" customHeight="1" x14ac:dyDescent="0.25">
      <c r="A2885" s="41" t="s">
        <v>666</v>
      </c>
      <c r="B2885" s="42">
        <v>-16.248000000000001</v>
      </c>
      <c r="C2885" s="42">
        <v>134.16300000000001</v>
      </c>
      <c r="D2885" s="43">
        <v>14.69495</v>
      </c>
      <c r="E2885" s="40" t="s">
        <v>667</v>
      </c>
      <c r="F2885" s="15"/>
    </row>
    <row r="2886" spans="1:6" ht="21.9" customHeight="1" x14ac:dyDescent="0.25">
      <c r="A2886" s="41" t="s">
        <v>666</v>
      </c>
      <c r="B2886" s="42">
        <v>-16.245999999999999</v>
      </c>
      <c r="C2886" s="42">
        <v>134.16300000000001</v>
      </c>
      <c r="D2886" s="43">
        <v>4.5215230770000003</v>
      </c>
      <c r="E2886" s="40" t="s">
        <v>667</v>
      </c>
      <c r="F2886" s="15"/>
    </row>
    <row r="2887" spans="1:6" ht="21.9" customHeight="1" x14ac:dyDescent="0.25">
      <c r="A2887" s="41" t="s">
        <v>666</v>
      </c>
      <c r="B2887" s="42">
        <v>-16.234999999999999</v>
      </c>
      <c r="C2887" s="42">
        <v>133.74799999999999</v>
      </c>
      <c r="D2887" s="43">
        <v>3.4285060239999998</v>
      </c>
      <c r="E2887" s="40" t="s">
        <v>667</v>
      </c>
      <c r="F2887" s="15"/>
    </row>
    <row r="2888" spans="1:6" ht="21.9" customHeight="1" x14ac:dyDescent="0.25">
      <c r="A2888" s="41" t="s">
        <v>666</v>
      </c>
      <c r="B2888" s="42">
        <v>-16.456</v>
      </c>
      <c r="C2888" s="42">
        <v>134.661</v>
      </c>
      <c r="D2888" s="43">
        <v>2.757642202</v>
      </c>
      <c r="E2888" s="40" t="s">
        <v>667</v>
      </c>
      <c r="F2888" s="15"/>
    </row>
    <row r="2889" spans="1:6" ht="21.9" customHeight="1" x14ac:dyDescent="0.25">
      <c r="A2889" s="41" t="s">
        <v>666</v>
      </c>
      <c r="B2889" s="42">
        <v>-16.431000000000001</v>
      </c>
      <c r="C2889" s="42">
        <v>129.61199999999999</v>
      </c>
      <c r="D2889" s="43">
        <v>2.1616635639999999</v>
      </c>
      <c r="E2889" s="40" t="s">
        <v>667</v>
      </c>
      <c r="F2889" s="15"/>
    </row>
    <row r="2890" spans="1:6" ht="21.9" customHeight="1" x14ac:dyDescent="0.25">
      <c r="A2890" s="41" t="s">
        <v>666</v>
      </c>
      <c r="B2890" s="42">
        <v>-16.437000000000001</v>
      </c>
      <c r="C2890" s="42">
        <v>129.614</v>
      </c>
      <c r="D2890" s="43">
        <v>2.7167440470000002</v>
      </c>
      <c r="E2890" s="40" t="s">
        <v>667</v>
      </c>
      <c r="F2890" s="15"/>
    </row>
    <row r="2891" spans="1:6" ht="21.9" customHeight="1" x14ac:dyDescent="0.25">
      <c r="A2891" s="41" t="s">
        <v>666</v>
      </c>
      <c r="B2891" s="42">
        <v>-16.439</v>
      </c>
      <c r="C2891" s="42">
        <v>129.61099999999999</v>
      </c>
      <c r="D2891" s="43">
        <v>3.1182773109999999</v>
      </c>
      <c r="E2891" s="40" t="s">
        <v>667</v>
      </c>
      <c r="F2891" s="15"/>
    </row>
    <row r="2892" spans="1:6" ht="21.9" customHeight="1" x14ac:dyDescent="0.25">
      <c r="A2892" s="41" t="s">
        <v>666</v>
      </c>
      <c r="B2892" s="42">
        <v>-16.440999999999999</v>
      </c>
      <c r="C2892" s="42">
        <v>129.61600000000001</v>
      </c>
      <c r="D2892" s="43">
        <v>8.1139316929999996</v>
      </c>
      <c r="E2892" s="40" t="s">
        <v>667</v>
      </c>
      <c r="F2892" s="15"/>
    </row>
    <row r="2893" spans="1:6" ht="21.9" customHeight="1" x14ac:dyDescent="0.25">
      <c r="A2893" s="41" t="s">
        <v>666</v>
      </c>
      <c r="B2893" s="42">
        <v>-16.440000000000001</v>
      </c>
      <c r="C2893" s="42">
        <v>129.624</v>
      </c>
      <c r="D2893" s="43">
        <v>18.466283749999999</v>
      </c>
      <c r="E2893" s="40" t="s">
        <v>667</v>
      </c>
      <c r="F2893" s="15"/>
    </row>
    <row r="2894" spans="1:6" ht="21.9" customHeight="1" x14ac:dyDescent="0.25">
      <c r="A2894" s="41" t="s">
        <v>666</v>
      </c>
      <c r="B2894" s="42">
        <v>-15.763999999999999</v>
      </c>
      <c r="C2894" s="42">
        <v>130.077</v>
      </c>
      <c r="D2894" s="43">
        <v>2.7099459459999999</v>
      </c>
      <c r="E2894" s="40" t="s">
        <v>667</v>
      </c>
      <c r="F2894" s="15"/>
    </row>
    <row r="2895" spans="1:6" ht="21.9" customHeight="1" x14ac:dyDescent="0.25">
      <c r="A2895" s="41" t="s">
        <v>666</v>
      </c>
      <c r="B2895" s="42">
        <v>-15.773999999999999</v>
      </c>
      <c r="C2895" s="42">
        <v>130.07300000000001</v>
      </c>
      <c r="D2895" s="43">
        <v>22.940859459999999</v>
      </c>
      <c r="E2895" s="40" t="s">
        <v>667</v>
      </c>
      <c r="F2895" s="15"/>
    </row>
    <row r="2896" spans="1:6" ht="21.9" customHeight="1" x14ac:dyDescent="0.25">
      <c r="A2896" s="41" t="s">
        <v>666</v>
      </c>
      <c r="B2896" s="42">
        <v>-14.472</v>
      </c>
      <c r="C2896" s="42">
        <v>132.26900000000001</v>
      </c>
      <c r="D2896" s="43">
        <v>35.5655</v>
      </c>
      <c r="E2896" s="40" t="s">
        <v>667</v>
      </c>
      <c r="F2896" s="15"/>
    </row>
    <row r="2897" spans="1:6" ht="21.9" customHeight="1" x14ac:dyDescent="0.25">
      <c r="A2897" s="41" t="s">
        <v>666</v>
      </c>
      <c r="B2897" s="42">
        <v>-12.648999999999999</v>
      </c>
      <c r="C2897" s="42">
        <v>132.68299999999999</v>
      </c>
      <c r="D2897" s="43">
        <v>321.21551670000002</v>
      </c>
      <c r="E2897" s="40" t="s">
        <v>667</v>
      </c>
      <c r="F2897" s="15"/>
    </row>
    <row r="2898" spans="1:6" ht="21.9" customHeight="1" x14ac:dyDescent="0.25">
      <c r="A2898" s="41" t="s">
        <v>666</v>
      </c>
      <c r="B2898" s="42">
        <v>-13.678000000000001</v>
      </c>
      <c r="C2898" s="42">
        <v>130.28100000000001</v>
      </c>
      <c r="D2898" s="43">
        <v>440.25143639999999</v>
      </c>
      <c r="E2898" s="40" t="s">
        <v>667</v>
      </c>
      <c r="F2898" s="15"/>
    </row>
    <row r="2899" spans="1:6" ht="21.9" customHeight="1" x14ac:dyDescent="0.25">
      <c r="A2899" s="41" t="s">
        <v>666</v>
      </c>
      <c r="B2899" s="42">
        <v>-12.476000000000001</v>
      </c>
      <c r="C2899" s="42">
        <v>131.709</v>
      </c>
      <c r="D2899" s="43">
        <v>0.20820601499999999</v>
      </c>
      <c r="E2899" s="40" t="s">
        <v>667</v>
      </c>
      <c r="F2899" s="15"/>
    </row>
    <row r="2900" spans="1:6" ht="21.9" customHeight="1" x14ac:dyDescent="0.25">
      <c r="A2900" s="41" t="s">
        <v>666</v>
      </c>
      <c r="B2900" s="42">
        <v>-12.43</v>
      </c>
      <c r="C2900" s="42">
        <v>131.69</v>
      </c>
      <c r="D2900" s="43">
        <v>0.362082495</v>
      </c>
      <c r="E2900" s="40" t="s">
        <v>667</v>
      </c>
      <c r="F2900" s="15"/>
    </row>
    <row r="2901" spans="1:6" ht="21.9" customHeight="1" x14ac:dyDescent="0.25">
      <c r="A2901" s="41" t="s">
        <v>666</v>
      </c>
      <c r="B2901" s="42">
        <v>-12.458</v>
      </c>
      <c r="C2901" s="42">
        <v>131.697</v>
      </c>
      <c r="D2901" s="43">
        <v>0.37695173999999998</v>
      </c>
      <c r="E2901" s="40" t="s">
        <v>667</v>
      </c>
      <c r="F2901" s="15"/>
    </row>
    <row r="2902" spans="1:6" ht="21.9" customHeight="1" x14ac:dyDescent="0.25">
      <c r="A2902" s="41" t="s">
        <v>666</v>
      </c>
      <c r="B2902" s="42">
        <v>-12.47</v>
      </c>
      <c r="C2902" s="42">
        <v>131.69300000000001</v>
      </c>
      <c r="D2902" s="43">
        <v>0.37821342899999999</v>
      </c>
      <c r="E2902" s="40" t="s">
        <v>667</v>
      </c>
      <c r="F2902" s="15"/>
    </row>
    <row r="2903" spans="1:6" ht="21.9" customHeight="1" x14ac:dyDescent="0.25">
      <c r="A2903" s="41" t="s">
        <v>666</v>
      </c>
      <c r="B2903" s="42">
        <v>-12.484</v>
      </c>
      <c r="C2903" s="42">
        <v>131.72300000000001</v>
      </c>
      <c r="D2903" s="43">
        <v>4.0190711180000003</v>
      </c>
      <c r="E2903" s="40" t="s">
        <v>667</v>
      </c>
      <c r="F2903" s="15"/>
    </row>
    <row r="2904" spans="1:6" ht="21.9" customHeight="1" x14ac:dyDescent="0.25">
      <c r="A2904" s="41" t="s">
        <v>666</v>
      </c>
      <c r="B2904" s="42">
        <v>-12.539</v>
      </c>
      <c r="C2904" s="42">
        <v>131.66399999999999</v>
      </c>
      <c r="D2904" s="43">
        <v>270.62444440000002</v>
      </c>
      <c r="E2904" s="40" t="s">
        <v>667</v>
      </c>
      <c r="F2904" s="15"/>
    </row>
    <row r="2905" spans="1:6" ht="21.9" customHeight="1" x14ac:dyDescent="0.25">
      <c r="A2905" s="41" t="s">
        <v>666</v>
      </c>
      <c r="B2905" s="42">
        <v>-12.48</v>
      </c>
      <c r="C2905" s="42">
        <v>131.67699999999999</v>
      </c>
      <c r="D2905" s="43">
        <v>6.208834081</v>
      </c>
      <c r="E2905" s="40" t="s">
        <v>667</v>
      </c>
      <c r="F2905" s="15"/>
    </row>
    <row r="2906" spans="1:6" ht="21.9" customHeight="1" x14ac:dyDescent="0.25">
      <c r="A2906" s="41" t="s">
        <v>666</v>
      </c>
      <c r="B2906" s="42">
        <v>-13.651</v>
      </c>
      <c r="C2906" s="42">
        <v>134.30600000000001</v>
      </c>
      <c r="D2906" s="43">
        <v>36.3212963</v>
      </c>
      <c r="E2906" s="40" t="s">
        <v>667</v>
      </c>
      <c r="F2906" s="15"/>
    </row>
    <row r="2907" spans="1:6" ht="21.9" customHeight="1" x14ac:dyDescent="0.25">
      <c r="A2907" s="41" t="s">
        <v>666</v>
      </c>
      <c r="B2907" s="42">
        <v>-13.65</v>
      </c>
      <c r="C2907" s="42">
        <v>134.309</v>
      </c>
      <c r="D2907" s="43">
        <v>25.82376584</v>
      </c>
      <c r="E2907" s="40" t="s">
        <v>667</v>
      </c>
      <c r="F2907" s="15"/>
    </row>
    <row r="2908" spans="1:6" ht="21.9" customHeight="1" x14ac:dyDescent="0.25">
      <c r="A2908" s="41" t="s">
        <v>666</v>
      </c>
      <c r="B2908" s="42">
        <v>-14.545999999999999</v>
      </c>
      <c r="C2908" s="42">
        <v>132.126</v>
      </c>
      <c r="D2908" s="43">
        <v>11.64748649</v>
      </c>
      <c r="E2908" s="40" t="s">
        <v>667</v>
      </c>
      <c r="F2908" s="15"/>
    </row>
    <row r="2909" spans="1:6" ht="21.9" customHeight="1" x14ac:dyDescent="0.25">
      <c r="A2909" s="41" t="s">
        <v>666</v>
      </c>
      <c r="B2909" s="42">
        <v>-17.172999999999998</v>
      </c>
      <c r="C2909" s="42">
        <v>137.76599999999999</v>
      </c>
      <c r="D2909" s="43">
        <v>151.01400000000001</v>
      </c>
      <c r="E2909" s="40" t="s">
        <v>667</v>
      </c>
      <c r="F2909" s="15"/>
    </row>
    <row r="2910" spans="1:6" ht="21.9" customHeight="1" x14ac:dyDescent="0.25">
      <c r="A2910" s="41" t="s">
        <v>666</v>
      </c>
      <c r="B2910" s="42">
        <v>-17.175000000000001</v>
      </c>
      <c r="C2910" s="42">
        <v>137.755</v>
      </c>
      <c r="D2910" s="43">
        <v>151.01400000000001</v>
      </c>
      <c r="E2910" s="40" t="s">
        <v>667</v>
      </c>
      <c r="F2910" s="15"/>
    </row>
    <row r="2911" spans="1:6" ht="21.9" customHeight="1" x14ac:dyDescent="0.25">
      <c r="A2911" s="41" t="s">
        <v>666</v>
      </c>
      <c r="B2911" s="42">
        <v>-17.175000000000001</v>
      </c>
      <c r="C2911" s="42">
        <v>137.755</v>
      </c>
      <c r="D2911" s="43">
        <v>113.26049999999999</v>
      </c>
      <c r="E2911" s="40" t="s">
        <v>667</v>
      </c>
      <c r="F2911" s="15"/>
    </row>
    <row r="2912" spans="1:6" ht="21.9" customHeight="1" x14ac:dyDescent="0.25">
      <c r="A2912" s="41" t="s">
        <v>666</v>
      </c>
      <c r="B2912" s="42">
        <v>-17.175999999999998</v>
      </c>
      <c r="C2912" s="42">
        <v>137.75700000000001</v>
      </c>
      <c r="D2912" s="43">
        <v>129.44057140000001</v>
      </c>
      <c r="E2912" s="40" t="s">
        <v>667</v>
      </c>
      <c r="F2912" s="15"/>
    </row>
    <row r="2913" spans="1:6" ht="21.9" customHeight="1" x14ac:dyDescent="0.25">
      <c r="A2913" s="41" t="s">
        <v>666</v>
      </c>
      <c r="B2913" s="42">
        <v>-17.178999999999998</v>
      </c>
      <c r="C2913" s="42">
        <v>137.75399999999999</v>
      </c>
      <c r="D2913" s="43">
        <v>100.676</v>
      </c>
      <c r="E2913" s="40" t="s">
        <v>667</v>
      </c>
      <c r="F2913" s="15"/>
    </row>
    <row r="2914" spans="1:6" ht="21.9" customHeight="1" x14ac:dyDescent="0.25">
      <c r="A2914" s="41" t="s">
        <v>666</v>
      </c>
      <c r="B2914" s="42">
        <v>-17.175999999999998</v>
      </c>
      <c r="C2914" s="42">
        <v>137.755</v>
      </c>
      <c r="D2914" s="43">
        <v>151.01400000000001</v>
      </c>
      <c r="E2914" s="40" t="s">
        <v>667</v>
      </c>
      <c r="F2914" s="15"/>
    </row>
    <row r="2915" spans="1:6" ht="21.9" customHeight="1" x14ac:dyDescent="0.25">
      <c r="A2915" s="41" t="s">
        <v>666</v>
      </c>
      <c r="B2915" s="42">
        <v>-15.487</v>
      </c>
      <c r="C2915" s="42">
        <v>136.148</v>
      </c>
      <c r="D2915" s="43">
        <v>2.292420382</v>
      </c>
      <c r="E2915" s="40" t="s">
        <v>667</v>
      </c>
      <c r="F2915" s="15"/>
    </row>
    <row r="2916" spans="1:6" ht="21.9" customHeight="1" x14ac:dyDescent="0.25">
      <c r="A2916" s="41" t="s">
        <v>666</v>
      </c>
      <c r="B2916" s="42">
        <v>-16.050999999999998</v>
      </c>
      <c r="C2916" s="42">
        <v>136.864</v>
      </c>
      <c r="D2916" s="43">
        <v>9.7239678900000008</v>
      </c>
      <c r="E2916" s="40" t="s">
        <v>667</v>
      </c>
      <c r="F2916" s="15"/>
    </row>
    <row r="2917" spans="1:6" ht="21.9" customHeight="1" x14ac:dyDescent="0.25">
      <c r="A2917" s="41" t="s">
        <v>666</v>
      </c>
      <c r="B2917" s="42">
        <v>-16.215</v>
      </c>
      <c r="C2917" s="42">
        <v>136.005</v>
      </c>
      <c r="D2917" s="43">
        <v>97.958497919999999</v>
      </c>
      <c r="E2917" s="40" t="s">
        <v>667</v>
      </c>
      <c r="F2917" s="15"/>
    </row>
    <row r="2918" spans="1:6" ht="21.9" customHeight="1" x14ac:dyDescent="0.25">
      <c r="A2918" s="41" t="s">
        <v>666</v>
      </c>
      <c r="B2918" s="42">
        <v>-16.215</v>
      </c>
      <c r="C2918" s="42">
        <v>136.005</v>
      </c>
      <c r="D2918" s="43">
        <v>96.932749999999999</v>
      </c>
      <c r="E2918" s="40" t="s">
        <v>667</v>
      </c>
      <c r="F2918" s="15"/>
    </row>
    <row r="2919" spans="1:6" ht="21.9" customHeight="1" x14ac:dyDescent="0.25">
      <c r="A2919" s="41" t="s">
        <v>666</v>
      </c>
      <c r="B2919" s="42">
        <v>-14.567</v>
      </c>
      <c r="C2919" s="42">
        <v>133.14699999999999</v>
      </c>
      <c r="D2919" s="43">
        <v>56.683399999999999</v>
      </c>
      <c r="E2919" s="40" t="s">
        <v>667</v>
      </c>
      <c r="F2919" s="15"/>
    </row>
    <row r="2920" spans="1:6" ht="21.9" customHeight="1" x14ac:dyDescent="0.25">
      <c r="A2920" s="41" t="s">
        <v>666</v>
      </c>
      <c r="B2920" s="42">
        <v>-14.564</v>
      </c>
      <c r="C2920" s="42">
        <v>133.143</v>
      </c>
      <c r="D2920" s="43">
        <v>41.331644969999999</v>
      </c>
      <c r="E2920" s="40" t="s">
        <v>667</v>
      </c>
      <c r="F2920" s="15"/>
    </row>
    <row r="2921" spans="1:6" ht="21.9" customHeight="1" x14ac:dyDescent="0.25">
      <c r="A2921" s="41" t="s">
        <v>666</v>
      </c>
      <c r="B2921" s="42">
        <v>-17.53</v>
      </c>
      <c r="C2921" s="42">
        <v>129.82300000000001</v>
      </c>
      <c r="D2921" s="43">
        <v>14.47674905</v>
      </c>
      <c r="E2921" s="40" t="s">
        <v>667</v>
      </c>
      <c r="F2921" s="15"/>
    </row>
    <row r="2922" spans="1:6" ht="21.9" customHeight="1" x14ac:dyDescent="0.25">
      <c r="A2922" s="41" t="s">
        <v>666</v>
      </c>
      <c r="B2922" s="42">
        <v>-12.407999999999999</v>
      </c>
      <c r="C2922" s="42">
        <v>130.917</v>
      </c>
      <c r="D2922" s="43">
        <v>784.34</v>
      </c>
      <c r="E2922" s="40" t="s">
        <v>667</v>
      </c>
      <c r="F2922" s="15"/>
    </row>
    <row r="2923" spans="1:6" ht="21.9" customHeight="1" x14ac:dyDescent="0.25">
      <c r="A2923" s="41" t="s">
        <v>666</v>
      </c>
      <c r="B2923" s="42">
        <v>-12.503</v>
      </c>
      <c r="C2923" s="42">
        <v>130.971</v>
      </c>
      <c r="D2923" s="43">
        <v>141.82034479999999</v>
      </c>
      <c r="E2923" s="40" t="s">
        <v>667</v>
      </c>
      <c r="F2923" s="15"/>
    </row>
    <row r="2924" spans="1:6" ht="21.9" customHeight="1" x14ac:dyDescent="0.25">
      <c r="A2924" s="41" t="s">
        <v>666</v>
      </c>
      <c r="B2924" s="42">
        <v>-12.509</v>
      </c>
      <c r="C2924" s="42">
        <v>130.97300000000001</v>
      </c>
      <c r="D2924" s="43">
        <v>411.279</v>
      </c>
      <c r="E2924" s="40" t="s">
        <v>667</v>
      </c>
      <c r="F2924" s="15"/>
    </row>
    <row r="2925" spans="1:6" ht="21.9" customHeight="1" x14ac:dyDescent="0.25">
      <c r="A2925" s="41" t="s">
        <v>666</v>
      </c>
      <c r="B2925" s="42">
        <v>-17.222000000000001</v>
      </c>
      <c r="C2925" s="42">
        <v>137.98500000000001</v>
      </c>
      <c r="D2925" s="43">
        <v>132.33125000000001</v>
      </c>
      <c r="E2925" s="40" t="s">
        <v>667</v>
      </c>
      <c r="F2925" s="15"/>
    </row>
    <row r="2926" spans="1:6" ht="21.9" customHeight="1" x14ac:dyDescent="0.25">
      <c r="A2926" s="41" t="s">
        <v>666</v>
      </c>
      <c r="B2926" s="42">
        <v>-17.221</v>
      </c>
      <c r="C2926" s="42">
        <v>137.98500000000001</v>
      </c>
      <c r="D2926" s="43">
        <v>134.431746</v>
      </c>
      <c r="E2926" s="40" t="s">
        <v>667</v>
      </c>
      <c r="F2926" s="15"/>
    </row>
    <row r="2927" spans="1:6" ht="21.9" customHeight="1" x14ac:dyDescent="0.25">
      <c r="A2927" s="41" t="s">
        <v>666</v>
      </c>
      <c r="B2927" s="42">
        <v>-16.062999999999999</v>
      </c>
      <c r="C2927" s="42">
        <v>136.309</v>
      </c>
      <c r="D2927" s="43">
        <v>176.34375</v>
      </c>
      <c r="E2927" s="40" t="s">
        <v>667</v>
      </c>
      <c r="F2927" s="15"/>
    </row>
    <row r="2928" spans="1:6" ht="21.9" customHeight="1" x14ac:dyDescent="0.25">
      <c r="A2928" s="41" t="s">
        <v>666</v>
      </c>
      <c r="B2928" s="42">
        <v>-17.526</v>
      </c>
      <c r="C2928" s="42">
        <v>129.833</v>
      </c>
      <c r="D2928" s="43">
        <v>4.5563548389999999</v>
      </c>
      <c r="E2928" s="40" t="s">
        <v>667</v>
      </c>
      <c r="F2928" s="15"/>
    </row>
    <row r="2929" spans="1:6" ht="21.9" customHeight="1" x14ac:dyDescent="0.25">
      <c r="A2929" s="41" t="s">
        <v>666</v>
      </c>
      <c r="B2929" s="42">
        <v>-17.53</v>
      </c>
      <c r="C2929" s="42">
        <v>129.82300000000001</v>
      </c>
      <c r="D2929" s="43">
        <v>14.140902260000001</v>
      </c>
      <c r="E2929" s="40" t="s">
        <v>667</v>
      </c>
      <c r="F2929" s="15"/>
    </row>
    <row r="2930" spans="1:6" ht="21.9" customHeight="1" x14ac:dyDescent="0.25">
      <c r="A2930" s="41" t="s">
        <v>666</v>
      </c>
      <c r="B2930" s="42">
        <v>-15.712999999999999</v>
      </c>
      <c r="C2930" s="42">
        <v>130.11199999999999</v>
      </c>
      <c r="D2930" s="43">
        <v>0.62724233600000001</v>
      </c>
      <c r="E2930" s="40" t="s">
        <v>667</v>
      </c>
      <c r="F2930" s="15"/>
    </row>
    <row r="2931" spans="1:6" ht="21.9" customHeight="1" x14ac:dyDescent="0.25">
      <c r="A2931" s="41" t="s">
        <v>666</v>
      </c>
      <c r="B2931" s="42">
        <v>-15.779</v>
      </c>
      <c r="C2931" s="42">
        <v>130.01400000000001</v>
      </c>
      <c r="D2931" s="43">
        <v>3.134536878</v>
      </c>
      <c r="E2931" s="40" t="s">
        <v>667</v>
      </c>
      <c r="F2931" s="15"/>
    </row>
    <row r="2932" spans="1:6" ht="21.9" customHeight="1" x14ac:dyDescent="0.25">
      <c r="A2932" s="41" t="s">
        <v>666</v>
      </c>
      <c r="B2932" s="42">
        <v>-14.182</v>
      </c>
      <c r="C2932" s="42">
        <v>132.161</v>
      </c>
      <c r="D2932" s="43">
        <v>88.924007410000002</v>
      </c>
      <c r="E2932" s="40" t="s">
        <v>667</v>
      </c>
      <c r="F2932" s="15"/>
    </row>
    <row r="2933" spans="1:6" ht="21.9" customHeight="1" x14ac:dyDescent="0.25">
      <c r="A2933" s="41" t="s">
        <v>666</v>
      </c>
      <c r="B2933" s="42">
        <v>-14.305</v>
      </c>
      <c r="C2933" s="42">
        <v>132.08000000000001</v>
      </c>
      <c r="D2933" s="43">
        <v>40.994571430000001</v>
      </c>
      <c r="E2933" s="40" t="s">
        <v>667</v>
      </c>
      <c r="F2933" s="15"/>
    </row>
    <row r="2934" spans="1:6" ht="21.9" customHeight="1" x14ac:dyDescent="0.25">
      <c r="A2934" s="41" t="s">
        <v>666</v>
      </c>
      <c r="B2934" s="42">
        <v>-14.513999999999999</v>
      </c>
      <c r="C2934" s="42">
        <v>132.18100000000001</v>
      </c>
      <c r="D2934" s="43">
        <v>8.8729687500000001</v>
      </c>
      <c r="E2934" s="40" t="s">
        <v>667</v>
      </c>
      <c r="F2934" s="15"/>
    </row>
    <row r="2935" spans="1:6" ht="21.9" customHeight="1" x14ac:dyDescent="0.25">
      <c r="A2935" s="41" t="s">
        <v>666</v>
      </c>
      <c r="B2935" s="42">
        <v>-14.484999999999999</v>
      </c>
      <c r="C2935" s="42">
        <v>132.17500000000001</v>
      </c>
      <c r="D2935" s="43">
        <v>31.613777779999999</v>
      </c>
      <c r="E2935" s="40" t="s">
        <v>667</v>
      </c>
      <c r="F2935" s="15"/>
    </row>
    <row r="2936" spans="1:6" ht="21.9" customHeight="1" x14ac:dyDescent="0.25">
      <c r="A2936" s="41" t="s">
        <v>666</v>
      </c>
      <c r="B2936" s="42">
        <v>-13.204000000000001</v>
      </c>
      <c r="C2936" s="42">
        <v>131.119</v>
      </c>
      <c r="D2936" s="43">
        <v>254.3568784</v>
      </c>
      <c r="E2936" s="40" t="s">
        <v>667</v>
      </c>
      <c r="F2936" s="15"/>
    </row>
    <row r="2937" spans="1:6" ht="21.9" customHeight="1" x14ac:dyDescent="0.25">
      <c r="A2937" s="41" t="s">
        <v>666</v>
      </c>
      <c r="B2937" s="42">
        <v>-13.026</v>
      </c>
      <c r="C2937" s="42">
        <v>130.965</v>
      </c>
      <c r="D2937" s="43">
        <v>352.6875</v>
      </c>
      <c r="E2937" s="40" t="s">
        <v>667</v>
      </c>
      <c r="F2937" s="15"/>
    </row>
    <row r="2938" spans="1:6" ht="21.9" customHeight="1" x14ac:dyDescent="0.25">
      <c r="A2938" s="41" t="s">
        <v>666</v>
      </c>
      <c r="B2938" s="42">
        <v>-13.025</v>
      </c>
      <c r="C2938" s="42">
        <v>130.96600000000001</v>
      </c>
      <c r="D2938" s="43">
        <v>815.76</v>
      </c>
      <c r="E2938" s="40" t="s">
        <v>667</v>
      </c>
      <c r="F2938" s="15"/>
    </row>
    <row r="2939" spans="1:6" ht="21.9" customHeight="1" x14ac:dyDescent="0.25">
      <c r="A2939" s="41" t="s">
        <v>666</v>
      </c>
      <c r="B2939" s="42">
        <v>-13.026</v>
      </c>
      <c r="C2939" s="42">
        <v>130.953</v>
      </c>
      <c r="D2939" s="43">
        <v>470.25</v>
      </c>
      <c r="E2939" s="40" t="s">
        <v>667</v>
      </c>
      <c r="F2939" s="15"/>
    </row>
    <row r="2940" spans="1:6" ht="21.9" customHeight="1" x14ac:dyDescent="0.25">
      <c r="A2940" s="41" t="s">
        <v>666</v>
      </c>
      <c r="B2940" s="42">
        <v>-14.489000000000001</v>
      </c>
      <c r="C2940" s="42">
        <v>132.24100000000001</v>
      </c>
      <c r="D2940" s="43">
        <v>33.589639820000002</v>
      </c>
      <c r="E2940" s="40" t="s">
        <v>667</v>
      </c>
      <c r="F2940" s="15"/>
    </row>
    <row r="2941" spans="1:6" ht="21.9" customHeight="1" x14ac:dyDescent="0.25">
      <c r="A2941" s="41" t="s">
        <v>666</v>
      </c>
      <c r="B2941" s="42">
        <v>-12.858000000000001</v>
      </c>
      <c r="C2941" s="42">
        <v>131.56899999999999</v>
      </c>
      <c r="D2941" s="43">
        <v>513.64</v>
      </c>
      <c r="E2941" s="40" t="s">
        <v>667</v>
      </c>
      <c r="F2941" s="15"/>
    </row>
    <row r="2942" spans="1:6" ht="21.9" customHeight="1" x14ac:dyDescent="0.25">
      <c r="A2942" s="41" t="s">
        <v>666</v>
      </c>
      <c r="B2942" s="42">
        <v>-14.436999999999999</v>
      </c>
      <c r="C2942" s="42">
        <v>132.274</v>
      </c>
      <c r="D2942" s="43">
        <v>56.904800000000002</v>
      </c>
      <c r="E2942" s="40" t="s">
        <v>667</v>
      </c>
      <c r="F2942" s="15"/>
    </row>
    <row r="2943" spans="1:6" ht="21.9" customHeight="1" x14ac:dyDescent="0.25">
      <c r="A2943" s="41" t="s">
        <v>666</v>
      </c>
      <c r="B2943" s="42">
        <v>-14.313000000000001</v>
      </c>
      <c r="C2943" s="42">
        <v>132.096</v>
      </c>
      <c r="D2943" s="43">
        <v>71.740499999999997</v>
      </c>
      <c r="E2943" s="40" t="s">
        <v>667</v>
      </c>
      <c r="F2943" s="15"/>
    </row>
    <row r="2944" spans="1:6" ht="21.9" customHeight="1" x14ac:dyDescent="0.25">
      <c r="A2944" s="41" t="s">
        <v>666</v>
      </c>
      <c r="B2944" s="42">
        <v>-12.609</v>
      </c>
      <c r="C2944" s="42">
        <v>131.14500000000001</v>
      </c>
      <c r="D2944" s="43">
        <v>692.28499999999997</v>
      </c>
      <c r="E2944" s="40" t="s">
        <v>667</v>
      </c>
      <c r="F2944" s="15"/>
    </row>
    <row r="2945" spans="1:6" ht="21.9" customHeight="1" x14ac:dyDescent="0.25">
      <c r="A2945" s="41" t="s">
        <v>666</v>
      </c>
      <c r="B2945" s="42">
        <v>-12.772</v>
      </c>
      <c r="C2945" s="42">
        <v>131.00200000000001</v>
      </c>
      <c r="D2945" s="43">
        <v>964.09950300000003</v>
      </c>
      <c r="E2945" s="40" t="s">
        <v>667</v>
      </c>
      <c r="F2945" s="15"/>
    </row>
    <row r="2946" spans="1:6" ht="21.9" customHeight="1" x14ac:dyDescent="0.25">
      <c r="A2946" s="41" t="s">
        <v>666</v>
      </c>
      <c r="B2946" s="42">
        <v>-12.757</v>
      </c>
      <c r="C2946" s="42">
        <v>131.00899999999999</v>
      </c>
      <c r="D2946" s="43">
        <v>608.90499999999997</v>
      </c>
      <c r="E2946" s="40" t="s">
        <v>667</v>
      </c>
      <c r="F2946" s="15"/>
    </row>
    <row r="2947" spans="1:6" ht="21.9" customHeight="1" x14ac:dyDescent="0.25">
      <c r="A2947" s="41" t="s">
        <v>666</v>
      </c>
      <c r="B2947" s="42">
        <v>-12.757999999999999</v>
      </c>
      <c r="C2947" s="42">
        <v>131.024</v>
      </c>
      <c r="D2947" s="43">
        <v>811.87333330000001</v>
      </c>
      <c r="E2947" s="40" t="s">
        <v>667</v>
      </c>
      <c r="F2947" s="15"/>
    </row>
    <row r="2948" spans="1:6" ht="21.9" customHeight="1" x14ac:dyDescent="0.25">
      <c r="A2948" s="41" t="s">
        <v>666</v>
      </c>
      <c r="B2948" s="42">
        <v>-12.794</v>
      </c>
      <c r="C2948" s="42">
        <v>131.03899999999999</v>
      </c>
      <c r="D2948" s="43">
        <v>811.87333330000001</v>
      </c>
      <c r="E2948" s="40" t="s">
        <v>667</v>
      </c>
      <c r="F2948" s="15"/>
    </row>
    <row r="2949" spans="1:6" ht="21.9" customHeight="1" x14ac:dyDescent="0.25">
      <c r="A2949" s="41" t="s">
        <v>666</v>
      </c>
      <c r="B2949" s="42">
        <v>-12.779</v>
      </c>
      <c r="C2949" s="42">
        <v>131.03899999999999</v>
      </c>
      <c r="D2949" s="43">
        <v>548.01455480000004</v>
      </c>
      <c r="E2949" s="40" t="s">
        <v>667</v>
      </c>
      <c r="F2949" s="15"/>
    </row>
    <row r="2950" spans="1:6" ht="21.9" customHeight="1" x14ac:dyDescent="0.25">
      <c r="A2950" s="41" t="s">
        <v>666</v>
      </c>
      <c r="B2950" s="42">
        <v>-12.789</v>
      </c>
      <c r="C2950" s="42">
        <v>131.00899999999999</v>
      </c>
      <c r="D2950" s="43">
        <v>417.53488099999998</v>
      </c>
      <c r="E2950" s="40" t="s">
        <v>667</v>
      </c>
      <c r="F2950" s="15"/>
    </row>
    <row r="2951" spans="1:6" ht="21.9" customHeight="1" x14ac:dyDescent="0.25">
      <c r="A2951" s="41" t="s">
        <v>666</v>
      </c>
      <c r="B2951" s="42">
        <v>-12.791</v>
      </c>
      <c r="C2951" s="42">
        <v>131.00899999999999</v>
      </c>
      <c r="D2951" s="43">
        <v>649.49866669999994</v>
      </c>
      <c r="E2951" s="40" t="s">
        <v>667</v>
      </c>
      <c r="F2951" s="15"/>
    </row>
    <row r="2952" spans="1:6" ht="21.9" customHeight="1" x14ac:dyDescent="0.25">
      <c r="A2952" s="41" t="s">
        <v>666</v>
      </c>
      <c r="B2952" s="42">
        <v>-12.8</v>
      </c>
      <c r="C2952" s="42">
        <v>131.10499999999999</v>
      </c>
      <c r="D2952" s="43">
        <v>811.87333330000001</v>
      </c>
      <c r="E2952" s="40" t="s">
        <v>667</v>
      </c>
      <c r="F2952" s="15"/>
    </row>
    <row r="2953" spans="1:6" ht="21.9" customHeight="1" x14ac:dyDescent="0.25">
      <c r="A2953" s="41" t="s">
        <v>666</v>
      </c>
      <c r="B2953" s="42">
        <v>-12.763999999999999</v>
      </c>
      <c r="C2953" s="42">
        <v>131.053</v>
      </c>
      <c r="D2953" s="43">
        <v>323.78282000000002</v>
      </c>
      <c r="E2953" s="40" t="s">
        <v>667</v>
      </c>
      <c r="F2953" s="15"/>
    </row>
    <row r="2954" spans="1:6" ht="21.9" customHeight="1" x14ac:dyDescent="0.25">
      <c r="A2954" s="41" t="s">
        <v>666</v>
      </c>
      <c r="B2954" s="42">
        <v>-12.715999999999999</v>
      </c>
      <c r="C2954" s="42">
        <v>131.00899999999999</v>
      </c>
      <c r="D2954" s="43">
        <v>658.89162269999997</v>
      </c>
      <c r="E2954" s="40" t="s">
        <v>667</v>
      </c>
      <c r="F2954" s="15"/>
    </row>
    <row r="2955" spans="1:6" ht="21.9" customHeight="1" x14ac:dyDescent="0.25">
      <c r="A2955" s="41" t="s">
        <v>666</v>
      </c>
      <c r="B2955" s="42">
        <v>-14.481</v>
      </c>
      <c r="C2955" s="42">
        <v>132.13900000000001</v>
      </c>
      <c r="D2955" s="43">
        <v>12.93809091</v>
      </c>
      <c r="E2955" s="40" t="s">
        <v>667</v>
      </c>
      <c r="F2955" s="15"/>
    </row>
    <row r="2956" spans="1:6" ht="21.9" customHeight="1" x14ac:dyDescent="0.25">
      <c r="A2956" s="41" t="s">
        <v>666</v>
      </c>
      <c r="B2956" s="42">
        <v>-14.467000000000001</v>
      </c>
      <c r="C2956" s="42">
        <v>132.31</v>
      </c>
      <c r="D2956" s="43">
        <v>47.420666670000003</v>
      </c>
      <c r="E2956" s="40" t="s">
        <v>667</v>
      </c>
      <c r="F2956" s="15"/>
    </row>
    <row r="2957" spans="1:6" ht="21.9" customHeight="1" x14ac:dyDescent="0.25">
      <c r="A2957" s="41" t="s">
        <v>666</v>
      </c>
      <c r="B2957" s="42">
        <v>-16.298999999999999</v>
      </c>
      <c r="C2957" s="42">
        <v>129.06100000000001</v>
      </c>
      <c r="D2957" s="43">
        <v>23.670352940000001</v>
      </c>
      <c r="E2957" s="40" t="s">
        <v>667</v>
      </c>
      <c r="F2957" s="15"/>
    </row>
    <row r="2958" spans="1:6" ht="21.9" customHeight="1" x14ac:dyDescent="0.25">
      <c r="A2958" s="41" t="s">
        <v>666</v>
      </c>
      <c r="B2958" s="42">
        <v>-16.298999999999999</v>
      </c>
      <c r="C2958" s="42">
        <v>129.06100000000001</v>
      </c>
      <c r="D2958" s="43">
        <v>25.149750000000001</v>
      </c>
      <c r="E2958" s="40" t="s">
        <v>667</v>
      </c>
      <c r="F2958" s="15"/>
    </row>
    <row r="2959" spans="1:6" ht="21.9" customHeight="1" x14ac:dyDescent="0.25">
      <c r="A2959" s="41" t="s">
        <v>666</v>
      </c>
      <c r="B2959" s="42">
        <v>-16.440000000000001</v>
      </c>
      <c r="C2959" s="42">
        <v>129.04599999999999</v>
      </c>
      <c r="D2959" s="43">
        <v>19.40283333</v>
      </c>
      <c r="E2959" s="40" t="s">
        <v>667</v>
      </c>
      <c r="F2959" s="15"/>
    </row>
    <row r="2960" spans="1:6" ht="21.9" customHeight="1" x14ac:dyDescent="0.25">
      <c r="A2960" s="41" t="s">
        <v>666</v>
      </c>
      <c r="B2960" s="42">
        <v>-16.805</v>
      </c>
      <c r="C2960" s="42">
        <v>129.21600000000001</v>
      </c>
      <c r="D2960" s="43">
        <v>30.448599999999999</v>
      </c>
      <c r="E2960" s="40" t="s">
        <v>667</v>
      </c>
      <c r="F2960" s="15"/>
    </row>
    <row r="2961" spans="1:6" ht="21.9" customHeight="1" x14ac:dyDescent="0.25">
      <c r="A2961" s="41" t="s">
        <v>666</v>
      </c>
      <c r="B2961" s="42">
        <v>-16.640999999999998</v>
      </c>
      <c r="C2961" s="42">
        <v>129.33600000000001</v>
      </c>
      <c r="D2961" s="43">
        <v>3.238909091</v>
      </c>
      <c r="E2961" s="40" t="s">
        <v>667</v>
      </c>
      <c r="F2961" s="15"/>
    </row>
    <row r="2962" spans="1:6" ht="21.9" customHeight="1" x14ac:dyDescent="0.25">
      <c r="A2962" s="41" t="s">
        <v>666</v>
      </c>
      <c r="B2962" s="42">
        <v>-12.757999999999999</v>
      </c>
      <c r="C2962" s="42">
        <v>130.36000000000001</v>
      </c>
      <c r="D2962" s="43">
        <v>194.5505</v>
      </c>
      <c r="E2962" s="40" t="s">
        <v>667</v>
      </c>
      <c r="F2962" s="15"/>
    </row>
    <row r="2963" spans="1:6" ht="21.9" customHeight="1" x14ac:dyDescent="0.25">
      <c r="A2963" s="41" t="s">
        <v>666</v>
      </c>
      <c r="B2963" s="42">
        <v>-14.11</v>
      </c>
      <c r="C2963" s="42">
        <v>132.13</v>
      </c>
      <c r="D2963" s="43">
        <v>58.919800000000002</v>
      </c>
      <c r="E2963" s="40" t="s">
        <v>667</v>
      </c>
      <c r="F2963" s="15"/>
    </row>
    <row r="2964" spans="1:6" ht="21.9" customHeight="1" x14ac:dyDescent="0.25">
      <c r="A2964" s="41" t="s">
        <v>666</v>
      </c>
      <c r="B2964" s="42">
        <v>-12.864000000000001</v>
      </c>
      <c r="C2964" s="42">
        <v>130.578</v>
      </c>
      <c r="D2964" s="43">
        <v>771.99</v>
      </c>
      <c r="E2964" s="40" t="s">
        <v>667</v>
      </c>
      <c r="F2964" s="15"/>
    </row>
    <row r="2965" spans="1:6" ht="21.9" customHeight="1" x14ac:dyDescent="0.25">
      <c r="A2965" s="41" t="s">
        <v>666</v>
      </c>
      <c r="B2965" s="42">
        <v>-12.86</v>
      </c>
      <c r="C2965" s="42">
        <v>130.393</v>
      </c>
      <c r="D2965" s="43">
        <v>1744.125</v>
      </c>
      <c r="E2965" s="40" t="s">
        <v>667</v>
      </c>
      <c r="F2965" s="15"/>
    </row>
    <row r="2966" spans="1:6" ht="21.9" customHeight="1" x14ac:dyDescent="0.25">
      <c r="A2966" s="41" t="s">
        <v>666</v>
      </c>
      <c r="B2966" s="42">
        <v>-12.858000000000001</v>
      </c>
      <c r="C2966" s="42">
        <v>130.393</v>
      </c>
      <c r="D2966" s="43">
        <v>436.03125</v>
      </c>
      <c r="E2966" s="40" t="s">
        <v>667</v>
      </c>
      <c r="F2966" s="15"/>
    </row>
    <row r="2967" spans="1:6" ht="21.9" customHeight="1" x14ac:dyDescent="0.25">
      <c r="A2967" s="41" t="s">
        <v>666</v>
      </c>
      <c r="B2967" s="42">
        <v>-12.78</v>
      </c>
      <c r="C2967" s="42">
        <v>131.00899999999999</v>
      </c>
      <c r="D2967" s="43">
        <v>710.38925549999999</v>
      </c>
      <c r="E2967" s="40" t="s">
        <v>667</v>
      </c>
      <c r="F2967" s="15"/>
    </row>
    <row r="2968" spans="1:6" ht="21.9" customHeight="1" x14ac:dyDescent="0.25">
      <c r="A2968" s="41" t="s">
        <v>666</v>
      </c>
      <c r="B2968" s="42">
        <v>-12.71</v>
      </c>
      <c r="C2968" s="42">
        <v>130.99700000000001</v>
      </c>
      <c r="D2968" s="43">
        <v>813.92505430000006</v>
      </c>
      <c r="E2968" s="40" t="s">
        <v>667</v>
      </c>
      <c r="F2968" s="15"/>
    </row>
    <row r="2969" spans="1:6" ht="21.9" customHeight="1" x14ac:dyDescent="0.25">
      <c r="A2969" s="41" t="s">
        <v>666</v>
      </c>
      <c r="B2969" s="42">
        <v>-12.731</v>
      </c>
      <c r="C2969" s="42">
        <v>131.035</v>
      </c>
      <c r="D2969" s="43">
        <v>973.8030033</v>
      </c>
      <c r="E2969" s="40" t="s">
        <v>667</v>
      </c>
      <c r="F2969" s="15"/>
    </row>
    <row r="2970" spans="1:6" ht="21.9" customHeight="1" x14ac:dyDescent="0.25">
      <c r="A2970" s="41" t="s">
        <v>666</v>
      </c>
      <c r="B2970" s="42">
        <v>-12.977</v>
      </c>
      <c r="C2970" s="42">
        <v>130.779</v>
      </c>
      <c r="D2970" s="43">
        <v>515.42250000000001</v>
      </c>
      <c r="E2970" s="40" t="s">
        <v>667</v>
      </c>
      <c r="F2970" s="15"/>
    </row>
    <row r="2971" spans="1:6" ht="21.9" customHeight="1" x14ac:dyDescent="0.25">
      <c r="A2971" s="41" t="s">
        <v>666</v>
      </c>
      <c r="B2971" s="42">
        <v>-16.248000000000001</v>
      </c>
      <c r="C2971" s="42">
        <v>129.18</v>
      </c>
      <c r="D2971" s="43">
        <v>11.92734286</v>
      </c>
      <c r="E2971" s="40" t="s">
        <v>667</v>
      </c>
      <c r="F2971" s="15"/>
    </row>
    <row r="2972" spans="1:6" ht="21.9" customHeight="1" x14ac:dyDescent="0.25">
      <c r="A2972" s="41" t="s">
        <v>666</v>
      </c>
      <c r="B2972" s="42">
        <v>-12.442</v>
      </c>
      <c r="C2972" s="42">
        <v>130.94300000000001</v>
      </c>
      <c r="D2972" s="43">
        <v>685.46500000000003</v>
      </c>
      <c r="E2972" s="40" t="s">
        <v>667</v>
      </c>
      <c r="F2972" s="15"/>
    </row>
    <row r="2973" spans="1:6" ht="21.9" customHeight="1" x14ac:dyDescent="0.25">
      <c r="A2973" s="41" t="s">
        <v>666</v>
      </c>
      <c r="B2973" s="42">
        <v>-12.801</v>
      </c>
      <c r="C2973" s="42">
        <v>131.01900000000001</v>
      </c>
      <c r="D2973" s="43">
        <v>347.94571430000002</v>
      </c>
      <c r="E2973" s="40" t="s">
        <v>667</v>
      </c>
      <c r="F2973" s="15"/>
    </row>
    <row r="2974" spans="1:6" ht="21.9" customHeight="1" x14ac:dyDescent="0.25">
      <c r="A2974" s="41" t="s">
        <v>666</v>
      </c>
      <c r="B2974" s="42">
        <v>-12.433</v>
      </c>
      <c r="C2974" s="42">
        <v>130.75200000000001</v>
      </c>
      <c r="D2974" s="43">
        <v>247.68631579999999</v>
      </c>
      <c r="E2974" s="40" t="s">
        <v>667</v>
      </c>
      <c r="F2974" s="15"/>
    </row>
    <row r="2975" spans="1:6" ht="21.9" customHeight="1" x14ac:dyDescent="0.25">
      <c r="A2975" s="41" t="s">
        <v>666</v>
      </c>
      <c r="B2975" s="42">
        <v>-12.417999999999999</v>
      </c>
      <c r="C2975" s="42">
        <v>132.94499999999999</v>
      </c>
      <c r="D2975" s="43">
        <v>376.06400000000002</v>
      </c>
      <c r="E2975" s="40" t="s">
        <v>667</v>
      </c>
      <c r="F2975" s="15"/>
    </row>
    <row r="2976" spans="1:6" ht="21.9" customHeight="1" x14ac:dyDescent="0.25">
      <c r="A2976" s="41" t="s">
        <v>666</v>
      </c>
      <c r="B2976" s="42">
        <v>-15.27</v>
      </c>
      <c r="C2976" s="42">
        <v>133.12700000000001</v>
      </c>
      <c r="D2976" s="43">
        <v>1.487047368</v>
      </c>
      <c r="E2976" s="40" t="s">
        <v>667</v>
      </c>
      <c r="F2976" s="15"/>
    </row>
    <row r="2977" spans="1:6" ht="21.9" customHeight="1" x14ac:dyDescent="0.25">
      <c r="A2977" s="41" t="s">
        <v>666</v>
      </c>
      <c r="B2977" s="42">
        <v>-15.867000000000001</v>
      </c>
      <c r="C2977" s="42">
        <v>133.40600000000001</v>
      </c>
      <c r="D2977" s="43">
        <v>1.004578014</v>
      </c>
      <c r="E2977" s="40" t="s">
        <v>667</v>
      </c>
      <c r="F2977" s="15"/>
    </row>
    <row r="2978" spans="1:6" ht="21.9" customHeight="1" x14ac:dyDescent="0.25">
      <c r="A2978" s="41" t="s">
        <v>666</v>
      </c>
      <c r="B2978" s="42">
        <v>-15.574</v>
      </c>
      <c r="C2978" s="42">
        <v>133.215</v>
      </c>
      <c r="D2978" s="43">
        <v>1.71349697</v>
      </c>
      <c r="E2978" s="40" t="s">
        <v>667</v>
      </c>
      <c r="F2978" s="15"/>
    </row>
    <row r="2979" spans="1:6" ht="21.9" customHeight="1" x14ac:dyDescent="0.25">
      <c r="A2979" s="41" t="s">
        <v>666</v>
      </c>
      <c r="B2979" s="42">
        <v>-12.766999999999999</v>
      </c>
      <c r="C2979" s="42">
        <v>130.946</v>
      </c>
      <c r="D2979" s="43">
        <v>514.66</v>
      </c>
      <c r="E2979" s="40" t="s">
        <v>667</v>
      </c>
      <c r="F2979" s="15"/>
    </row>
    <row r="2980" spans="1:6" ht="21.9" customHeight="1" x14ac:dyDescent="0.25">
      <c r="A2980" s="41" t="s">
        <v>666</v>
      </c>
      <c r="B2980" s="42">
        <v>-16.920000000000002</v>
      </c>
      <c r="C2980" s="42">
        <v>135.74700000000001</v>
      </c>
      <c r="D2980" s="43">
        <v>18.29211111</v>
      </c>
      <c r="E2980" s="40" t="s">
        <v>667</v>
      </c>
      <c r="F2980" s="15"/>
    </row>
    <row r="2981" spans="1:6" ht="21.9" customHeight="1" x14ac:dyDescent="0.25">
      <c r="A2981" s="41" t="s">
        <v>666</v>
      </c>
      <c r="B2981" s="42">
        <v>-16.568000000000001</v>
      </c>
      <c r="C2981" s="42">
        <v>135.97399999999999</v>
      </c>
      <c r="D2981" s="43">
        <v>7.2688870970000004</v>
      </c>
      <c r="E2981" s="40" t="s">
        <v>667</v>
      </c>
      <c r="F2981" s="15"/>
    </row>
    <row r="2982" spans="1:6" ht="21.9" customHeight="1" x14ac:dyDescent="0.25">
      <c r="A2982" s="41" t="s">
        <v>666</v>
      </c>
      <c r="B2982" s="42">
        <v>-16.998000000000001</v>
      </c>
      <c r="C2982" s="42">
        <v>135.76599999999999</v>
      </c>
      <c r="D2982" s="43">
        <v>18.776</v>
      </c>
      <c r="E2982" s="40" t="s">
        <v>667</v>
      </c>
      <c r="F2982" s="15"/>
    </row>
    <row r="2983" spans="1:6" ht="21.9" customHeight="1" x14ac:dyDescent="0.25">
      <c r="A2983" s="41" t="s">
        <v>666</v>
      </c>
      <c r="B2983" s="42">
        <v>-16.327000000000002</v>
      </c>
      <c r="C2983" s="42">
        <v>134.71199999999999</v>
      </c>
      <c r="D2983" s="43">
        <v>1.6002564100000001</v>
      </c>
      <c r="E2983" s="40" t="s">
        <v>667</v>
      </c>
      <c r="F2983" s="15"/>
    </row>
    <row r="2984" spans="1:6" ht="21.9" customHeight="1" x14ac:dyDescent="0.25">
      <c r="A2984" s="41" t="s">
        <v>666</v>
      </c>
      <c r="B2984" s="42">
        <v>-14.617000000000001</v>
      </c>
      <c r="C2984" s="42">
        <v>132.203</v>
      </c>
      <c r="D2984" s="43">
        <v>6.9983573899999998</v>
      </c>
      <c r="E2984" s="40" t="s">
        <v>667</v>
      </c>
      <c r="F2984" s="15"/>
    </row>
    <row r="2985" spans="1:6" ht="21.9" customHeight="1" x14ac:dyDescent="0.25">
      <c r="A2985" s="41" t="s">
        <v>666</v>
      </c>
      <c r="B2985" s="42">
        <v>-12.534000000000001</v>
      </c>
      <c r="C2985" s="42">
        <v>131.143</v>
      </c>
      <c r="D2985" s="43">
        <v>617.59199999999998</v>
      </c>
      <c r="E2985" s="40" t="s">
        <v>667</v>
      </c>
      <c r="F2985" s="15"/>
    </row>
    <row r="2986" spans="1:6" ht="21.9" customHeight="1" x14ac:dyDescent="0.25">
      <c r="A2986" s="41" t="s">
        <v>666</v>
      </c>
      <c r="B2986" s="42">
        <v>-13.022</v>
      </c>
      <c r="C2986" s="42">
        <v>130.96</v>
      </c>
      <c r="D2986" s="43">
        <v>727.52</v>
      </c>
      <c r="E2986" s="40" t="s">
        <v>667</v>
      </c>
      <c r="F2986" s="15"/>
    </row>
    <row r="2987" spans="1:6" ht="21.9" customHeight="1" x14ac:dyDescent="0.25">
      <c r="A2987" s="41" t="s">
        <v>666</v>
      </c>
      <c r="B2987" s="42">
        <v>-17.009</v>
      </c>
      <c r="C2987" s="42">
        <v>130.577</v>
      </c>
      <c r="D2987" s="43">
        <v>20.583928570000001</v>
      </c>
      <c r="E2987" s="40" t="s">
        <v>667</v>
      </c>
      <c r="F2987" s="15"/>
    </row>
    <row r="2988" spans="1:6" ht="21.9" customHeight="1" x14ac:dyDescent="0.25">
      <c r="A2988" s="41" t="s">
        <v>666</v>
      </c>
      <c r="B2988" s="42">
        <v>-16.899000000000001</v>
      </c>
      <c r="C2988" s="42">
        <v>131.55000000000001</v>
      </c>
      <c r="D2988" s="43">
        <v>35.172750000000001</v>
      </c>
      <c r="E2988" s="40" t="s">
        <v>667</v>
      </c>
      <c r="F2988" s="15"/>
    </row>
    <row r="2989" spans="1:6" ht="21.9" customHeight="1" x14ac:dyDescent="0.25">
      <c r="A2989" s="41" t="s">
        <v>666</v>
      </c>
      <c r="B2989" s="42">
        <v>-16.798999999999999</v>
      </c>
      <c r="C2989" s="42">
        <v>131.09399999999999</v>
      </c>
      <c r="D2989" s="43">
        <v>10.57677778</v>
      </c>
      <c r="E2989" s="40" t="s">
        <v>667</v>
      </c>
      <c r="F2989" s="15"/>
    </row>
    <row r="2990" spans="1:6" ht="21.9" customHeight="1" x14ac:dyDescent="0.25">
      <c r="A2990" s="41" t="s">
        <v>666</v>
      </c>
      <c r="B2990" s="42">
        <v>-16.640999999999998</v>
      </c>
      <c r="C2990" s="42">
        <v>131.21</v>
      </c>
      <c r="D2990" s="43">
        <v>15.07373684</v>
      </c>
      <c r="E2990" s="40" t="s">
        <v>667</v>
      </c>
      <c r="F2990" s="15"/>
    </row>
    <row r="2991" spans="1:6" ht="21.9" customHeight="1" x14ac:dyDescent="0.25">
      <c r="A2991" s="41" t="s">
        <v>666</v>
      </c>
      <c r="B2991" s="42">
        <v>-16.876999999999999</v>
      </c>
      <c r="C2991" s="42">
        <v>131.21899999999999</v>
      </c>
      <c r="D2991" s="43">
        <v>8.0928857139999995</v>
      </c>
      <c r="E2991" s="40" t="s">
        <v>667</v>
      </c>
      <c r="F2991" s="15"/>
    </row>
    <row r="2992" spans="1:6" ht="21.9" customHeight="1" x14ac:dyDescent="0.25">
      <c r="A2992" s="41" t="s">
        <v>666</v>
      </c>
      <c r="B2992" s="42">
        <v>-16.257000000000001</v>
      </c>
      <c r="C2992" s="42">
        <v>131.983</v>
      </c>
      <c r="D2992" s="43">
        <v>7.2138974359999999</v>
      </c>
      <c r="E2992" s="40" t="s">
        <v>667</v>
      </c>
      <c r="F2992" s="15"/>
    </row>
    <row r="2993" spans="1:6" ht="21.9" customHeight="1" x14ac:dyDescent="0.25">
      <c r="A2993" s="41" t="s">
        <v>666</v>
      </c>
      <c r="B2993" s="42">
        <v>-12.285</v>
      </c>
      <c r="C2993" s="42">
        <v>136.84200000000001</v>
      </c>
      <c r="D2993" s="43">
        <v>277.92928569999998</v>
      </c>
      <c r="E2993" s="40" t="s">
        <v>667</v>
      </c>
      <c r="F2993" s="15"/>
    </row>
    <row r="2994" spans="1:6" ht="21.9" customHeight="1" x14ac:dyDescent="0.25">
      <c r="A2994" s="41" t="s">
        <v>666</v>
      </c>
      <c r="B2994" s="42">
        <v>-12.557</v>
      </c>
      <c r="C2994" s="42">
        <v>131.25299999999999</v>
      </c>
      <c r="D2994" s="43">
        <v>379.35199999999998</v>
      </c>
      <c r="E2994" s="40" t="s">
        <v>667</v>
      </c>
      <c r="F2994" s="15"/>
    </row>
    <row r="2995" spans="1:6" ht="21.9" customHeight="1" x14ac:dyDescent="0.25">
      <c r="A2995" s="41" t="s">
        <v>666</v>
      </c>
      <c r="B2995" s="42">
        <v>-12.561</v>
      </c>
      <c r="C2995" s="42">
        <v>131.25200000000001</v>
      </c>
      <c r="D2995" s="43">
        <v>128.9870588</v>
      </c>
      <c r="E2995" s="40" t="s">
        <v>667</v>
      </c>
      <c r="F2995" s="15"/>
    </row>
    <row r="2996" spans="1:6" ht="21.9" customHeight="1" x14ac:dyDescent="0.25">
      <c r="A2996" s="41" t="s">
        <v>666</v>
      </c>
      <c r="B2996" s="42">
        <v>-12.564</v>
      </c>
      <c r="C2996" s="42">
        <v>131.25299999999999</v>
      </c>
      <c r="D2996" s="43">
        <v>50.330539950000002</v>
      </c>
      <c r="E2996" s="40" t="s">
        <v>667</v>
      </c>
      <c r="F2996" s="15"/>
    </row>
    <row r="2997" spans="1:6" ht="21.9" customHeight="1" x14ac:dyDescent="0.25">
      <c r="A2997" s="41" t="s">
        <v>666</v>
      </c>
      <c r="B2997" s="42">
        <v>-12.564</v>
      </c>
      <c r="C2997" s="42">
        <v>131.25200000000001</v>
      </c>
      <c r="D2997" s="43">
        <v>37.935200000000002</v>
      </c>
      <c r="E2997" s="40" t="s">
        <v>667</v>
      </c>
      <c r="F2997" s="15"/>
    </row>
    <row r="2998" spans="1:6" ht="21.9" customHeight="1" x14ac:dyDescent="0.25">
      <c r="A2998" s="41" t="s">
        <v>666</v>
      </c>
      <c r="B2998" s="42">
        <v>-12.608000000000001</v>
      </c>
      <c r="C2998" s="42">
        <v>131.136</v>
      </c>
      <c r="D2998" s="43">
        <v>923.04666669999995</v>
      </c>
      <c r="E2998" s="40" t="s">
        <v>667</v>
      </c>
      <c r="F2998" s="15"/>
    </row>
    <row r="2999" spans="1:6" ht="21.9" customHeight="1" x14ac:dyDescent="0.25">
      <c r="A2999" s="41" t="s">
        <v>666</v>
      </c>
      <c r="B2999" s="42">
        <v>-13.127000000000001</v>
      </c>
      <c r="C2999" s="42">
        <v>130.99299999999999</v>
      </c>
      <c r="D2999" s="43">
        <v>137.76750000000001</v>
      </c>
      <c r="E2999" s="40" t="s">
        <v>667</v>
      </c>
      <c r="F2999" s="15"/>
    </row>
    <row r="3000" spans="1:6" ht="21.9" customHeight="1" x14ac:dyDescent="0.25">
      <c r="A3000" s="41" t="s">
        <v>666</v>
      </c>
      <c r="B3000" s="42">
        <v>-12.725</v>
      </c>
      <c r="C3000" s="42">
        <v>131.072</v>
      </c>
      <c r="D3000" s="43">
        <v>1543.98</v>
      </c>
      <c r="E3000" s="40" t="s">
        <v>667</v>
      </c>
      <c r="F3000" s="15"/>
    </row>
    <row r="3001" spans="1:6" ht="21.9" customHeight="1" x14ac:dyDescent="0.25">
      <c r="A3001" s="41" t="s">
        <v>666</v>
      </c>
      <c r="B3001" s="42">
        <v>-12.497</v>
      </c>
      <c r="C3001" s="42">
        <v>131.035</v>
      </c>
      <c r="D3001" s="43">
        <v>685.46500000000003</v>
      </c>
      <c r="E3001" s="40" t="s">
        <v>667</v>
      </c>
      <c r="F3001" s="15"/>
    </row>
    <row r="3002" spans="1:6" ht="21.9" customHeight="1" x14ac:dyDescent="0.25">
      <c r="A3002" s="41" t="s">
        <v>666</v>
      </c>
      <c r="B3002" s="42">
        <v>-12.664</v>
      </c>
      <c r="C3002" s="42">
        <v>131.10599999999999</v>
      </c>
      <c r="D3002" s="43">
        <v>597.13504980000005</v>
      </c>
      <c r="E3002" s="40" t="s">
        <v>667</v>
      </c>
      <c r="F3002" s="15"/>
    </row>
    <row r="3003" spans="1:6" ht="21.9" customHeight="1" x14ac:dyDescent="0.25">
      <c r="A3003" s="41" t="s">
        <v>666</v>
      </c>
      <c r="B3003" s="42">
        <v>-12.61</v>
      </c>
      <c r="C3003" s="42">
        <v>131.13900000000001</v>
      </c>
      <c r="D3003" s="43">
        <v>923.04666669999995</v>
      </c>
      <c r="E3003" s="40" t="s">
        <v>667</v>
      </c>
      <c r="F3003" s="15"/>
    </row>
    <row r="3004" spans="1:6" ht="21.9" customHeight="1" x14ac:dyDescent="0.25">
      <c r="A3004" s="41" t="s">
        <v>666</v>
      </c>
      <c r="B3004" s="42">
        <v>-12.961</v>
      </c>
      <c r="C3004" s="42">
        <v>131.15700000000001</v>
      </c>
      <c r="D3004" s="43">
        <v>363.76</v>
      </c>
      <c r="E3004" s="40" t="s">
        <v>667</v>
      </c>
      <c r="F3004" s="15"/>
    </row>
    <row r="3005" spans="1:6" ht="21.9" customHeight="1" x14ac:dyDescent="0.25">
      <c r="A3005" s="41" t="s">
        <v>666</v>
      </c>
      <c r="B3005" s="42">
        <v>-12.7</v>
      </c>
      <c r="C3005" s="42">
        <v>131.09899999999999</v>
      </c>
      <c r="D3005" s="43">
        <v>868.56</v>
      </c>
      <c r="E3005" s="40" t="s">
        <v>667</v>
      </c>
      <c r="F3005" s="15"/>
    </row>
    <row r="3006" spans="1:6" ht="21.9" customHeight="1" x14ac:dyDescent="0.25">
      <c r="A3006" s="41" t="s">
        <v>666</v>
      </c>
      <c r="B3006" s="42">
        <v>-12.804</v>
      </c>
      <c r="C3006" s="42">
        <v>131.03700000000001</v>
      </c>
      <c r="D3006" s="43">
        <v>608.90499999999997</v>
      </c>
      <c r="E3006" s="40" t="s">
        <v>667</v>
      </c>
      <c r="F3006" s="15"/>
    </row>
    <row r="3007" spans="1:6" ht="21.9" customHeight="1" x14ac:dyDescent="0.25">
      <c r="A3007" s="41" t="s">
        <v>666</v>
      </c>
      <c r="B3007" s="42">
        <v>-12.571999999999999</v>
      </c>
      <c r="C3007" s="42">
        <v>131.12200000000001</v>
      </c>
      <c r="D3007" s="43">
        <v>923.04666669999995</v>
      </c>
      <c r="E3007" s="40" t="s">
        <v>667</v>
      </c>
      <c r="F3007" s="15"/>
    </row>
    <row r="3008" spans="1:6" ht="21.9" customHeight="1" x14ac:dyDescent="0.25">
      <c r="A3008" s="41" t="s">
        <v>666</v>
      </c>
      <c r="B3008" s="42">
        <v>-12.731999999999999</v>
      </c>
      <c r="C3008" s="42">
        <v>130.97499999999999</v>
      </c>
      <c r="D3008" s="43">
        <v>872.0625</v>
      </c>
      <c r="E3008" s="40" t="s">
        <v>667</v>
      </c>
      <c r="F3008" s="15"/>
    </row>
    <row r="3009" spans="1:6" ht="21.9" customHeight="1" x14ac:dyDescent="0.25">
      <c r="A3009" s="41" t="s">
        <v>666</v>
      </c>
      <c r="B3009" s="42">
        <v>-12.742000000000001</v>
      </c>
      <c r="C3009" s="42">
        <v>131.01499999999999</v>
      </c>
      <c r="D3009" s="43">
        <v>971.49333330000002</v>
      </c>
      <c r="E3009" s="40" t="s">
        <v>667</v>
      </c>
      <c r="F3009" s="15"/>
    </row>
    <row r="3010" spans="1:6" ht="21.9" customHeight="1" x14ac:dyDescent="0.25">
      <c r="A3010" s="41" t="s">
        <v>666</v>
      </c>
      <c r="B3010" s="42">
        <v>-12.545</v>
      </c>
      <c r="C3010" s="42">
        <v>131.07900000000001</v>
      </c>
      <c r="D3010" s="43">
        <v>645.226</v>
      </c>
      <c r="E3010" s="40" t="s">
        <v>667</v>
      </c>
      <c r="F3010" s="15"/>
    </row>
    <row r="3011" spans="1:6" ht="21.9" customHeight="1" x14ac:dyDescent="0.25">
      <c r="A3011" s="41" t="s">
        <v>666</v>
      </c>
      <c r="B3011" s="42">
        <v>-12.528</v>
      </c>
      <c r="C3011" s="42">
        <v>131.149</v>
      </c>
      <c r="D3011" s="43">
        <v>771.99</v>
      </c>
      <c r="E3011" s="40" t="s">
        <v>667</v>
      </c>
      <c r="F3011" s="15"/>
    </row>
    <row r="3012" spans="1:6" ht="21.9" customHeight="1" x14ac:dyDescent="0.25">
      <c r="A3012" s="41" t="s">
        <v>666</v>
      </c>
      <c r="B3012" s="42">
        <v>-12.741</v>
      </c>
      <c r="C3012" s="42">
        <v>131.07400000000001</v>
      </c>
      <c r="D3012" s="43">
        <v>1029.32</v>
      </c>
      <c r="E3012" s="40" t="s">
        <v>667</v>
      </c>
      <c r="F3012" s="15"/>
    </row>
    <row r="3013" spans="1:6" ht="21.9" customHeight="1" x14ac:dyDescent="0.25">
      <c r="A3013" s="41" t="s">
        <v>666</v>
      </c>
      <c r="B3013" s="42">
        <v>-12.555</v>
      </c>
      <c r="C3013" s="42">
        <v>131.096</v>
      </c>
      <c r="D3013" s="43">
        <v>736.00338239999996</v>
      </c>
      <c r="E3013" s="40" t="s">
        <v>667</v>
      </c>
      <c r="F3013" s="15"/>
    </row>
    <row r="3014" spans="1:6" ht="21.9" customHeight="1" x14ac:dyDescent="0.25">
      <c r="A3014" s="41" t="s">
        <v>666</v>
      </c>
      <c r="B3014" s="42">
        <v>-12.747999999999999</v>
      </c>
      <c r="C3014" s="42">
        <v>131.00899999999999</v>
      </c>
      <c r="D3014" s="43">
        <v>697.65</v>
      </c>
      <c r="E3014" s="40" t="s">
        <v>667</v>
      </c>
      <c r="F3014" s="15"/>
    </row>
    <row r="3015" spans="1:6" ht="21.9" customHeight="1" x14ac:dyDescent="0.25">
      <c r="A3015" s="41" t="s">
        <v>666</v>
      </c>
      <c r="B3015" s="42">
        <v>-12.545999999999999</v>
      </c>
      <c r="C3015" s="42">
        <v>131.11199999999999</v>
      </c>
      <c r="D3015" s="43">
        <v>1029.32</v>
      </c>
      <c r="E3015" s="40" t="s">
        <v>667</v>
      </c>
      <c r="F3015" s="15"/>
    </row>
    <row r="3016" spans="1:6" ht="21.9" customHeight="1" x14ac:dyDescent="0.25">
      <c r="A3016" s="41" t="s">
        <v>666</v>
      </c>
      <c r="B3016" s="42">
        <v>-12.743</v>
      </c>
      <c r="C3016" s="42">
        <v>131.001</v>
      </c>
      <c r="D3016" s="43">
        <v>1162.75</v>
      </c>
      <c r="E3016" s="40" t="s">
        <v>667</v>
      </c>
      <c r="F3016" s="15"/>
    </row>
    <row r="3017" spans="1:6" ht="21.9" customHeight="1" x14ac:dyDescent="0.25">
      <c r="A3017" s="41" t="s">
        <v>666</v>
      </c>
      <c r="B3017" s="42">
        <v>-12.8</v>
      </c>
      <c r="C3017" s="42">
        <v>130.99600000000001</v>
      </c>
      <c r="D3017" s="43">
        <v>487.12400000000002</v>
      </c>
      <c r="E3017" s="40" t="s">
        <v>667</v>
      </c>
      <c r="F3017" s="15"/>
    </row>
    <row r="3018" spans="1:6" ht="21.9" customHeight="1" x14ac:dyDescent="0.25">
      <c r="A3018" s="41" t="s">
        <v>666</v>
      </c>
      <c r="B3018" s="42">
        <v>-12.676</v>
      </c>
      <c r="C3018" s="42">
        <v>131.06299999999999</v>
      </c>
      <c r="D3018" s="43">
        <v>582.89599999999996</v>
      </c>
      <c r="E3018" s="40" t="s">
        <v>667</v>
      </c>
      <c r="F3018" s="15"/>
    </row>
    <row r="3019" spans="1:6" ht="21.9" customHeight="1" x14ac:dyDescent="0.25">
      <c r="A3019" s="41" t="s">
        <v>666</v>
      </c>
      <c r="B3019" s="42">
        <v>-12.528</v>
      </c>
      <c r="C3019" s="42">
        <v>131.10900000000001</v>
      </c>
      <c r="D3019" s="43">
        <v>771.99</v>
      </c>
      <c r="E3019" s="40" t="s">
        <v>667</v>
      </c>
      <c r="F3019" s="15"/>
    </row>
    <row r="3020" spans="1:6" ht="21.9" customHeight="1" x14ac:dyDescent="0.25">
      <c r="A3020" s="41" t="s">
        <v>666</v>
      </c>
      <c r="B3020" s="42">
        <v>-12.525</v>
      </c>
      <c r="C3020" s="42">
        <v>131.023</v>
      </c>
      <c r="D3020" s="43">
        <v>555.85857139999996</v>
      </c>
      <c r="E3020" s="40" t="s">
        <v>667</v>
      </c>
      <c r="F3020" s="15"/>
    </row>
    <row r="3021" spans="1:6" ht="21.9" customHeight="1" x14ac:dyDescent="0.25">
      <c r="A3021" s="41" t="s">
        <v>666</v>
      </c>
      <c r="B3021" s="42">
        <v>-12.519</v>
      </c>
      <c r="C3021" s="42">
        <v>131.06700000000001</v>
      </c>
      <c r="D3021" s="43">
        <v>778.202</v>
      </c>
      <c r="E3021" s="40" t="s">
        <v>667</v>
      </c>
      <c r="F3021" s="15"/>
    </row>
    <row r="3022" spans="1:6" ht="21.9" customHeight="1" x14ac:dyDescent="0.25">
      <c r="A3022" s="41" t="s">
        <v>666</v>
      </c>
      <c r="B3022" s="42">
        <v>-12.576000000000001</v>
      </c>
      <c r="C3022" s="42">
        <v>131.024</v>
      </c>
      <c r="D3022" s="43">
        <v>15.06516484</v>
      </c>
      <c r="E3022" s="40" t="s">
        <v>667</v>
      </c>
      <c r="F3022" s="15"/>
    </row>
    <row r="3023" spans="1:6" ht="21.9" customHeight="1" x14ac:dyDescent="0.25">
      <c r="A3023" s="41" t="s">
        <v>666</v>
      </c>
      <c r="B3023" s="42">
        <v>-13.074999999999999</v>
      </c>
      <c r="C3023" s="42">
        <v>131.03100000000001</v>
      </c>
      <c r="D3023" s="43">
        <v>190.05</v>
      </c>
      <c r="E3023" s="40" t="s">
        <v>667</v>
      </c>
      <c r="F3023" s="15"/>
    </row>
    <row r="3024" spans="1:6" ht="21.9" customHeight="1" x14ac:dyDescent="0.25">
      <c r="A3024" s="41" t="s">
        <v>666</v>
      </c>
      <c r="B3024" s="42">
        <v>-13.087999999999999</v>
      </c>
      <c r="C3024" s="42">
        <v>131.04</v>
      </c>
      <c r="D3024" s="43">
        <v>244.054</v>
      </c>
      <c r="E3024" s="40" t="s">
        <v>667</v>
      </c>
      <c r="F3024" s="15"/>
    </row>
    <row r="3025" spans="1:6" ht="21.9" customHeight="1" x14ac:dyDescent="0.25">
      <c r="A3025" s="41" t="s">
        <v>666</v>
      </c>
      <c r="B3025" s="42">
        <v>-13.082000000000001</v>
      </c>
      <c r="C3025" s="42">
        <v>131.03299999999999</v>
      </c>
      <c r="D3025" s="43">
        <v>303.50749999999999</v>
      </c>
      <c r="E3025" s="40" t="s">
        <v>667</v>
      </c>
      <c r="F3025" s="15"/>
    </row>
    <row r="3026" spans="1:6" ht="21.9" customHeight="1" x14ac:dyDescent="0.25">
      <c r="A3026" s="41" t="s">
        <v>666</v>
      </c>
      <c r="B3026" s="42">
        <v>-13.092000000000001</v>
      </c>
      <c r="C3026" s="42">
        <v>131.04300000000001</v>
      </c>
      <c r="D3026" s="43">
        <v>244.054</v>
      </c>
      <c r="E3026" s="40" t="s">
        <v>667</v>
      </c>
      <c r="F3026" s="15"/>
    </row>
    <row r="3027" spans="1:6" ht="21.9" customHeight="1" x14ac:dyDescent="0.25">
      <c r="A3027" s="41" t="s">
        <v>666</v>
      </c>
      <c r="B3027" s="42">
        <v>-12.348000000000001</v>
      </c>
      <c r="C3027" s="42">
        <v>134.17400000000001</v>
      </c>
      <c r="D3027" s="43">
        <v>132.79624999999999</v>
      </c>
      <c r="E3027" s="40" t="s">
        <v>667</v>
      </c>
      <c r="F3027" s="15"/>
    </row>
    <row r="3028" spans="1:6" ht="21.9" customHeight="1" x14ac:dyDescent="0.25">
      <c r="A3028" s="41" t="s">
        <v>666</v>
      </c>
      <c r="B3028" s="42">
        <v>-12.532999999999999</v>
      </c>
      <c r="C3028" s="42">
        <v>134.11799999999999</v>
      </c>
      <c r="D3028" s="43">
        <v>162.60874999999999</v>
      </c>
      <c r="E3028" s="40" t="s">
        <v>667</v>
      </c>
      <c r="F3028" s="15"/>
    </row>
    <row r="3029" spans="1:6" ht="21.9" customHeight="1" x14ac:dyDescent="0.25">
      <c r="A3029" s="41" t="s">
        <v>666</v>
      </c>
      <c r="B3029" s="42">
        <v>-12.555999999999999</v>
      </c>
      <c r="C3029" s="42">
        <v>131.16499999999999</v>
      </c>
      <c r="D3029" s="43">
        <v>608.90499999999997</v>
      </c>
      <c r="E3029" s="40" t="s">
        <v>667</v>
      </c>
      <c r="F3029" s="15"/>
    </row>
    <row r="3030" spans="1:6" ht="21.9" customHeight="1" x14ac:dyDescent="0.25">
      <c r="A3030" s="41" t="s">
        <v>666</v>
      </c>
      <c r="B3030" s="42">
        <v>-14.481</v>
      </c>
      <c r="C3030" s="42">
        <v>132.22499999999999</v>
      </c>
      <c r="D3030" s="43">
        <v>30.033089560000001</v>
      </c>
      <c r="E3030" s="40" t="s">
        <v>667</v>
      </c>
      <c r="F3030" s="15"/>
    </row>
    <row r="3031" spans="1:6" ht="21.9" customHeight="1" x14ac:dyDescent="0.25">
      <c r="A3031" s="41" t="s">
        <v>666</v>
      </c>
      <c r="B3031" s="42">
        <v>-14.315</v>
      </c>
      <c r="C3031" s="42">
        <v>132.096</v>
      </c>
      <c r="D3031" s="43">
        <v>49.193488530000003</v>
      </c>
      <c r="E3031" s="40" t="s">
        <v>667</v>
      </c>
      <c r="F3031" s="15"/>
    </row>
    <row r="3032" spans="1:6" ht="21.9" customHeight="1" x14ac:dyDescent="0.25">
      <c r="A3032" s="41" t="s">
        <v>666</v>
      </c>
      <c r="B3032" s="42">
        <v>-13.856999999999999</v>
      </c>
      <c r="C3032" s="42">
        <v>129.916</v>
      </c>
      <c r="D3032" s="43">
        <v>32.857291670000002</v>
      </c>
      <c r="E3032" s="40" t="s">
        <v>667</v>
      </c>
      <c r="F3032" s="15"/>
    </row>
    <row r="3033" spans="1:6" ht="21.9" customHeight="1" x14ac:dyDescent="0.25">
      <c r="A3033" s="41" t="s">
        <v>666</v>
      </c>
      <c r="B3033" s="42">
        <v>-14.398999999999999</v>
      </c>
      <c r="C3033" s="42">
        <v>129.38499999999999</v>
      </c>
      <c r="D3033" s="43">
        <v>470.60399999999998</v>
      </c>
      <c r="E3033" s="40" t="s">
        <v>667</v>
      </c>
      <c r="F3033" s="15"/>
    </row>
    <row r="3034" spans="1:6" ht="21.9" customHeight="1" x14ac:dyDescent="0.25">
      <c r="A3034" s="41" t="s">
        <v>666</v>
      </c>
      <c r="B3034" s="42">
        <v>-14.486000000000001</v>
      </c>
      <c r="C3034" s="42">
        <v>132.18100000000001</v>
      </c>
      <c r="D3034" s="43">
        <v>23.710333330000001</v>
      </c>
      <c r="E3034" s="40" t="s">
        <v>667</v>
      </c>
      <c r="F3034" s="15"/>
    </row>
    <row r="3035" spans="1:6" ht="21.9" customHeight="1" x14ac:dyDescent="0.25">
      <c r="A3035" s="41" t="s">
        <v>666</v>
      </c>
      <c r="B3035" s="42">
        <v>-16.678999999999998</v>
      </c>
      <c r="C3035" s="42">
        <v>131.46700000000001</v>
      </c>
      <c r="D3035" s="43">
        <v>25.73</v>
      </c>
      <c r="E3035" s="40" t="s">
        <v>667</v>
      </c>
      <c r="F3035" s="15"/>
    </row>
    <row r="3036" spans="1:6" ht="21.9" customHeight="1" x14ac:dyDescent="0.25">
      <c r="A3036" s="41" t="s">
        <v>666</v>
      </c>
      <c r="B3036" s="42">
        <v>-14.464</v>
      </c>
      <c r="C3036" s="42">
        <v>132.261</v>
      </c>
      <c r="D3036" s="43">
        <v>28.452400000000001</v>
      </c>
      <c r="E3036" s="40" t="s">
        <v>667</v>
      </c>
      <c r="F3036" s="15"/>
    </row>
    <row r="3037" spans="1:6" ht="21.9" customHeight="1" x14ac:dyDescent="0.25">
      <c r="A3037" s="41" t="s">
        <v>666</v>
      </c>
      <c r="B3037" s="42">
        <v>-14.595000000000001</v>
      </c>
      <c r="C3037" s="42">
        <v>132.48099999999999</v>
      </c>
      <c r="D3037" s="43">
        <v>47.121833330000001</v>
      </c>
      <c r="E3037" s="40" t="s">
        <v>667</v>
      </c>
      <c r="F3037" s="15"/>
    </row>
    <row r="3038" spans="1:6" ht="21.9" customHeight="1" x14ac:dyDescent="0.25">
      <c r="A3038" s="41" t="s">
        <v>666</v>
      </c>
      <c r="B3038" s="42">
        <v>-14.597</v>
      </c>
      <c r="C3038" s="42">
        <v>132.48500000000001</v>
      </c>
      <c r="D3038" s="43">
        <v>56.546199999999999</v>
      </c>
      <c r="E3038" s="40" t="s">
        <v>667</v>
      </c>
      <c r="F3038" s="15"/>
    </row>
    <row r="3039" spans="1:6" ht="21.9" customHeight="1" x14ac:dyDescent="0.25">
      <c r="A3039" s="41" t="s">
        <v>666</v>
      </c>
      <c r="B3039" s="42">
        <v>-14.593</v>
      </c>
      <c r="C3039" s="42">
        <v>132.48099999999999</v>
      </c>
      <c r="D3039" s="43">
        <v>56.546199999999999</v>
      </c>
      <c r="E3039" s="40" t="s">
        <v>667</v>
      </c>
      <c r="F3039" s="15"/>
    </row>
    <row r="3040" spans="1:6" ht="21.9" customHeight="1" x14ac:dyDescent="0.25">
      <c r="A3040" s="41" t="s">
        <v>666</v>
      </c>
      <c r="B3040" s="42">
        <v>-15.917</v>
      </c>
      <c r="C3040" s="42">
        <v>129.25</v>
      </c>
      <c r="D3040" s="43">
        <v>24.79142001</v>
      </c>
      <c r="E3040" s="40" t="s">
        <v>667</v>
      </c>
      <c r="F3040" s="15"/>
    </row>
    <row r="3041" spans="1:6" ht="21.9" customHeight="1" x14ac:dyDescent="0.25">
      <c r="A3041" s="41" t="s">
        <v>666</v>
      </c>
      <c r="B3041" s="42">
        <v>-14.506</v>
      </c>
      <c r="C3041" s="42">
        <v>132.17500000000001</v>
      </c>
      <c r="D3041" s="43">
        <v>23.618500000000001</v>
      </c>
      <c r="E3041" s="40" t="s">
        <v>667</v>
      </c>
      <c r="F3041" s="15"/>
    </row>
    <row r="3042" spans="1:6" ht="21.9" customHeight="1" x14ac:dyDescent="0.25">
      <c r="A3042" s="41" t="s">
        <v>666</v>
      </c>
      <c r="B3042" s="42">
        <v>-16.738</v>
      </c>
      <c r="C3042" s="42">
        <v>131.631</v>
      </c>
      <c r="D3042" s="43">
        <v>31.280999999999999</v>
      </c>
      <c r="E3042" s="40" t="s">
        <v>667</v>
      </c>
      <c r="F3042" s="15"/>
    </row>
    <row r="3043" spans="1:6" ht="21.9" customHeight="1" x14ac:dyDescent="0.25">
      <c r="A3043" s="41" t="s">
        <v>666</v>
      </c>
      <c r="B3043" s="42">
        <v>-14.409000000000001</v>
      </c>
      <c r="C3043" s="42">
        <v>132.21299999999999</v>
      </c>
      <c r="D3043" s="43">
        <v>47.561333329999997</v>
      </c>
      <c r="E3043" s="40" t="s">
        <v>667</v>
      </c>
      <c r="F3043" s="15"/>
    </row>
    <row r="3044" spans="1:6" ht="21.9" customHeight="1" x14ac:dyDescent="0.25">
      <c r="A3044" s="41" t="s">
        <v>666</v>
      </c>
      <c r="B3044" s="42">
        <v>-14.302</v>
      </c>
      <c r="C3044" s="42">
        <v>132.08799999999999</v>
      </c>
      <c r="D3044" s="43">
        <v>41.183142859999997</v>
      </c>
      <c r="E3044" s="40" t="s">
        <v>667</v>
      </c>
      <c r="F3044" s="15"/>
    </row>
    <row r="3045" spans="1:6" ht="21.9" customHeight="1" x14ac:dyDescent="0.25">
      <c r="A3045" s="41" t="s">
        <v>666</v>
      </c>
      <c r="B3045" s="42">
        <v>-14.304</v>
      </c>
      <c r="C3045" s="42">
        <v>132.072</v>
      </c>
      <c r="D3045" s="43">
        <v>57.392400000000002</v>
      </c>
      <c r="E3045" s="40" t="s">
        <v>667</v>
      </c>
      <c r="F3045" s="15"/>
    </row>
    <row r="3046" spans="1:6" ht="21.9" customHeight="1" x14ac:dyDescent="0.25">
      <c r="A3046" s="41" t="s">
        <v>666</v>
      </c>
      <c r="B3046" s="42">
        <v>-14.500999999999999</v>
      </c>
      <c r="C3046" s="42">
        <v>132.17599999999999</v>
      </c>
      <c r="D3046" s="43">
        <v>18.8948</v>
      </c>
      <c r="E3046" s="40" t="s">
        <v>667</v>
      </c>
      <c r="F3046" s="15"/>
    </row>
    <row r="3047" spans="1:6" ht="21.9" customHeight="1" x14ac:dyDescent="0.25">
      <c r="A3047" s="41" t="s">
        <v>666</v>
      </c>
      <c r="B3047" s="42">
        <v>-14.593</v>
      </c>
      <c r="C3047" s="42">
        <v>132.49100000000001</v>
      </c>
      <c r="D3047" s="43">
        <v>40.390142859999997</v>
      </c>
      <c r="E3047" s="40" t="s">
        <v>667</v>
      </c>
      <c r="F3047" s="15"/>
    </row>
    <row r="3048" spans="1:6" ht="21.9" customHeight="1" x14ac:dyDescent="0.25">
      <c r="A3048" s="41" t="s">
        <v>666</v>
      </c>
      <c r="B3048" s="42">
        <v>-14.486000000000001</v>
      </c>
      <c r="C3048" s="42">
        <v>132.173</v>
      </c>
      <c r="D3048" s="43">
        <v>31.625555559999999</v>
      </c>
      <c r="E3048" s="40" t="s">
        <v>667</v>
      </c>
      <c r="F3048" s="15"/>
    </row>
    <row r="3049" spans="1:6" ht="21.9" customHeight="1" x14ac:dyDescent="0.25">
      <c r="A3049" s="41" t="s">
        <v>666</v>
      </c>
      <c r="B3049" s="42">
        <v>-12.548</v>
      </c>
      <c r="C3049" s="42">
        <v>131.11099999999999</v>
      </c>
      <c r="D3049" s="43">
        <v>771.99</v>
      </c>
      <c r="E3049" s="40" t="s">
        <v>667</v>
      </c>
      <c r="F3049" s="15"/>
    </row>
    <row r="3050" spans="1:6" ht="21.9" customHeight="1" x14ac:dyDescent="0.25">
      <c r="A3050" s="41" t="s">
        <v>666</v>
      </c>
      <c r="B3050" s="42">
        <v>-12.545999999999999</v>
      </c>
      <c r="C3050" s="42">
        <v>131.11199999999999</v>
      </c>
      <c r="D3050" s="43">
        <v>617.59199999999998</v>
      </c>
      <c r="E3050" s="40" t="s">
        <v>667</v>
      </c>
      <c r="F3050" s="15"/>
    </row>
    <row r="3051" spans="1:6" ht="21.9" customHeight="1" x14ac:dyDescent="0.25">
      <c r="A3051" s="41" t="s">
        <v>666</v>
      </c>
      <c r="B3051" s="42">
        <v>-12.542999999999999</v>
      </c>
      <c r="C3051" s="42">
        <v>131.10599999999999</v>
      </c>
      <c r="D3051" s="43">
        <v>872.0625</v>
      </c>
      <c r="E3051" s="40" t="s">
        <v>667</v>
      </c>
      <c r="F3051" s="15"/>
    </row>
    <row r="3052" spans="1:6" ht="21.9" customHeight="1" x14ac:dyDescent="0.25">
      <c r="A3052" s="41" t="s">
        <v>666</v>
      </c>
      <c r="B3052" s="42">
        <v>-12.55</v>
      </c>
      <c r="C3052" s="42">
        <v>131.11000000000001</v>
      </c>
      <c r="D3052" s="43">
        <v>617.59199999999998</v>
      </c>
      <c r="E3052" s="40" t="s">
        <v>667</v>
      </c>
      <c r="F3052" s="15"/>
    </row>
    <row r="3053" spans="1:6" ht="21.9" customHeight="1" x14ac:dyDescent="0.25">
      <c r="A3053" s="41" t="s">
        <v>666</v>
      </c>
      <c r="B3053" s="42">
        <v>-16.132999999999999</v>
      </c>
      <c r="C3053" s="42">
        <v>131.83199999999999</v>
      </c>
      <c r="D3053" s="43">
        <v>7.9537388299999998</v>
      </c>
      <c r="E3053" s="40" t="s">
        <v>667</v>
      </c>
      <c r="F3053" s="15"/>
    </row>
    <row r="3054" spans="1:6" ht="21.9" customHeight="1" x14ac:dyDescent="0.25">
      <c r="A3054" s="41" t="s">
        <v>666</v>
      </c>
      <c r="B3054" s="42">
        <v>-16.535</v>
      </c>
      <c r="C3054" s="42">
        <v>131.643</v>
      </c>
      <c r="D3054" s="43">
        <v>10.09035714</v>
      </c>
      <c r="E3054" s="40" t="s">
        <v>667</v>
      </c>
      <c r="F3054" s="15"/>
    </row>
    <row r="3055" spans="1:6" ht="21.9" customHeight="1" x14ac:dyDescent="0.25">
      <c r="A3055" s="41" t="s">
        <v>666</v>
      </c>
      <c r="B3055" s="42">
        <v>-17.052</v>
      </c>
      <c r="C3055" s="42">
        <v>131.36500000000001</v>
      </c>
      <c r="D3055" s="43">
        <v>8.0386857139999996</v>
      </c>
      <c r="E3055" s="40" t="s">
        <v>667</v>
      </c>
      <c r="F3055" s="15"/>
    </row>
    <row r="3056" spans="1:6" ht="21.9" customHeight="1" x14ac:dyDescent="0.25">
      <c r="A3056" s="41" t="s">
        <v>666</v>
      </c>
      <c r="B3056" s="42">
        <v>-17.003</v>
      </c>
      <c r="C3056" s="42">
        <v>131.32</v>
      </c>
      <c r="D3056" s="43">
        <v>14.089</v>
      </c>
      <c r="E3056" s="40" t="s">
        <v>667</v>
      </c>
      <c r="F3056" s="15"/>
    </row>
    <row r="3057" spans="1:6" ht="21.9" customHeight="1" x14ac:dyDescent="0.25">
      <c r="A3057" s="41" t="s">
        <v>666</v>
      </c>
      <c r="B3057" s="42">
        <v>-17.292000000000002</v>
      </c>
      <c r="C3057" s="42">
        <v>131.27099999999999</v>
      </c>
      <c r="D3057" s="43">
        <v>14.77421053</v>
      </c>
      <c r="E3057" s="40" t="s">
        <v>667</v>
      </c>
      <c r="F3057" s="15"/>
    </row>
    <row r="3058" spans="1:6" ht="21.9" customHeight="1" x14ac:dyDescent="0.25">
      <c r="A3058" s="41" t="s">
        <v>666</v>
      </c>
      <c r="B3058" s="42">
        <v>-14.516</v>
      </c>
      <c r="C3058" s="42">
        <v>132.149</v>
      </c>
      <c r="D3058" s="43">
        <v>15.77416667</v>
      </c>
      <c r="E3058" s="40" t="s">
        <v>667</v>
      </c>
      <c r="F3058" s="15"/>
    </row>
    <row r="3059" spans="1:6" ht="21.9" customHeight="1" x14ac:dyDescent="0.25">
      <c r="A3059" s="41" t="s">
        <v>666</v>
      </c>
      <c r="B3059" s="42">
        <v>-14.596</v>
      </c>
      <c r="C3059" s="42">
        <v>132.47800000000001</v>
      </c>
      <c r="D3059" s="43">
        <v>35.341374999999999</v>
      </c>
      <c r="E3059" s="40" t="s">
        <v>667</v>
      </c>
      <c r="F3059" s="15"/>
    </row>
    <row r="3060" spans="1:6" ht="21.9" customHeight="1" x14ac:dyDescent="0.25">
      <c r="A3060" s="41" t="s">
        <v>666</v>
      </c>
      <c r="B3060" s="42">
        <v>-11.62</v>
      </c>
      <c r="C3060" s="42">
        <v>130.26499999999999</v>
      </c>
      <c r="D3060" s="43">
        <v>771.99</v>
      </c>
      <c r="E3060" s="40" t="s">
        <v>667</v>
      </c>
      <c r="F3060" s="15"/>
    </row>
    <row r="3061" spans="1:6" ht="21.9" customHeight="1" x14ac:dyDescent="0.25">
      <c r="A3061" s="41" t="s">
        <v>666</v>
      </c>
      <c r="B3061" s="42">
        <v>-11.615</v>
      </c>
      <c r="C3061" s="42">
        <v>130.26300000000001</v>
      </c>
      <c r="D3061" s="43">
        <v>771.99</v>
      </c>
      <c r="E3061" s="40" t="s">
        <v>667</v>
      </c>
      <c r="F3061" s="15"/>
    </row>
    <row r="3062" spans="1:6" ht="21.9" customHeight="1" x14ac:dyDescent="0.25">
      <c r="A3062" s="41" t="s">
        <v>666</v>
      </c>
      <c r="B3062" s="42">
        <v>-11.603999999999999</v>
      </c>
      <c r="C3062" s="42">
        <v>130.25800000000001</v>
      </c>
      <c r="D3062" s="43">
        <v>617.59199999999998</v>
      </c>
      <c r="E3062" s="40" t="s">
        <v>667</v>
      </c>
      <c r="F3062" s="15"/>
    </row>
    <row r="3063" spans="1:6" ht="21.9" customHeight="1" x14ac:dyDescent="0.25">
      <c r="A3063" s="41" t="s">
        <v>666</v>
      </c>
      <c r="B3063" s="42">
        <v>-11.601000000000001</v>
      </c>
      <c r="C3063" s="42">
        <v>130.256</v>
      </c>
      <c r="D3063" s="43">
        <v>1005.348689</v>
      </c>
      <c r="E3063" s="40" t="s">
        <v>667</v>
      </c>
      <c r="F3063" s="15"/>
    </row>
    <row r="3064" spans="1:6" ht="21.9" customHeight="1" x14ac:dyDescent="0.25">
      <c r="A3064" s="41" t="s">
        <v>666</v>
      </c>
      <c r="B3064" s="42">
        <v>-12.353999999999999</v>
      </c>
      <c r="C3064" s="42">
        <v>133.08600000000001</v>
      </c>
      <c r="D3064" s="43">
        <v>376.06400000000002</v>
      </c>
      <c r="E3064" s="40" t="s">
        <v>667</v>
      </c>
      <c r="F3064" s="15"/>
    </row>
    <row r="3065" spans="1:6" ht="21.9" customHeight="1" x14ac:dyDescent="0.25">
      <c r="A3065" s="41" t="s">
        <v>666</v>
      </c>
      <c r="B3065" s="42">
        <v>-14.507</v>
      </c>
      <c r="C3065" s="42">
        <v>129.535</v>
      </c>
      <c r="D3065" s="43">
        <v>38.264252689999999</v>
      </c>
      <c r="E3065" s="40" t="s">
        <v>667</v>
      </c>
      <c r="F3065" s="15"/>
    </row>
    <row r="3066" spans="1:6" ht="21.9" customHeight="1" x14ac:dyDescent="0.25">
      <c r="A3066" s="41" t="s">
        <v>666</v>
      </c>
      <c r="B3066" s="42">
        <v>-14.691000000000001</v>
      </c>
      <c r="C3066" s="42">
        <v>132.679</v>
      </c>
      <c r="D3066" s="43">
        <v>2.4726491230000001</v>
      </c>
      <c r="E3066" s="40" t="s">
        <v>667</v>
      </c>
      <c r="F3066" s="15"/>
    </row>
    <row r="3067" spans="1:6" ht="21.9" customHeight="1" x14ac:dyDescent="0.25">
      <c r="A3067" s="41" t="s">
        <v>666</v>
      </c>
      <c r="B3067" s="42">
        <v>-13.11</v>
      </c>
      <c r="C3067" s="42">
        <v>130.98099999999999</v>
      </c>
      <c r="D3067" s="43">
        <v>174.32428569999999</v>
      </c>
      <c r="E3067" s="40" t="s">
        <v>667</v>
      </c>
      <c r="F3067" s="15"/>
    </row>
    <row r="3068" spans="1:6" ht="21.9" customHeight="1" x14ac:dyDescent="0.25">
      <c r="A3068" s="41" t="s">
        <v>666</v>
      </c>
      <c r="B3068" s="42">
        <v>-12.551</v>
      </c>
      <c r="C3068" s="42">
        <v>131.03399999999999</v>
      </c>
      <c r="D3068" s="43">
        <v>719.82</v>
      </c>
      <c r="E3068" s="40" t="s">
        <v>667</v>
      </c>
      <c r="F3068" s="15"/>
    </row>
    <row r="3069" spans="1:6" ht="21.9" customHeight="1" x14ac:dyDescent="0.25">
      <c r="A3069" s="41" t="s">
        <v>666</v>
      </c>
      <c r="B3069" s="42">
        <v>-12.537000000000001</v>
      </c>
      <c r="C3069" s="42">
        <v>131.15700000000001</v>
      </c>
      <c r="D3069" s="43">
        <v>582.89599999999996</v>
      </c>
      <c r="E3069" s="40" t="s">
        <v>667</v>
      </c>
      <c r="F3069" s="15"/>
    </row>
    <row r="3070" spans="1:6" ht="21.9" customHeight="1" x14ac:dyDescent="0.25">
      <c r="A3070" s="41" t="s">
        <v>666</v>
      </c>
      <c r="B3070" s="42">
        <v>-12.529</v>
      </c>
      <c r="C3070" s="42">
        <v>131.15700000000001</v>
      </c>
      <c r="D3070" s="43">
        <v>485.74666669999999</v>
      </c>
      <c r="E3070" s="40" t="s">
        <v>667</v>
      </c>
      <c r="F3070" s="15"/>
    </row>
    <row r="3071" spans="1:6" ht="21.9" customHeight="1" x14ac:dyDescent="0.25">
      <c r="A3071" s="41" t="s">
        <v>666</v>
      </c>
      <c r="B3071" s="42">
        <v>-12.506</v>
      </c>
      <c r="C3071" s="42">
        <v>131.04599999999999</v>
      </c>
      <c r="D3071" s="43">
        <v>581.375</v>
      </c>
      <c r="E3071" s="40" t="s">
        <v>667</v>
      </c>
      <c r="F3071" s="15"/>
    </row>
    <row r="3072" spans="1:6" ht="21.9" customHeight="1" x14ac:dyDescent="0.25">
      <c r="A3072" s="41" t="s">
        <v>666</v>
      </c>
      <c r="B3072" s="42">
        <v>-12.593999999999999</v>
      </c>
      <c r="C3072" s="42">
        <v>131.113</v>
      </c>
      <c r="D3072" s="43">
        <v>553.82799999999997</v>
      </c>
      <c r="E3072" s="40" t="s">
        <v>667</v>
      </c>
      <c r="F3072" s="15"/>
    </row>
    <row r="3073" spans="1:6" ht="21.9" customHeight="1" x14ac:dyDescent="0.25">
      <c r="A3073" s="41" t="s">
        <v>666</v>
      </c>
      <c r="B3073" s="42">
        <v>-12.548999999999999</v>
      </c>
      <c r="C3073" s="42">
        <v>131.13</v>
      </c>
      <c r="D3073" s="43">
        <v>514.66</v>
      </c>
      <c r="E3073" s="40" t="s">
        <v>667</v>
      </c>
      <c r="F3073" s="15"/>
    </row>
    <row r="3074" spans="1:6" ht="21.9" customHeight="1" x14ac:dyDescent="0.25">
      <c r="A3074" s="41" t="s">
        <v>666</v>
      </c>
      <c r="B3074" s="42">
        <v>-12.599</v>
      </c>
      <c r="C3074" s="42">
        <v>131.059</v>
      </c>
      <c r="D3074" s="43">
        <v>599.85</v>
      </c>
      <c r="E3074" s="40" t="s">
        <v>667</v>
      </c>
      <c r="F3074" s="15"/>
    </row>
    <row r="3075" spans="1:6" ht="21.9" customHeight="1" x14ac:dyDescent="0.25">
      <c r="A3075" s="41" t="s">
        <v>666</v>
      </c>
      <c r="B3075" s="42">
        <v>-12.545999999999999</v>
      </c>
      <c r="C3075" s="42">
        <v>131.15799999999999</v>
      </c>
      <c r="D3075" s="43">
        <v>582.89599999999996</v>
      </c>
      <c r="E3075" s="40" t="s">
        <v>667</v>
      </c>
      <c r="F3075" s="15"/>
    </row>
    <row r="3076" spans="1:6" ht="21.9" customHeight="1" x14ac:dyDescent="0.25">
      <c r="A3076" s="41" t="s">
        <v>666</v>
      </c>
      <c r="B3076" s="42">
        <v>-12.545999999999999</v>
      </c>
      <c r="C3076" s="42">
        <v>131.119</v>
      </c>
      <c r="D3076" s="43">
        <v>617.59199999999998</v>
      </c>
      <c r="E3076" s="40" t="s">
        <v>667</v>
      </c>
      <c r="F3076" s="15"/>
    </row>
    <row r="3077" spans="1:6" ht="21.9" customHeight="1" x14ac:dyDescent="0.25">
      <c r="A3077" s="41" t="s">
        <v>666</v>
      </c>
      <c r="B3077" s="42">
        <v>-12.554</v>
      </c>
      <c r="C3077" s="42">
        <v>131.16300000000001</v>
      </c>
      <c r="D3077" s="43">
        <v>405.93666669999999</v>
      </c>
      <c r="E3077" s="40" t="s">
        <v>667</v>
      </c>
      <c r="F3077" s="15"/>
    </row>
    <row r="3078" spans="1:6" ht="21.9" customHeight="1" x14ac:dyDescent="0.25">
      <c r="A3078" s="41" t="s">
        <v>666</v>
      </c>
      <c r="B3078" s="42">
        <v>-12.54</v>
      </c>
      <c r="C3078" s="42">
        <v>131.16300000000001</v>
      </c>
      <c r="D3078" s="43">
        <v>485.74666669999999</v>
      </c>
      <c r="E3078" s="40" t="s">
        <v>667</v>
      </c>
      <c r="F3078" s="15"/>
    </row>
    <row r="3079" spans="1:6" ht="21.9" customHeight="1" x14ac:dyDescent="0.25">
      <c r="A3079" s="41" t="s">
        <v>666</v>
      </c>
      <c r="B3079" s="42">
        <v>-12.542</v>
      </c>
      <c r="C3079" s="42">
        <v>131.16200000000001</v>
      </c>
      <c r="D3079" s="43">
        <v>485.74666669999999</v>
      </c>
      <c r="E3079" s="40" t="s">
        <v>667</v>
      </c>
      <c r="F3079" s="15"/>
    </row>
    <row r="3080" spans="1:6" ht="21.9" customHeight="1" x14ac:dyDescent="0.25">
      <c r="A3080" s="41" t="s">
        <v>666</v>
      </c>
      <c r="B3080" s="42">
        <v>-12.552</v>
      </c>
      <c r="C3080" s="42">
        <v>131.173</v>
      </c>
      <c r="D3080" s="43">
        <v>487.12400000000002</v>
      </c>
      <c r="E3080" s="40" t="s">
        <v>667</v>
      </c>
      <c r="F3080" s="15"/>
    </row>
    <row r="3081" spans="1:6" ht="21.9" customHeight="1" x14ac:dyDescent="0.25">
      <c r="A3081" s="41" t="s">
        <v>666</v>
      </c>
      <c r="B3081" s="42">
        <v>-12.606999999999999</v>
      </c>
      <c r="C3081" s="42">
        <v>131.125</v>
      </c>
      <c r="D3081" s="43">
        <v>553.82799999999997</v>
      </c>
      <c r="E3081" s="40" t="s">
        <v>667</v>
      </c>
      <c r="F3081" s="15"/>
    </row>
    <row r="3082" spans="1:6" ht="21.9" customHeight="1" x14ac:dyDescent="0.25">
      <c r="A3082" s="41" t="s">
        <v>666</v>
      </c>
      <c r="B3082" s="42">
        <v>-12.753</v>
      </c>
      <c r="C3082" s="42">
        <v>131.15899999999999</v>
      </c>
      <c r="D3082" s="43">
        <v>340.27833329999999</v>
      </c>
      <c r="E3082" s="40" t="s">
        <v>667</v>
      </c>
      <c r="F3082" s="15"/>
    </row>
    <row r="3083" spans="1:6" ht="21.9" customHeight="1" x14ac:dyDescent="0.25">
      <c r="A3083" s="41" t="s">
        <v>666</v>
      </c>
      <c r="B3083" s="42">
        <v>-12.551</v>
      </c>
      <c r="C3083" s="42">
        <v>131.11099999999999</v>
      </c>
      <c r="D3083" s="43">
        <v>553.82799999999997</v>
      </c>
      <c r="E3083" s="40" t="s">
        <v>667</v>
      </c>
      <c r="F3083" s="15"/>
    </row>
    <row r="3084" spans="1:6" ht="21.9" customHeight="1" x14ac:dyDescent="0.25">
      <c r="A3084" s="41" t="s">
        <v>666</v>
      </c>
      <c r="B3084" s="42">
        <v>-12.541</v>
      </c>
      <c r="C3084" s="42">
        <v>131.11099999999999</v>
      </c>
      <c r="D3084" s="43">
        <v>514.66</v>
      </c>
      <c r="E3084" s="40" t="s">
        <v>667</v>
      </c>
      <c r="F3084" s="15"/>
    </row>
    <row r="3085" spans="1:6" ht="21.9" customHeight="1" x14ac:dyDescent="0.25">
      <c r="A3085" s="41" t="s">
        <v>666</v>
      </c>
      <c r="B3085" s="42">
        <v>-12.603</v>
      </c>
      <c r="C3085" s="42">
        <v>131.14699999999999</v>
      </c>
      <c r="D3085" s="43">
        <v>461.52333329999999</v>
      </c>
      <c r="E3085" s="40" t="s">
        <v>667</v>
      </c>
      <c r="F3085" s="15"/>
    </row>
    <row r="3086" spans="1:6" ht="21.9" customHeight="1" x14ac:dyDescent="0.25">
      <c r="A3086" s="41" t="s">
        <v>666</v>
      </c>
      <c r="B3086" s="42">
        <v>-12.555</v>
      </c>
      <c r="C3086" s="42">
        <v>131.167</v>
      </c>
      <c r="D3086" s="43">
        <v>347.94571430000002</v>
      </c>
      <c r="E3086" s="40" t="s">
        <v>667</v>
      </c>
      <c r="F3086" s="15"/>
    </row>
    <row r="3087" spans="1:6" ht="21.9" customHeight="1" x14ac:dyDescent="0.25">
      <c r="A3087" s="41" t="s">
        <v>666</v>
      </c>
      <c r="B3087" s="42">
        <v>-12.542999999999999</v>
      </c>
      <c r="C3087" s="42">
        <v>131.11199999999999</v>
      </c>
      <c r="D3087" s="43">
        <v>617.59199999999998</v>
      </c>
      <c r="E3087" s="40" t="s">
        <v>667</v>
      </c>
      <c r="F3087" s="15"/>
    </row>
    <row r="3088" spans="1:6" ht="21.9" customHeight="1" x14ac:dyDescent="0.25">
      <c r="A3088" s="41" t="s">
        <v>666</v>
      </c>
      <c r="B3088" s="42">
        <v>-12.554</v>
      </c>
      <c r="C3088" s="42">
        <v>131.124</v>
      </c>
      <c r="D3088" s="43">
        <v>553.82799999999997</v>
      </c>
      <c r="E3088" s="40" t="s">
        <v>667</v>
      </c>
      <c r="F3088" s="15"/>
    </row>
    <row r="3089" spans="1:6" ht="21.9" customHeight="1" x14ac:dyDescent="0.25">
      <c r="A3089" s="41" t="s">
        <v>666</v>
      </c>
      <c r="B3089" s="42">
        <v>-12.923999999999999</v>
      </c>
      <c r="C3089" s="42">
        <v>131.50899999999999</v>
      </c>
      <c r="D3089" s="43">
        <v>144.70750000000001</v>
      </c>
      <c r="E3089" s="40" t="s">
        <v>667</v>
      </c>
      <c r="F3089" s="15"/>
    </row>
    <row r="3090" spans="1:6" ht="21.9" customHeight="1" x14ac:dyDescent="0.25">
      <c r="A3090" s="41" t="s">
        <v>666</v>
      </c>
      <c r="B3090" s="42">
        <v>-12.734</v>
      </c>
      <c r="C3090" s="42">
        <v>131.072</v>
      </c>
      <c r="D3090" s="43">
        <v>771.99</v>
      </c>
      <c r="E3090" s="40" t="s">
        <v>667</v>
      </c>
      <c r="F3090" s="15"/>
    </row>
    <row r="3091" spans="1:6" ht="21.9" customHeight="1" x14ac:dyDescent="0.25">
      <c r="A3091" s="41" t="s">
        <v>666</v>
      </c>
      <c r="B3091" s="42">
        <v>-12.744999999999999</v>
      </c>
      <c r="C3091" s="42">
        <v>130.958</v>
      </c>
      <c r="D3091" s="43">
        <v>778.202</v>
      </c>
      <c r="E3091" s="40" t="s">
        <v>667</v>
      </c>
      <c r="F3091" s="15"/>
    </row>
    <row r="3092" spans="1:6" ht="21.9" customHeight="1" x14ac:dyDescent="0.25">
      <c r="A3092" s="41" t="s">
        <v>666</v>
      </c>
      <c r="B3092" s="42">
        <v>-12.795</v>
      </c>
      <c r="C3092" s="42">
        <v>130.953</v>
      </c>
      <c r="D3092" s="43">
        <v>434.28</v>
      </c>
      <c r="E3092" s="40" t="s">
        <v>667</v>
      </c>
      <c r="F3092" s="15"/>
    </row>
    <row r="3093" spans="1:6" ht="21.9" customHeight="1" x14ac:dyDescent="0.25">
      <c r="A3093" s="41" t="s">
        <v>666</v>
      </c>
      <c r="B3093" s="42">
        <v>-12.682</v>
      </c>
      <c r="C3093" s="42">
        <v>131.053</v>
      </c>
      <c r="D3093" s="43">
        <v>777.19466669999997</v>
      </c>
      <c r="E3093" s="40" t="s">
        <v>667</v>
      </c>
      <c r="F3093" s="15"/>
    </row>
    <row r="3094" spans="1:6" ht="21.9" customHeight="1" x14ac:dyDescent="0.25">
      <c r="A3094" s="41" t="s">
        <v>666</v>
      </c>
      <c r="B3094" s="42">
        <v>-12.608000000000001</v>
      </c>
      <c r="C3094" s="42">
        <v>131.119</v>
      </c>
      <c r="D3094" s="43">
        <v>553.82799999999997</v>
      </c>
      <c r="E3094" s="40" t="s">
        <v>667</v>
      </c>
      <c r="F3094" s="15"/>
    </row>
    <row r="3095" spans="1:6" ht="21.9" customHeight="1" x14ac:dyDescent="0.25">
      <c r="A3095" s="41" t="s">
        <v>666</v>
      </c>
      <c r="B3095" s="42">
        <v>-12.742000000000001</v>
      </c>
      <c r="C3095" s="42">
        <v>131.03399999999999</v>
      </c>
      <c r="D3095" s="43">
        <v>581.375</v>
      </c>
      <c r="E3095" s="40" t="s">
        <v>667</v>
      </c>
      <c r="F3095" s="15"/>
    </row>
    <row r="3096" spans="1:6" ht="21.9" customHeight="1" x14ac:dyDescent="0.25">
      <c r="A3096" s="41" t="s">
        <v>666</v>
      </c>
      <c r="B3096" s="42">
        <v>-12.763</v>
      </c>
      <c r="C3096" s="42">
        <v>130.96899999999999</v>
      </c>
      <c r="D3096" s="43">
        <v>582.89599999999996</v>
      </c>
      <c r="E3096" s="40" t="s">
        <v>667</v>
      </c>
      <c r="F3096" s="15"/>
    </row>
    <row r="3097" spans="1:6" ht="21.9" customHeight="1" x14ac:dyDescent="0.25">
      <c r="A3097" s="41" t="s">
        <v>666</v>
      </c>
      <c r="B3097" s="42">
        <v>-12.919</v>
      </c>
      <c r="C3097" s="42">
        <v>131.50399999999999</v>
      </c>
      <c r="D3097" s="43">
        <v>159.1782633</v>
      </c>
      <c r="E3097" s="40" t="s">
        <v>667</v>
      </c>
      <c r="F3097" s="15"/>
    </row>
    <row r="3098" spans="1:6" ht="21.9" customHeight="1" x14ac:dyDescent="0.25">
      <c r="A3098" s="41" t="s">
        <v>666</v>
      </c>
      <c r="B3098" s="42">
        <v>-14.518000000000001</v>
      </c>
      <c r="C3098" s="42">
        <v>132.16900000000001</v>
      </c>
      <c r="D3098" s="43">
        <v>8.1124285710000006</v>
      </c>
      <c r="E3098" s="40" t="s">
        <v>667</v>
      </c>
      <c r="F3098" s="15"/>
    </row>
    <row r="3099" spans="1:6" ht="21.9" customHeight="1" x14ac:dyDescent="0.25">
      <c r="A3099" s="41" t="s">
        <v>666</v>
      </c>
      <c r="B3099" s="42">
        <v>-12.558</v>
      </c>
      <c r="C3099" s="42">
        <v>131.06700000000001</v>
      </c>
      <c r="D3099" s="43">
        <v>1799.55</v>
      </c>
      <c r="E3099" s="40" t="s">
        <v>667</v>
      </c>
      <c r="F3099" s="15"/>
    </row>
    <row r="3100" spans="1:6" ht="21.9" customHeight="1" x14ac:dyDescent="0.25">
      <c r="A3100" s="41" t="s">
        <v>666</v>
      </c>
      <c r="B3100" s="42">
        <v>-12.539</v>
      </c>
      <c r="C3100" s="42">
        <v>131.11099999999999</v>
      </c>
      <c r="D3100" s="43">
        <v>1543.98</v>
      </c>
      <c r="E3100" s="40" t="s">
        <v>667</v>
      </c>
      <c r="F3100" s="15"/>
    </row>
    <row r="3101" spans="1:6" ht="21.9" customHeight="1" x14ac:dyDescent="0.25">
      <c r="A3101" s="41" t="s">
        <v>666</v>
      </c>
      <c r="B3101" s="42">
        <v>-12.603999999999999</v>
      </c>
      <c r="C3101" s="42">
        <v>131.137</v>
      </c>
      <c r="D3101" s="43">
        <v>1384.57</v>
      </c>
      <c r="E3101" s="40" t="s">
        <v>667</v>
      </c>
      <c r="F3101" s="15"/>
    </row>
    <row r="3102" spans="1:6" ht="21.9" customHeight="1" x14ac:dyDescent="0.25">
      <c r="A3102" s="41" t="s">
        <v>666</v>
      </c>
      <c r="B3102" s="42">
        <v>-12.552</v>
      </c>
      <c r="C3102" s="42">
        <v>131.03899999999999</v>
      </c>
      <c r="D3102" s="43">
        <v>1199.7</v>
      </c>
      <c r="E3102" s="40" t="s">
        <v>667</v>
      </c>
      <c r="F3102" s="15"/>
    </row>
    <row r="3103" spans="1:6" ht="21.9" customHeight="1" x14ac:dyDescent="0.25">
      <c r="A3103" s="41" t="s">
        <v>666</v>
      </c>
      <c r="B3103" s="42">
        <v>-12.554</v>
      </c>
      <c r="C3103" s="42">
        <v>131.03</v>
      </c>
      <c r="D3103" s="43">
        <v>1370.93</v>
      </c>
      <c r="E3103" s="40" t="s">
        <v>667</v>
      </c>
      <c r="F3103" s="15"/>
    </row>
    <row r="3104" spans="1:6" ht="21.9" customHeight="1" x14ac:dyDescent="0.25">
      <c r="A3104" s="41" t="s">
        <v>666</v>
      </c>
      <c r="B3104" s="42">
        <v>-12.731</v>
      </c>
      <c r="C3104" s="42">
        <v>130.988</v>
      </c>
      <c r="D3104" s="43">
        <v>1162.75</v>
      </c>
      <c r="E3104" s="40" t="s">
        <v>667</v>
      </c>
      <c r="F3104" s="15"/>
    </row>
    <row r="3105" spans="1:6" ht="21.9" customHeight="1" x14ac:dyDescent="0.25">
      <c r="A3105" s="41" t="s">
        <v>666</v>
      </c>
      <c r="B3105" s="42">
        <v>-12.757</v>
      </c>
      <c r="C3105" s="42">
        <v>131.09200000000001</v>
      </c>
      <c r="D3105" s="43">
        <v>560.32000000000005</v>
      </c>
      <c r="E3105" s="40" t="s">
        <v>667</v>
      </c>
      <c r="F3105" s="15"/>
    </row>
    <row r="3106" spans="1:6" ht="21.9" customHeight="1" x14ac:dyDescent="0.25">
      <c r="A3106" s="41" t="s">
        <v>666</v>
      </c>
      <c r="B3106" s="42">
        <v>-12.542999999999999</v>
      </c>
      <c r="C3106" s="42">
        <v>131.11099999999999</v>
      </c>
      <c r="D3106" s="43">
        <v>900.65511260000005</v>
      </c>
      <c r="E3106" s="40" t="s">
        <v>667</v>
      </c>
      <c r="F3106" s="15"/>
    </row>
    <row r="3107" spans="1:6" ht="21.9" customHeight="1" x14ac:dyDescent="0.25">
      <c r="A3107" s="41" t="s">
        <v>666</v>
      </c>
      <c r="B3107" s="42">
        <v>-14.164999999999999</v>
      </c>
      <c r="C3107" s="42">
        <v>132.11600000000001</v>
      </c>
      <c r="D3107" s="43">
        <v>73.169250000000005</v>
      </c>
      <c r="E3107" s="40" t="s">
        <v>667</v>
      </c>
      <c r="F3107" s="15"/>
    </row>
    <row r="3108" spans="1:6" ht="21.9" customHeight="1" x14ac:dyDescent="0.25">
      <c r="A3108" s="41" t="s">
        <v>666</v>
      </c>
      <c r="B3108" s="42">
        <v>-18.931999999999999</v>
      </c>
      <c r="C3108" s="42">
        <v>137.976</v>
      </c>
      <c r="D3108" s="43">
        <v>10.717535010000001</v>
      </c>
      <c r="E3108" s="40" t="s">
        <v>667</v>
      </c>
      <c r="F3108" s="15"/>
    </row>
    <row r="3109" spans="1:6" ht="21.9" customHeight="1" x14ac:dyDescent="0.25">
      <c r="A3109" s="41" t="s">
        <v>666</v>
      </c>
      <c r="B3109" s="42">
        <v>-12.695</v>
      </c>
      <c r="C3109" s="42">
        <v>131.00899999999999</v>
      </c>
      <c r="D3109" s="43">
        <v>726.71875</v>
      </c>
      <c r="E3109" s="40" t="s">
        <v>667</v>
      </c>
      <c r="F3109" s="15"/>
    </row>
    <row r="3110" spans="1:6" ht="21.9" customHeight="1" x14ac:dyDescent="0.25">
      <c r="A3110" s="41" t="s">
        <v>666</v>
      </c>
      <c r="B3110" s="42">
        <v>-12.701000000000001</v>
      </c>
      <c r="C3110" s="42">
        <v>131.00899999999999</v>
      </c>
      <c r="D3110" s="43">
        <v>697.65</v>
      </c>
      <c r="E3110" s="40" t="s">
        <v>667</v>
      </c>
      <c r="F3110" s="15"/>
    </row>
    <row r="3111" spans="1:6" ht="21.9" customHeight="1" x14ac:dyDescent="0.25">
      <c r="A3111" s="41" t="s">
        <v>666</v>
      </c>
      <c r="B3111" s="42">
        <v>-12.715999999999999</v>
      </c>
      <c r="C3111" s="42">
        <v>130.964</v>
      </c>
      <c r="D3111" s="43">
        <v>358.45888889999998</v>
      </c>
      <c r="E3111" s="40" t="s">
        <v>667</v>
      </c>
      <c r="F3111" s="15"/>
    </row>
    <row r="3112" spans="1:6" ht="21.9" customHeight="1" x14ac:dyDescent="0.25">
      <c r="A3112" s="41" t="s">
        <v>666</v>
      </c>
      <c r="B3112" s="42">
        <v>-12.743</v>
      </c>
      <c r="C3112" s="42">
        <v>131.03800000000001</v>
      </c>
      <c r="D3112" s="43">
        <v>348.82499999999999</v>
      </c>
      <c r="E3112" s="40" t="s">
        <v>667</v>
      </c>
      <c r="F3112" s="15"/>
    </row>
    <row r="3113" spans="1:6" ht="21.9" customHeight="1" x14ac:dyDescent="0.25">
      <c r="A3113" s="41" t="s">
        <v>666</v>
      </c>
      <c r="B3113" s="42">
        <v>-12.743</v>
      </c>
      <c r="C3113" s="42">
        <v>131.054</v>
      </c>
      <c r="D3113" s="43">
        <v>291.44799999999998</v>
      </c>
      <c r="E3113" s="40" t="s">
        <v>667</v>
      </c>
      <c r="F3113" s="15"/>
    </row>
    <row r="3114" spans="1:6" ht="21.9" customHeight="1" x14ac:dyDescent="0.25">
      <c r="A3114" s="41" t="s">
        <v>666</v>
      </c>
      <c r="B3114" s="42">
        <v>-12.803000000000001</v>
      </c>
      <c r="C3114" s="42">
        <v>131.00899999999999</v>
      </c>
      <c r="D3114" s="43">
        <v>405.93666669999999</v>
      </c>
      <c r="E3114" s="40" t="s">
        <v>667</v>
      </c>
      <c r="F3114" s="15"/>
    </row>
    <row r="3115" spans="1:6" ht="21.9" customHeight="1" x14ac:dyDescent="0.25">
      <c r="A3115" s="41" t="s">
        <v>666</v>
      </c>
      <c r="B3115" s="42">
        <v>-12.49</v>
      </c>
      <c r="C3115" s="42">
        <v>131.09100000000001</v>
      </c>
      <c r="D3115" s="43">
        <v>873.74346890000004</v>
      </c>
      <c r="E3115" s="40" t="s">
        <v>667</v>
      </c>
      <c r="F3115" s="15"/>
    </row>
    <row r="3116" spans="1:6" ht="21.9" customHeight="1" x14ac:dyDescent="0.25">
      <c r="A3116" s="41" t="s">
        <v>666</v>
      </c>
      <c r="B3116" s="42">
        <v>-12.49</v>
      </c>
      <c r="C3116" s="42">
        <v>131.09100000000001</v>
      </c>
      <c r="D3116" s="43">
        <v>863.56006360000003</v>
      </c>
      <c r="E3116" s="40" t="s">
        <v>667</v>
      </c>
      <c r="F3116" s="15"/>
    </row>
    <row r="3117" spans="1:6" ht="21.9" customHeight="1" x14ac:dyDescent="0.25">
      <c r="A3117" s="41" t="s">
        <v>666</v>
      </c>
      <c r="B3117" s="42">
        <v>-12.606999999999999</v>
      </c>
      <c r="C3117" s="42">
        <v>131.148</v>
      </c>
      <c r="D3117" s="43">
        <v>608.90499999999997</v>
      </c>
      <c r="E3117" s="40" t="s">
        <v>667</v>
      </c>
      <c r="F3117" s="15"/>
    </row>
    <row r="3118" spans="1:6" ht="21.9" customHeight="1" x14ac:dyDescent="0.25">
      <c r="A3118" s="41" t="s">
        <v>666</v>
      </c>
      <c r="B3118" s="42">
        <v>-12.932</v>
      </c>
      <c r="C3118" s="42">
        <v>131.191</v>
      </c>
      <c r="D3118" s="43">
        <v>396.46249999999998</v>
      </c>
      <c r="E3118" s="40" t="s">
        <v>667</v>
      </c>
      <c r="F3118" s="15"/>
    </row>
    <row r="3119" spans="1:6" ht="21.9" customHeight="1" x14ac:dyDescent="0.25">
      <c r="A3119" s="41" t="s">
        <v>666</v>
      </c>
      <c r="B3119" s="42">
        <v>-12.929</v>
      </c>
      <c r="C3119" s="42">
        <v>131.18299999999999</v>
      </c>
      <c r="D3119" s="43">
        <v>264.30833330000002</v>
      </c>
      <c r="E3119" s="40" t="s">
        <v>667</v>
      </c>
      <c r="F3119" s="15"/>
    </row>
    <row r="3120" spans="1:6" ht="21.9" customHeight="1" x14ac:dyDescent="0.25">
      <c r="A3120" s="41" t="s">
        <v>666</v>
      </c>
      <c r="B3120" s="42">
        <v>-13.035</v>
      </c>
      <c r="C3120" s="42">
        <v>131.12100000000001</v>
      </c>
      <c r="D3120" s="43">
        <v>299.32877989999997</v>
      </c>
      <c r="E3120" s="40" t="s">
        <v>667</v>
      </c>
      <c r="F3120" s="15"/>
    </row>
    <row r="3121" spans="1:6" ht="21.9" customHeight="1" x14ac:dyDescent="0.25">
      <c r="A3121" s="41" t="s">
        <v>666</v>
      </c>
      <c r="B3121" s="42">
        <v>-12.723000000000001</v>
      </c>
      <c r="C3121" s="42">
        <v>131.04</v>
      </c>
      <c r="D3121" s="43">
        <v>654.04691590000004</v>
      </c>
      <c r="E3121" s="40" t="s">
        <v>667</v>
      </c>
      <c r="F3121" s="15"/>
    </row>
    <row r="3122" spans="1:6" ht="21.9" customHeight="1" x14ac:dyDescent="0.25">
      <c r="A3122" s="41" t="s">
        <v>666</v>
      </c>
      <c r="B3122" s="42">
        <v>-12.545</v>
      </c>
      <c r="C3122" s="42">
        <v>131.11500000000001</v>
      </c>
      <c r="D3122" s="43">
        <v>771.99</v>
      </c>
      <c r="E3122" s="40" t="s">
        <v>667</v>
      </c>
      <c r="F3122" s="15"/>
    </row>
    <row r="3123" spans="1:6" ht="21.9" customHeight="1" x14ac:dyDescent="0.25">
      <c r="A3123" s="41" t="s">
        <v>666</v>
      </c>
      <c r="B3123" s="42">
        <v>-12.544</v>
      </c>
      <c r="C3123" s="42">
        <v>131.11799999999999</v>
      </c>
      <c r="D3123" s="43">
        <v>617.59199999999998</v>
      </c>
      <c r="E3123" s="40" t="s">
        <v>667</v>
      </c>
      <c r="F3123" s="15"/>
    </row>
    <row r="3124" spans="1:6" ht="21.9" customHeight="1" x14ac:dyDescent="0.25">
      <c r="A3124" s="41" t="s">
        <v>666</v>
      </c>
      <c r="B3124" s="42">
        <v>-12.544</v>
      </c>
      <c r="C3124" s="42">
        <v>131.11500000000001</v>
      </c>
      <c r="D3124" s="43">
        <v>771.99</v>
      </c>
      <c r="E3124" s="40" t="s">
        <v>667</v>
      </c>
      <c r="F3124" s="15"/>
    </row>
    <row r="3125" spans="1:6" ht="21.9" customHeight="1" x14ac:dyDescent="0.25">
      <c r="A3125" s="41" t="s">
        <v>666</v>
      </c>
      <c r="B3125" s="42">
        <v>-13.053000000000001</v>
      </c>
      <c r="C3125" s="42">
        <v>131.113</v>
      </c>
      <c r="D3125" s="43">
        <v>443.45</v>
      </c>
      <c r="E3125" s="40" t="s">
        <v>667</v>
      </c>
      <c r="F3125" s="15"/>
    </row>
    <row r="3126" spans="1:6" ht="21.9" customHeight="1" x14ac:dyDescent="0.25">
      <c r="A3126" s="41" t="s">
        <v>666</v>
      </c>
      <c r="B3126" s="42">
        <v>-13.035</v>
      </c>
      <c r="C3126" s="42">
        <v>131.12100000000001</v>
      </c>
      <c r="D3126" s="43">
        <v>266.07</v>
      </c>
      <c r="E3126" s="40" t="s">
        <v>667</v>
      </c>
      <c r="F3126" s="15"/>
    </row>
    <row r="3127" spans="1:6" ht="21.9" customHeight="1" x14ac:dyDescent="0.25">
      <c r="A3127" s="41" t="s">
        <v>666</v>
      </c>
      <c r="B3127" s="42">
        <v>-12.609</v>
      </c>
      <c r="C3127" s="42">
        <v>131.136</v>
      </c>
      <c r="D3127" s="43">
        <v>692.28499999999997</v>
      </c>
      <c r="E3127" s="40" t="s">
        <v>667</v>
      </c>
      <c r="F3127" s="15"/>
    </row>
    <row r="3128" spans="1:6" ht="21.9" customHeight="1" x14ac:dyDescent="0.25">
      <c r="A3128" s="41" t="s">
        <v>666</v>
      </c>
      <c r="B3128" s="42">
        <v>-12.920999999999999</v>
      </c>
      <c r="C3128" s="42">
        <v>131.50399999999999</v>
      </c>
      <c r="D3128" s="43">
        <v>144.70750000000001</v>
      </c>
      <c r="E3128" s="40" t="s">
        <v>667</v>
      </c>
      <c r="F3128" s="15"/>
    </row>
    <row r="3129" spans="1:6" ht="21.9" customHeight="1" x14ac:dyDescent="0.25">
      <c r="A3129" s="41" t="s">
        <v>666</v>
      </c>
      <c r="B3129" s="42">
        <v>-12.917</v>
      </c>
      <c r="C3129" s="42">
        <v>131.50399999999999</v>
      </c>
      <c r="D3129" s="43">
        <v>119.85124999999999</v>
      </c>
      <c r="E3129" s="40" t="s">
        <v>667</v>
      </c>
      <c r="F3129" s="15"/>
    </row>
    <row r="3130" spans="1:6" ht="21.9" customHeight="1" x14ac:dyDescent="0.25">
      <c r="A3130" s="41" t="s">
        <v>666</v>
      </c>
      <c r="B3130" s="42">
        <v>-12.923</v>
      </c>
      <c r="C3130" s="42">
        <v>131.505</v>
      </c>
      <c r="D3130" s="43">
        <v>144.70750000000001</v>
      </c>
      <c r="E3130" s="40" t="s">
        <v>667</v>
      </c>
      <c r="F3130" s="15"/>
    </row>
    <row r="3131" spans="1:6" ht="21.9" customHeight="1" x14ac:dyDescent="0.25">
      <c r="A3131" s="41" t="s">
        <v>666</v>
      </c>
      <c r="B3131" s="42">
        <v>-12.483000000000001</v>
      </c>
      <c r="C3131" s="42">
        <v>131.102</v>
      </c>
      <c r="D3131" s="43">
        <v>1052.7600829999999</v>
      </c>
      <c r="E3131" s="40" t="s">
        <v>667</v>
      </c>
      <c r="F3131" s="15"/>
    </row>
    <row r="3132" spans="1:6" ht="21.9" customHeight="1" x14ac:dyDescent="0.25">
      <c r="A3132" s="41" t="s">
        <v>666</v>
      </c>
      <c r="B3132" s="42">
        <v>-12.500999999999999</v>
      </c>
      <c r="C3132" s="42">
        <v>131.16499999999999</v>
      </c>
      <c r="D3132" s="43">
        <v>489.43209030000003</v>
      </c>
      <c r="E3132" s="40" t="s">
        <v>667</v>
      </c>
      <c r="F3132" s="15"/>
    </row>
    <row r="3133" spans="1:6" ht="21.9" customHeight="1" x14ac:dyDescent="0.25">
      <c r="A3133" s="41" t="s">
        <v>666</v>
      </c>
      <c r="B3133" s="42">
        <v>-14.459</v>
      </c>
      <c r="C3133" s="42">
        <v>132.24299999999999</v>
      </c>
      <c r="D3133" s="43">
        <v>56.904800000000002</v>
      </c>
      <c r="E3133" s="40" t="s">
        <v>667</v>
      </c>
      <c r="F3133" s="15"/>
    </row>
    <row r="3134" spans="1:6" ht="21.9" customHeight="1" x14ac:dyDescent="0.25">
      <c r="A3134" s="41" t="s">
        <v>666</v>
      </c>
      <c r="B3134" s="42">
        <v>-14.532</v>
      </c>
      <c r="C3134" s="42">
        <v>132.35900000000001</v>
      </c>
      <c r="D3134" s="43">
        <v>20.281071430000001</v>
      </c>
      <c r="E3134" s="40" t="s">
        <v>667</v>
      </c>
      <c r="F3134" s="15"/>
    </row>
    <row r="3135" spans="1:6" ht="21.9" customHeight="1" x14ac:dyDescent="0.25">
      <c r="A3135" s="41" t="s">
        <v>666</v>
      </c>
      <c r="B3135" s="42">
        <v>-14.55</v>
      </c>
      <c r="C3135" s="42">
        <v>132.351</v>
      </c>
      <c r="D3135" s="43">
        <v>35.479875</v>
      </c>
      <c r="E3135" s="40" t="s">
        <v>667</v>
      </c>
      <c r="F3135" s="15"/>
    </row>
    <row r="3136" spans="1:6" ht="21.9" customHeight="1" x14ac:dyDescent="0.25">
      <c r="A3136" s="41" t="s">
        <v>666</v>
      </c>
      <c r="B3136" s="42">
        <v>-13.086</v>
      </c>
      <c r="C3136" s="42">
        <v>130.95099999999999</v>
      </c>
      <c r="D3136" s="43">
        <v>303.50749999999999</v>
      </c>
      <c r="E3136" s="40" t="s">
        <v>667</v>
      </c>
      <c r="F3136" s="15"/>
    </row>
    <row r="3137" spans="1:6" ht="21.9" customHeight="1" x14ac:dyDescent="0.25">
      <c r="A3137" s="41" t="s">
        <v>666</v>
      </c>
      <c r="B3137" s="42">
        <v>-13.083</v>
      </c>
      <c r="C3137" s="42">
        <v>130.94499999999999</v>
      </c>
      <c r="D3137" s="43">
        <v>202.33833329999999</v>
      </c>
      <c r="E3137" s="40" t="s">
        <v>667</v>
      </c>
      <c r="F3137" s="15"/>
    </row>
    <row r="3138" spans="1:6" ht="21.9" customHeight="1" x14ac:dyDescent="0.25">
      <c r="A3138" s="41" t="s">
        <v>666</v>
      </c>
      <c r="B3138" s="42">
        <v>-12.571999999999999</v>
      </c>
      <c r="C3138" s="42">
        <v>131.12100000000001</v>
      </c>
      <c r="D3138" s="43">
        <v>553.82799999999997</v>
      </c>
      <c r="E3138" s="40" t="s">
        <v>667</v>
      </c>
      <c r="F3138" s="15"/>
    </row>
    <row r="3139" spans="1:6" ht="21.9" customHeight="1" x14ac:dyDescent="0.25">
      <c r="A3139" s="41" t="s">
        <v>666</v>
      </c>
      <c r="B3139" s="42">
        <v>-12.760999999999999</v>
      </c>
      <c r="C3139" s="42">
        <v>131.06</v>
      </c>
      <c r="D3139" s="43">
        <v>487.12400000000002</v>
      </c>
      <c r="E3139" s="40" t="s">
        <v>667</v>
      </c>
      <c r="F3139" s="15"/>
    </row>
    <row r="3140" spans="1:6" ht="21.9" customHeight="1" x14ac:dyDescent="0.25">
      <c r="A3140" s="41" t="s">
        <v>666</v>
      </c>
      <c r="B3140" s="42">
        <v>-13.085000000000001</v>
      </c>
      <c r="C3140" s="42">
        <v>131.13</v>
      </c>
      <c r="D3140" s="43">
        <v>303.50749999999999</v>
      </c>
      <c r="E3140" s="40" t="s">
        <v>667</v>
      </c>
      <c r="F3140" s="15"/>
    </row>
    <row r="3141" spans="1:6" ht="21.9" customHeight="1" x14ac:dyDescent="0.25">
      <c r="A3141" s="41" t="s">
        <v>666</v>
      </c>
      <c r="B3141" s="42">
        <v>-12.538</v>
      </c>
      <c r="C3141" s="42">
        <v>131.10599999999999</v>
      </c>
      <c r="D3141" s="43">
        <v>581.375</v>
      </c>
      <c r="E3141" s="40" t="s">
        <v>667</v>
      </c>
      <c r="F3141" s="15"/>
    </row>
    <row r="3142" spans="1:6" ht="21.9" customHeight="1" x14ac:dyDescent="0.25">
      <c r="A3142" s="41" t="s">
        <v>666</v>
      </c>
      <c r="B3142" s="42">
        <v>-12.958</v>
      </c>
      <c r="C3142" s="42">
        <v>131.95500000000001</v>
      </c>
      <c r="D3142" s="43">
        <v>131.62683329999999</v>
      </c>
      <c r="E3142" s="40" t="s">
        <v>667</v>
      </c>
      <c r="F3142" s="15"/>
    </row>
    <row r="3143" spans="1:6" ht="21.9" customHeight="1" x14ac:dyDescent="0.25">
      <c r="A3143" s="41" t="s">
        <v>666</v>
      </c>
      <c r="B3143" s="42">
        <v>-13.102</v>
      </c>
      <c r="C3143" s="42">
        <v>131.00700000000001</v>
      </c>
      <c r="D3143" s="43">
        <v>244.054</v>
      </c>
      <c r="E3143" s="40" t="s">
        <v>667</v>
      </c>
      <c r="F3143" s="15"/>
    </row>
    <row r="3144" spans="1:6" ht="21.9" customHeight="1" x14ac:dyDescent="0.25">
      <c r="A3144" s="41" t="s">
        <v>666</v>
      </c>
      <c r="B3144" s="42">
        <v>-13.112</v>
      </c>
      <c r="C3144" s="42">
        <v>130.971</v>
      </c>
      <c r="D3144" s="43">
        <v>140.66</v>
      </c>
      <c r="E3144" s="40" t="s">
        <v>667</v>
      </c>
      <c r="F3144" s="15"/>
    </row>
    <row r="3145" spans="1:6" ht="21.9" customHeight="1" x14ac:dyDescent="0.25">
      <c r="A3145" s="41" t="s">
        <v>666</v>
      </c>
      <c r="B3145" s="42">
        <v>-13.132999999999999</v>
      </c>
      <c r="C3145" s="42">
        <v>131.01400000000001</v>
      </c>
      <c r="D3145" s="43">
        <v>183.69</v>
      </c>
      <c r="E3145" s="40" t="s">
        <v>667</v>
      </c>
      <c r="F3145" s="15"/>
    </row>
    <row r="3146" spans="1:6" ht="21.9" customHeight="1" x14ac:dyDescent="0.25">
      <c r="A3146" s="41" t="s">
        <v>666</v>
      </c>
      <c r="B3146" s="42">
        <v>-13.028</v>
      </c>
      <c r="C3146" s="42">
        <v>130.95699999999999</v>
      </c>
      <c r="D3146" s="43">
        <v>235.125</v>
      </c>
      <c r="E3146" s="40" t="s">
        <v>667</v>
      </c>
      <c r="F3146" s="15"/>
    </row>
    <row r="3147" spans="1:6" ht="21.9" customHeight="1" x14ac:dyDescent="0.25">
      <c r="A3147" s="41" t="s">
        <v>666</v>
      </c>
      <c r="B3147" s="42">
        <v>-13.025</v>
      </c>
      <c r="C3147" s="42">
        <v>130.96299999999999</v>
      </c>
      <c r="D3147" s="43">
        <v>407.88</v>
      </c>
      <c r="E3147" s="40" t="s">
        <v>667</v>
      </c>
      <c r="F3147" s="15"/>
    </row>
    <row r="3148" spans="1:6" ht="21.9" customHeight="1" x14ac:dyDescent="0.25">
      <c r="A3148" s="41" t="s">
        <v>666</v>
      </c>
      <c r="B3148" s="42">
        <v>-13.504</v>
      </c>
      <c r="C3148" s="42">
        <v>131.86699999999999</v>
      </c>
      <c r="D3148" s="43">
        <v>72.760599999999997</v>
      </c>
      <c r="E3148" s="40" t="s">
        <v>667</v>
      </c>
      <c r="F3148" s="15"/>
    </row>
    <row r="3149" spans="1:6" ht="21.9" customHeight="1" x14ac:dyDescent="0.25">
      <c r="A3149" s="41" t="s">
        <v>666</v>
      </c>
      <c r="B3149" s="42">
        <v>-13.504</v>
      </c>
      <c r="C3149" s="42">
        <v>131.86799999999999</v>
      </c>
      <c r="D3149" s="43">
        <v>72.760599999999997</v>
      </c>
      <c r="E3149" s="40" t="s">
        <v>667</v>
      </c>
      <c r="F3149" s="15"/>
    </row>
    <row r="3150" spans="1:6" ht="21.9" customHeight="1" x14ac:dyDescent="0.25">
      <c r="A3150" s="41" t="s">
        <v>666</v>
      </c>
      <c r="B3150" s="42">
        <v>-12.420999999999999</v>
      </c>
      <c r="C3150" s="42">
        <v>130.94300000000001</v>
      </c>
      <c r="D3150" s="43">
        <v>1028.1975</v>
      </c>
      <c r="E3150" s="40" t="s">
        <v>667</v>
      </c>
      <c r="F3150" s="15"/>
    </row>
    <row r="3151" spans="1:6" ht="21.9" customHeight="1" x14ac:dyDescent="0.25">
      <c r="A3151" s="41" t="s">
        <v>666</v>
      </c>
      <c r="B3151" s="42">
        <v>-12.551</v>
      </c>
      <c r="C3151" s="42">
        <v>131.02600000000001</v>
      </c>
      <c r="D3151" s="43">
        <v>1370.93</v>
      </c>
      <c r="E3151" s="40" t="s">
        <v>667</v>
      </c>
      <c r="F3151" s="15"/>
    </row>
    <row r="3152" spans="1:6" ht="21.9" customHeight="1" x14ac:dyDescent="0.25">
      <c r="A3152" s="41" t="s">
        <v>666</v>
      </c>
      <c r="B3152" s="42">
        <v>-12.692</v>
      </c>
      <c r="C3152" s="42">
        <v>131.1</v>
      </c>
      <c r="D3152" s="43">
        <v>521.13599999999997</v>
      </c>
      <c r="E3152" s="40" t="s">
        <v>667</v>
      </c>
      <c r="F3152" s="15"/>
    </row>
    <row r="3153" spans="1:6" ht="21.9" customHeight="1" x14ac:dyDescent="0.25">
      <c r="A3153" s="41" t="s">
        <v>666</v>
      </c>
      <c r="B3153" s="42">
        <v>-12.791</v>
      </c>
      <c r="C3153" s="42">
        <v>130.85900000000001</v>
      </c>
      <c r="D3153" s="43">
        <v>461.52333329999999</v>
      </c>
      <c r="E3153" s="40" t="s">
        <v>667</v>
      </c>
      <c r="F3153" s="15"/>
    </row>
    <row r="3154" spans="1:6" ht="21.9" customHeight="1" x14ac:dyDescent="0.25">
      <c r="A3154" s="41" t="s">
        <v>666</v>
      </c>
      <c r="B3154" s="42">
        <v>-12.561999999999999</v>
      </c>
      <c r="C3154" s="42">
        <v>131.17099999999999</v>
      </c>
      <c r="D3154" s="43">
        <v>487.12400000000002</v>
      </c>
      <c r="E3154" s="40" t="s">
        <v>667</v>
      </c>
      <c r="F3154" s="15"/>
    </row>
    <row r="3155" spans="1:6" ht="21.9" customHeight="1" x14ac:dyDescent="0.25">
      <c r="A3155" s="41" t="s">
        <v>666</v>
      </c>
      <c r="B3155" s="42">
        <v>-12.750999999999999</v>
      </c>
      <c r="C3155" s="42">
        <v>130.524</v>
      </c>
      <c r="D3155" s="43">
        <v>581.375</v>
      </c>
      <c r="E3155" s="40" t="s">
        <v>667</v>
      </c>
      <c r="F3155" s="15"/>
    </row>
    <row r="3156" spans="1:6" ht="21.9" customHeight="1" x14ac:dyDescent="0.25">
      <c r="A3156" s="41" t="s">
        <v>666</v>
      </c>
      <c r="B3156" s="42">
        <v>-14.574999999999999</v>
      </c>
      <c r="C3156" s="42">
        <v>132.33000000000001</v>
      </c>
      <c r="D3156" s="43">
        <v>41.050475730000002</v>
      </c>
      <c r="E3156" s="40" t="s">
        <v>667</v>
      </c>
      <c r="F3156" s="15"/>
    </row>
    <row r="3157" spans="1:6" ht="21.9" customHeight="1" x14ac:dyDescent="0.25">
      <c r="A3157" s="41" t="s">
        <v>666</v>
      </c>
      <c r="B3157" s="42">
        <v>-14.574999999999999</v>
      </c>
      <c r="C3157" s="42">
        <v>132.33000000000001</v>
      </c>
      <c r="D3157" s="43">
        <v>35.411375</v>
      </c>
      <c r="E3157" s="40" t="s">
        <v>667</v>
      </c>
      <c r="F3157" s="15"/>
    </row>
    <row r="3158" spans="1:6" ht="21.9" customHeight="1" x14ac:dyDescent="0.25">
      <c r="A3158" s="41" t="s">
        <v>666</v>
      </c>
      <c r="B3158" s="42">
        <v>-14.616</v>
      </c>
      <c r="C3158" s="42">
        <v>132.20400000000001</v>
      </c>
      <c r="D3158" s="43">
        <v>15.73927778</v>
      </c>
      <c r="E3158" s="40" t="s">
        <v>667</v>
      </c>
      <c r="F3158" s="15"/>
    </row>
    <row r="3159" spans="1:6" ht="21.9" customHeight="1" x14ac:dyDescent="0.25">
      <c r="A3159" s="41" t="s">
        <v>666</v>
      </c>
      <c r="B3159" s="42">
        <v>-15.874000000000001</v>
      </c>
      <c r="C3159" s="42">
        <v>130.35900000000001</v>
      </c>
      <c r="D3159" s="43">
        <v>20.416552920000001</v>
      </c>
      <c r="E3159" s="40" t="s">
        <v>667</v>
      </c>
      <c r="F3159" s="15"/>
    </row>
    <row r="3160" spans="1:6" ht="21.9" customHeight="1" x14ac:dyDescent="0.25">
      <c r="A3160" s="41" t="s">
        <v>666</v>
      </c>
      <c r="B3160" s="42">
        <v>-15.868</v>
      </c>
      <c r="C3160" s="42">
        <v>130.36799999999999</v>
      </c>
      <c r="D3160" s="43">
        <v>35.340933329999999</v>
      </c>
      <c r="E3160" s="40" t="s">
        <v>667</v>
      </c>
      <c r="F3160" s="15"/>
    </row>
    <row r="3161" spans="1:6" ht="21.9" customHeight="1" x14ac:dyDescent="0.25">
      <c r="A3161" s="41" t="s">
        <v>666</v>
      </c>
      <c r="B3161" s="42">
        <v>-15.505000000000001</v>
      </c>
      <c r="C3161" s="42">
        <v>129.68799999999999</v>
      </c>
      <c r="D3161" s="43">
        <v>119.26833329999999</v>
      </c>
      <c r="E3161" s="40" t="s">
        <v>667</v>
      </c>
      <c r="F3161" s="15"/>
    </row>
    <row r="3162" spans="1:6" ht="21.9" customHeight="1" x14ac:dyDescent="0.25">
      <c r="A3162" s="41" t="s">
        <v>666</v>
      </c>
      <c r="B3162" s="42">
        <v>-15.381</v>
      </c>
      <c r="C3162" s="42">
        <v>129.13</v>
      </c>
      <c r="D3162" s="43">
        <v>209.6492308</v>
      </c>
      <c r="E3162" s="40" t="s">
        <v>667</v>
      </c>
      <c r="F3162" s="15"/>
    </row>
    <row r="3163" spans="1:6" ht="21.9" customHeight="1" x14ac:dyDescent="0.25">
      <c r="A3163" s="41" t="s">
        <v>666</v>
      </c>
      <c r="B3163" s="42">
        <v>-15.343999999999999</v>
      </c>
      <c r="C3163" s="42">
        <v>129.15100000000001</v>
      </c>
      <c r="D3163" s="43">
        <v>0.4553875</v>
      </c>
      <c r="E3163" s="40" t="s">
        <v>667</v>
      </c>
      <c r="F3163" s="15"/>
    </row>
    <row r="3164" spans="1:6" ht="21.9" customHeight="1" x14ac:dyDescent="0.25">
      <c r="A3164" s="41" t="s">
        <v>666</v>
      </c>
      <c r="B3164" s="42">
        <v>-15.358000000000001</v>
      </c>
      <c r="C3164" s="42">
        <v>129.17099999999999</v>
      </c>
      <c r="D3164" s="43">
        <v>0.36830270300000001</v>
      </c>
      <c r="E3164" s="40" t="s">
        <v>667</v>
      </c>
      <c r="F3164" s="15"/>
    </row>
    <row r="3165" spans="1:6" ht="21.9" customHeight="1" x14ac:dyDescent="0.25">
      <c r="A3165" s="41" t="s">
        <v>666</v>
      </c>
      <c r="B3165" s="42">
        <v>-15.33</v>
      </c>
      <c r="C3165" s="42">
        <v>129.13300000000001</v>
      </c>
      <c r="D3165" s="43">
        <v>0.40478888899999999</v>
      </c>
      <c r="E3165" s="40" t="s">
        <v>667</v>
      </c>
      <c r="F3165" s="15"/>
    </row>
    <row r="3166" spans="1:6" ht="21.9" customHeight="1" x14ac:dyDescent="0.25">
      <c r="A3166" s="41" t="s">
        <v>666</v>
      </c>
      <c r="B3166" s="42">
        <v>-17.170000000000002</v>
      </c>
      <c r="C3166" s="42">
        <v>137.751</v>
      </c>
      <c r="D3166" s="43">
        <v>113.26049999999999</v>
      </c>
      <c r="E3166" s="40" t="s">
        <v>667</v>
      </c>
      <c r="F3166" s="15"/>
    </row>
    <row r="3167" spans="1:6" ht="21.9" customHeight="1" x14ac:dyDescent="0.25">
      <c r="A3167" s="41" t="s">
        <v>666</v>
      </c>
      <c r="B3167" s="42">
        <v>-17.175000000000001</v>
      </c>
      <c r="C3167" s="42">
        <v>137.756</v>
      </c>
      <c r="D3167" s="43">
        <v>129.44057140000001</v>
      </c>
      <c r="E3167" s="40" t="s">
        <v>667</v>
      </c>
      <c r="F3167" s="15"/>
    </row>
    <row r="3168" spans="1:6" ht="21.9" customHeight="1" x14ac:dyDescent="0.25">
      <c r="A3168" s="41" t="s">
        <v>666</v>
      </c>
      <c r="B3168" s="42">
        <v>-17.178999999999998</v>
      </c>
      <c r="C3168" s="42">
        <v>137.75299999999999</v>
      </c>
      <c r="D3168" s="43">
        <v>129.44057140000001</v>
      </c>
      <c r="E3168" s="40" t="s">
        <v>667</v>
      </c>
      <c r="F3168" s="15"/>
    </row>
    <row r="3169" spans="1:6" ht="21.9" customHeight="1" x14ac:dyDescent="0.25">
      <c r="A3169" s="41" t="s">
        <v>666</v>
      </c>
      <c r="B3169" s="42">
        <v>-17.170000000000002</v>
      </c>
      <c r="C3169" s="42">
        <v>137.751</v>
      </c>
      <c r="D3169" s="43">
        <v>151.01400000000001</v>
      </c>
      <c r="E3169" s="40" t="s">
        <v>667</v>
      </c>
      <c r="F3169" s="15"/>
    </row>
    <row r="3170" spans="1:6" ht="21.9" customHeight="1" x14ac:dyDescent="0.25">
      <c r="A3170" s="41" t="s">
        <v>666</v>
      </c>
      <c r="B3170" s="42">
        <v>-15.742000000000001</v>
      </c>
      <c r="C3170" s="42">
        <v>135.6</v>
      </c>
      <c r="D3170" s="43">
        <v>53.267222220000001</v>
      </c>
      <c r="E3170" s="40" t="s">
        <v>667</v>
      </c>
      <c r="F3170" s="15"/>
    </row>
    <row r="3171" spans="1:6" ht="21.9" customHeight="1" x14ac:dyDescent="0.25">
      <c r="A3171" s="41" t="s">
        <v>666</v>
      </c>
      <c r="B3171" s="42">
        <v>-15.792</v>
      </c>
      <c r="C3171" s="42">
        <v>135.59100000000001</v>
      </c>
      <c r="D3171" s="43">
        <v>73.372166669999999</v>
      </c>
      <c r="E3171" s="40" t="s">
        <v>667</v>
      </c>
      <c r="F3171" s="15"/>
    </row>
    <row r="3172" spans="1:6" ht="21.9" customHeight="1" x14ac:dyDescent="0.25">
      <c r="A3172" s="41" t="s">
        <v>666</v>
      </c>
      <c r="B3172" s="42">
        <v>-15.772</v>
      </c>
      <c r="C3172" s="42">
        <v>135.596</v>
      </c>
      <c r="D3172" s="43">
        <v>59.925624999999997</v>
      </c>
      <c r="E3172" s="40" t="s">
        <v>667</v>
      </c>
      <c r="F3172" s="15"/>
    </row>
    <row r="3173" spans="1:6" ht="21.9" customHeight="1" x14ac:dyDescent="0.25">
      <c r="A3173" s="41" t="s">
        <v>666</v>
      </c>
      <c r="B3173" s="42">
        <v>-15.41</v>
      </c>
      <c r="C3173" s="42">
        <v>133.47800000000001</v>
      </c>
      <c r="D3173" s="43">
        <v>2.078485938</v>
      </c>
      <c r="E3173" s="40" t="s">
        <v>667</v>
      </c>
      <c r="F3173" s="15"/>
    </row>
    <row r="3174" spans="1:6" ht="21.9" customHeight="1" x14ac:dyDescent="0.25">
      <c r="A3174" s="41" t="s">
        <v>666</v>
      </c>
      <c r="B3174" s="42">
        <v>-16.308</v>
      </c>
      <c r="C3174" s="42">
        <v>133.386</v>
      </c>
      <c r="D3174" s="43">
        <v>0.76872677599999995</v>
      </c>
      <c r="E3174" s="40" t="s">
        <v>667</v>
      </c>
      <c r="F3174" s="15"/>
    </row>
    <row r="3175" spans="1:6" ht="21.9" customHeight="1" x14ac:dyDescent="0.25">
      <c r="A3175" s="41" t="s">
        <v>666</v>
      </c>
      <c r="B3175" s="42">
        <v>-12.023</v>
      </c>
      <c r="C3175" s="42">
        <v>135.571</v>
      </c>
      <c r="D3175" s="43">
        <v>362.0030769</v>
      </c>
      <c r="E3175" s="40" t="s">
        <v>667</v>
      </c>
      <c r="F3175" s="15"/>
    </row>
    <row r="3176" spans="1:6" ht="21.9" customHeight="1" x14ac:dyDescent="0.25">
      <c r="A3176" s="41" t="s">
        <v>666</v>
      </c>
      <c r="B3176" s="42">
        <v>-12.551</v>
      </c>
      <c r="C3176" s="42">
        <v>131.078</v>
      </c>
      <c r="D3176" s="43">
        <v>1051.4333329999999</v>
      </c>
      <c r="E3176" s="40" t="s">
        <v>667</v>
      </c>
      <c r="F3176" s="15"/>
    </row>
    <row r="3177" spans="1:6" ht="21.9" customHeight="1" x14ac:dyDescent="0.25">
      <c r="A3177" s="41" t="s">
        <v>666</v>
      </c>
      <c r="B3177" s="42">
        <v>-12.529</v>
      </c>
      <c r="C3177" s="42">
        <v>131.035</v>
      </c>
      <c r="D3177" s="43">
        <v>1028.1975</v>
      </c>
      <c r="E3177" s="40" t="s">
        <v>667</v>
      </c>
      <c r="F3177" s="15"/>
    </row>
    <row r="3178" spans="1:6" ht="21.9" customHeight="1" x14ac:dyDescent="0.25">
      <c r="A3178" s="41" t="s">
        <v>666</v>
      </c>
      <c r="B3178" s="42">
        <v>-12.539</v>
      </c>
      <c r="C3178" s="42">
        <v>131.11500000000001</v>
      </c>
      <c r="D3178" s="43">
        <v>1543.98</v>
      </c>
      <c r="E3178" s="40" t="s">
        <v>667</v>
      </c>
      <c r="F3178" s="15"/>
    </row>
    <row r="3179" spans="1:6" ht="21.9" customHeight="1" x14ac:dyDescent="0.25">
      <c r="A3179" s="41" t="s">
        <v>666</v>
      </c>
      <c r="B3179" s="42">
        <v>-12.548999999999999</v>
      </c>
      <c r="C3179" s="42">
        <v>131.11199999999999</v>
      </c>
      <c r="D3179" s="43">
        <v>1029.32</v>
      </c>
      <c r="E3179" s="40" t="s">
        <v>667</v>
      </c>
      <c r="F3179" s="15"/>
    </row>
    <row r="3180" spans="1:6" ht="21.9" customHeight="1" x14ac:dyDescent="0.25">
      <c r="A3180" s="41" t="s">
        <v>666</v>
      </c>
      <c r="B3180" s="42">
        <v>-12.548999999999999</v>
      </c>
      <c r="C3180" s="42">
        <v>131.03800000000001</v>
      </c>
      <c r="D3180" s="43">
        <v>572.8529072</v>
      </c>
      <c r="E3180" s="40" t="s">
        <v>667</v>
      </c>
      <c r="F3180" s="15"/>
    </row>
    <row r="3181" spans="1:6" ht="21.9" customHeight="1" x14ac:dyDescent="0.25">
      <c r="A3181" s="41" t="s">
        <v>666</v>
      </c>
      <c r="B3181" s="42">
        <v>-13.504</v>
      </c>
      <c r="C3181" s="42">
        <v>131.86799999999999</v>
      </c>
      <c r="D3181" s="43">
        <v>60.633833330000002</v>
      </c>
      <c r="E3181" s="40" t="s">
        <v>667</v>
      </c>
      <c r="F3181" s="15"/>
    </row>
    <row r="3182" spans="1:6" ht="21.9" customHeight="1" x14ac:dyDescent="0.25">
      <c r="A3182" s="41" t="s">
        <v>666</v>
      </c>
      <c r="B3182" s="42">
        <v>-13.712</v>
      </c>
      <c r="C3182" s="42">
        <v>130.69</v>
      </c>
      <c r="D3182" s="43">
        <v>184.535</v>
      </c>
      <c r="E3182" s="40" t="s">
        <v>667</v>
      </c>
      <c r="F3182" s="15"/>
    </row>
    <row r="3183" spans="1:6" ht="21.9" customHeight="1" x14ac:dyDescent="0.25">
      <c r="A3183" s="41" t="s">
        <v>666</v>
      </c>
      <c r="B3183" s="42">
        <v>-13.712</v>
      </c>
      <c r="C3183" s="42">
        <v>130.679</v>
      </c>
      <c r="D3183" s="43">
        <v>221.44200000000001</v>
      </c>
      <c r="E3183" s="40" t="s">
        <v>667</v>
      </c>
      <c r="F3183" s="15"/>
    </row>
    <row r="3184" spans="1:6" ht="21.9" customHeight="1" x14ac:dyDescent="0.25">
      <c r="A3184" s="41" t="s">
        <v>666</v>
      </c>
      <c r="B3184" s="42">
        <v>-13.712</v>
      </c>
      <c r="C3184" s="42">
        <v>130.67500000000001</v>
      </c>
      <c r="D3184" s="43">
        <v>158.17285709999999</v>
      </c>
      <c r="E3184" s="40" t="s">
        <v>667</v>
      </c>
      <c r="F3184" s="15"/>
    </row>
    <row r="3185" spans="1:6" ht="21.9" customHeight="1" x14ac:dyDescent="0.25">
      <c r="A3185" s="41" t="s">
        <v>666</v>
      </c>
      <c r="B3185" s="42">
        <v>-13.72</v>
      </c>
      <c r="C3185" s="42">
        <v>131.86699999999999</v>
      </c>
      <c r="D3185" s="43">
        <v>6.0500377360000002</v>
      </c>
      <c r="E3185" s="40" t="s">
        <v>667</v>
      </c>
      <c r="F3185" s="15"/>
    </row>
    <row r="3186" spans="1:6" ht="21.9" customHeight="1" x14ac:dyDescent="0.25">
      <c r="A3186" s="41" t="s">
        <v>666</v>
      </c>
      <c r="B3186" s="42">
        <v>-13.723000000000001</v>
      </c>
      <c r="C3186" s="42">
        <v>131.78399999999999</v>
      </c>
      <c r="D3186" s="43">
        <v>6.2762692309999997</v>
      </c>
      <c r="E3186" s="40" t="s">
        <v>667</v>
      </c>
      <c r="F3186" s="15"/>
    </row>
    <row r="3187" spans="1:6" ht="21.9" customHeight="1" x14ac:dyDescent="0.25">
      <c r="A3187" s="41" t="s">
        <v>666</v>
      </c>
      <c r="B3187" s="42">
        <v>-13.723000000000001</v>
      </c>
      <c r="C3187" s="42">
        <v>131.78399999999999</v>
      </c>
      <c r="D3187" s="43">
        <v>8.8207027030000003</v>
      </c>
      <c r="E3187" s="40" t="s">
        <v>667</v>
      </c>
      <c r="F3187" s="15"/>
    </row>
    <row r="3188" spans="1:6" ht="21.9" customHeight="1" x14ac:dyDescent="0.25">
      <c r="A3188" s="41" t="s">
        <v>666</v>
      </c>
      <c r="B3188" s="42">
        <v>-12.561999999999999</v>
      </c>
      <c r="C3188" s="42">
        <v>131.16399999999999</v>
      </c>
      <c r="D3188" s="43">
        <v>1217.81</v>
      </c>
      <c r="E3188" s="40" t="s">
        <v>667</v>
      </c>
      <c r="F3188" s="15"/>
    </row>
    <row r="3189" spans="1:6" ht="21.9" customHeight="1" x14ac:dyDescent="0.25">
      <c r="A3189" s="41" t="s">
        <v>666</v>
      </c>
      <c r="B3189" s="42">
        <v>-12.539</v>
      </c>
      <c r="C3189" s="42">
        <v>131.11099999999999</v>
      </c>
      <c r="D3189" s="43">
        <v>771.99</v>
      </c>
      <c r="E3189" s="40" t="s">
        <v>667</v>
      </c>
      <c r="F3189" s="15"/>
    </row>
    <row r="3190" spans="1:6" ht="21.9" customHeight="1" x14ac:dyDescent="0.25">
      <c r="A3190" s="41" t="s">
        <v>666</v>
      </c>
      <c r="B3190" s="42">
        <v>-12.818</v>
      </c>
      <c r="C3190" s="42">
        <v>131.095</v>
      </c>
      <c r="D3190" s="43">
        <v>373.5466667</v>
      </c>
      <c r="E3190" s="40" t="s">
        <v>667</v>
      </c>
      <c r="F3190" s="15"/>
    </row>
    <row r="3191" spans="1:6" ht="21.9" customHeight="1" x14ac:dyDescent="0.25">
      <c r="A3191" s="41" t="s">
        <v>666</v>
      </c>
      <c r="B3191" s="42">
        <v>-12.613</v>
      </c>
      <c r="C3191" s="42">
        <v>131.137</v>
      </c>
      <c r="D3191" s="43">
        <v>1384.57</v>
      </c>
      <c r="E3191" s="40" t="s">
        <v>667</v>
      </c>
      <c r="F3191" s="15"/>
    </row>
    <row r="3192" spans="1:6" ht="21.9" customHeight="1" x14ac:dyDescent="0.25">
      <c r="A3192" s="41" t="s">
        <v>666</v>
      </c>
      <c r="B3192" s="42">
        <v>-12.555</v>
      </c>
      <c r="C3192" s="42">
        <v>131.172</v>
      </c>
      <c r="D3192" s="43">
        <v>487.12400000000002</v>
      </c>
      <c r="E3192" s="40" t="s">
        <v>667</v>
      </c>
      <c r="F3192" s="15"/>
    </row>
    <row r="3193" spans="1:6" ht="21.9" customHeight="1" x14ac:dyDescent="0.25">
      <c r="A3193" s="41" t="s">
        <v>666</v>
      </c>
      <c r="B3193" s="42">
        <v>-12.558999999999999</v>
      </c>
      <c r="C3193" s="42">
        <v>131.041</v>
      </c>
      <c r="D3193" s="43">
        <v>899.77499999999998</v>
      </c>
      <c r="E3193" s="40" t="s">
        <v>667</v>
      </c>
      <c r="F3193" s="15"/>
    </row>
    <row r="3194" spans="1:6" ht="21.9" customHeight="1" x14ac:dyDescent="0.25">
      <c r="A3194" s="41" t="s">
        <v>666</v>
      </c>
      <c r="B3194" s="42">
        <v>-12.353</v>
      </c>
      <c r="C3194" s="42">
        <v>133.078</v>
      </c>
      <c r="D3194" s="43">
        <v>293.26126829999998</v>
      </c>
      <c r="E3194" s="40" t="s">
        <v>667</v>
      </c>
      <c r="F3194" s="15"/>
    </row>
    <row r="3195" spans="1:6" ht="21.9" customHeight="1" x14ac:dyDescent="0.25">
      <c r="A3195" s="41" t="s">
        <v>666</v>
      </c>
      <c r="B3195" s="42">
        <v>-12.353</v>
      </c>
      <c r="C3195" s="42">
        <v>133.077</v>
      </c>
      <c r="D3195" s="43">
        <v>333.548</v>
      </c>
      <c r="E3195" s="40" t="s">
        <v>667</v>
      </c>
      <c r="F3195" s="15"/>
    </row>
    <row r="3196" spans="1:6" ht="21.9" customHeight="1" x14ac:dyDescent="0.25">
      <c r="A3196" s="41" t="s">
        <v>666</v>
      </c>
      <c r="B3196" s="42">
        <v>-11.409000000000001</v>
      </c>
      <c r="C3196" s="42">
        <v>132.83099999999999</v>
      </c>
      <c r="D3196" s="43">
        <v>14.252738340000001</v>
      </c>
      <c r="E3196" s="40" t="s">
        <v>667</v>
      </c>
      <c r="F3196" s="15"/>
    </row>
    <row r="3197" spans="1:6" ht="21.9" customHeight="1" x14ac:dyDescent="0.25">
      <c r="A3197" s="41" t="s">
        <v>666</v>
      </c>
      <c r="B3197" s="42">
        <v>-12.064</v>
      </c>
      <c r="C3197" s="42">
        <v>134.39099999999999</v>
      </c>
      <c r="D3197" s="43">
        <v>5.7184426229999996</v>
      </c>
      <c r="E3197" s="40" t="s">
        <v>667</v>
      </c>
      <c r="F3197" s="15"/>
    </row>
    <row r="3198" spans="1:6" ht="21.9" customHeight="1" x14ac:dyDescent="0.25">
      <c r="A3198" s="41" t="s">
        <v>666</v>
      </c>
      <c r="B3198" s="42">
        <v>-12.064</v>
      </c>
      <c r="C3198" s="42">
        <v>134.39099999999999</v>
      </c>
      <c r="D3198" s="43">
        <v>40.094827590000001</v>
      </c>
      <c r="E3198" s="40" t="s">
        <v>667</v>
      </c>
      <c r="F3198" s="15"/>
    </row>
    <row r="3199" spans="1:6" ht="21.9" customHeight="1" x14ac:dyDescent="0.25">
      <c r="A3199" s="41" t="s">
        <v>666</v>
      </c>
      <c r="B3199" s="42">
        <v>-15.436</v>
      </c>
      <c r="C3199" s="42">
        <v>129.04499999999999</v>
      </c>
      <c r="D3199" s="43">
        <v>0.29344029900000002</v>
      </c>
      <c r="E3199" s="40" t="s">
        <v>667</v>
      </c>
      <c r="F3199" s="15"/>
    </row>
    <row r="3200" spans="1:6" ht="21.9" customHeight="1" x14ac:dyDescent="0.25">
      <c r="A3200" s="41" t="s">
        <v>666</v>
      </c>
      <c r="B3200" s="42">
        <v>-15.413</v>
      </c>
      <c r="C3200" s="42">
        <v>129.03</v>
      </c>
      <c r="D3200" s="43">
        <v>2.212446989</v>
      </c>
      <c r="E3200" s="40" t="s">
        <v>667</v>
      </c>
      <c r="F3200" s="15"/>
    </row>
    <row r="3201" spans="1:6" ht="21.9" customHeight="1" x14ac:dyDescent="0.25">
      <c r="A3201" s="41" t="s">
        <v>666</v>
      </c>
      <c r="B3201" s="42">
        <v>-15.42</v>
      </c>
      <c r="C3201" s="42">
        <v>129.001</v>
      </c>
      <c r="D3201" s="43">
        <v>3.2428421049999998</v>
      </c>
      <c r="E3201" s="40" t="s">
        <v>667</v>
      </c>
      <c r="F3201" s="15"/>
    </row>
    <row r="3202" spans="1:6" ht="21.9" customHeight="1" x14ac:dyDescent="0.25">
      <c r="A3202" s="41" t="s">
        <v>666</v>
      </c>
      <c r="B3202" s="42">
        <v>-15.46</v>
      </c>
      <c r="C3202" s="42">
        <v>129.001</v>
      </c>
      <c r="D3202" s="43">
        <v>56.336363640000002</v>
      </c>
      <c r="E3202" s="40" t="s">
        <v>667</v>
      </c>
      <c r="F3202" s="15"/>
    </row>
    <row r="3203" spans="1:6" ht="21.9" customHeight="1" x14ac:dyDescent="0.25">
      <c r="A3203" s="41" t="s">
        <v>666</v>
      </c>
      <c r="B3203" s="42">
        <v>-15.484999999999999</v>
      </c>
      <c r="C3203" s="42">
        <v>129.006</v>
      </c>
      <c r="D3203" s="43">
        <v>119.1242857</v>
      </c>
      <c r="E3203" s="40" t="s">
        <v>667</v>
      </c>
      <c r="F3203" s="15"/>
    </row>
    <row r="3204" spans="1:6" ht="21.9" customHeight="1" x14ac:dyDescent="0.25">
      <c r="A3204" s="41" t="s">
        <v>666</v>
      </c>
      <c r="B3204" s="42">
        <v>-15.355</v>
      </c>
      <c r="C3204" s="42">
        <v>129.12</v>
      </c>
      <c r="D3204" s="43">
        <v>10.63542857</v>
      </c>
      <c r="E3204" s="40" t="s">
        <v>667</v>
      </c>
      <c r="F3204" s="15"/>
    </row>
    <row r="3205" spans="1:6" ht="21.9" customHeight="1" x14ac:dyDescent="0.25">
      <c r="A3205" s="41" t="s">
        <v>666</v>
      </c>
      <c r="B3205" s="42">
        <v>-15.311</v>
      </c>
      <c r="C3205" s="42">
        <v>129.16900000000001</v>
      </c>
      <c r="D3205" s="43">
        <v>0.40103376600000001</v>
      </c>
      <c r="E3205" s="40" t="s">
        <v>667</v>
      </c>
      <c r="F3205" s="15"/>
    </row>
    <row r="3206" spans="1:6" ht="21.9" customHeight="1" x14ac:dyDescent="0.25">
      <c r="A3206" s="41" t="s">
        <v>666</v>
      </c>
      <c r="B3206" s="42">
        <v>-15.555</v>
      </c>
      <c r="C3206" s="42">
        <v>129.005</v>
      </c>
      <c r="D3206" s="43">
        <v>80.560119049999997</v>
      </c>
      <c r="E3206" s="40" t="s">
        <v>667</v>
      </c>
      <c r="F3206" s="15"/>
    </row>
    <row r="3207" spans="1:6" ht="21.9" customHeight="1" x14ac:dyDescent="0.25">
      <c r="A3207" s="41" t="s">
        <v>666</v>
      </c>
      <c r="B3207" s="42">
        <v>-15.478</v>
      </c>
      <c r="C3207" s="42">
        <v>129.12899999999999</v>
      </c>
      <c r="D3207" s="43">
        <v>20.218494620000001</v>
      </c>
      <c r="E3207" s="40" t="s">
        <v>667</v>
      </c>
      <c r="F3207" s="15"/>
    </row>
    <row r="3208" spans="1:6" ht="21.9" customHeight="1" x14ac:dyDescent="0.25">
      <c r="A3208" s="41" t="s">
        <v>666</v>
      </c>
      <c r="B3208" s="42">
        <v>-12.590999999999999</v>
      </c>
      <c r="C3208" s="42">
        <v>131.05600000000001</v>
      </c>
      <c r="D3208" s="43">
        <v>449.88749999999999</v>
      </c>
      <c r="E3208" s="40" t="s">
        <v>667</v>
      </c>
      <c r="F3208" s="15"/>
    </row>
    <row r="3209" spans="1:6" ht="21.9" customHeight="1" x14ac:dyDescent="0.25">
      <c r="A3209" s="41" t="s">
        <v>666</v>
      </c>
      <c r="B3209" s="42">
        <v>-12.542999999999999</v>
      </c>
      <c r="C3209" s="42">
        <v>131.10300000000001</v>
      </c>
      <c r="D3209" s="43">
        <v>1162.75</v>
      </c>
      <c r="E3209" s="40" t="s">
        <v>667</v>
      </c>
      <c r="F3209" s="15"/>
    </row>
    <row r="3210" spans="1:6" ht="21.9" customHeight="1" x14ac:dyDescent="0.25">
      <c r="A3210" s="41" t="s">
        <v>666</v>
      </c>
      <c r="B3210" s="42">
        <v>-12.667</v>
      </c>
      <c r="C3210" s="42">
        <v>131.04499999999999</v>
      </c>
      <c r="D3210" s="43">
        <v>872.0625</v>
      </c>
      <c r="E3210" s="40" t="s">
        <v>667</v>
      </c>
      <c r="F3210" s="15"/>
    </row>
    <row r="3211" spans="1:6" ht="21.9" customHeight="1" x14ac:dyDescent="0.25">
      <c r="A3211" s="41" t="s">
        <v>666</v>
      </c>
      <c r="B3211" s="42">
        <v>-12.496</v>
      </c>
      <c r="C3211" s="42">
        <v>131.02799999999999</v>
      </c>
      <c r="D3211" s="43">
        <v>972.75250000000005</v>
      </c>
      <c r="E3211" s="40" t="s">
        <v>667</v>
      </c>
      <c r="F3211" s="15"/>
    </row>
    <row r="3212" spans="1:6" ht="21.9" customHeight="1" x14ac:dyDescent="0.25">
      <c r="A3212" s="41" t="s">
        <v>666</v>
      </c>
      <c r="B3212" s="42">
        <v>-12.542</v>
      </c>
      <c r="C3212" s="42">
        <v>131.11199999999999</v>
      </c>
      <c r="D3212" s="43">
        <v>771.99</v>
      </c>
      <c r="E3212" s="40" t="s">
        <v>667</v>
      </c>
      <c r="F3212" s="15"/>
    </row>
    <row r="3213" spans="1:6" ht="21.9" customHeight="1" x14ac:dyDescent="0.25">
      <c r="A3213" s="41" t="s">
        <v>666</v>
      </c>
      <c r="B3213" s="42">
        <v>-12.592000000000001</v>
      </c>
      <c r="C3213" s="42">
        <v>131.10599999999999</v>
      </c>
      <c r="D3213" s="43">
        <v>788.57500000000005</v>
      </c>
      <c r="E3213" s="40" t="s">
        <v>667</v>
      </c>
      <c r="F3213" s="15"/>
    </row>
    <row r="3214" spans="1:6" ht="21.9" customHeight="1" x14ac:dyDescent="0.25">
      <c r="A3214" s="41" t="s">
        <v>666</v>
      </c>
      <c r="B3214" s="42">
        <v>-12.019</v>
      </c>
      <c r="C3214" s="42">
        <v>134.29499999999999</v>
      </c>
      <c r="D3214" s="43">
        <v>241.92882349999999</v>
      </c>
      <c r="E3214" s="40" t="s">
        <v>667</v>
      </c>
      <c r="F3214" s="15"/>
    </row>
    <row r="3215" spans="1:6" ht="21.9" customHeight="1" x14ac:dyDescent="0.25">
      <c r="A3215" s="41" t="s">
        <v>666</v>
      </c>
      <c r="B3215" s="42">
        <v>-12.333</v>
      </c>
      <c r="C3215" s="42">
        <v>134.82</v>
      </c>
      <c r="D3215" s="43">
        <v>778.202</v>
      </c>
      <c r="E3215" s="40" t="s">
        <v>667</v>
      </c>
      <c r="F3215" s="15"/>
    </row>
    <row r="3216" spans="1:6" ht="21.9" customHeight="1" x14ac:dyDescent="0.25">
      <c r="A3216" s="41" t="s">
        <v>666</v>
      </c>
      <c r="B3216" s="42">
        <v>-12.332000000000001</v>
      </c>
      <c r="C3216" s="42">
        <v>134.81899999999999</v>
      </c>
      <c r="D3216" s="43">
        <v>389.34857140000003</v>
      </c>
      <c r="E3216" s="40" t="s">
        <v>667</v>
      </c>
      <c r="F3216" s="15"/>
    </row>
    <row r="3217" spans="1:6" ht="21.9" customHeight="1" x14ac:dyDescent="0.25">
      <c r="A3217" s="41" t="s">
        <v>666</v>
      </c>
      <c r="B3217" s="42">
        <v>-12.28</v>
      </c>
      <c r="C3217" s="42">
        <v>135.024</v>
      </c>
      <c r="D3217" s="43">
        <v>61.762063490000003</v>
      </c>
      <c r="E3217" s="40" t="s">
        <v>667</v>
      </c>
      <c r="F3217" s="15"/>
    </row>
    <row r="3218" spans="1:6" ht="21.9" customHeight="1" x14ac:dyDescent="0.25">
      <c r="A3218" s="41" t="s">
        <v>666</v>
      </c>
      <c r="B3218" s="42">
        <v>-12.28</v>
      </c>
      <c r="C3218" s="42">
        <v>135.024</v>
      </c>
      <c r="D3218" s="43">
        <v>64.31860768</v>
      </c>
      <c r="E3218" s="40" t="s">
        <v>667</v>
      </c>
      <c r="F3218" s="15"/>
    </row>
    <row r="3219" spans="1:6" ht="21.9" customHeight="1" x14ac:dyDescent="0.25">
      <c r="A3219" s="41" t="s">
        <v>666</v>
      </c>
      <c r="B3219" s="42">
        <v>-12.2</v>
      </c>
      <c r="C3219" s="42">
        <v>136.297</v>
      </c>
      <c r="D3219" s="43">
        <v>293.77071430000001</v>
      </c>
      <c r="E3219" s="40" t="s">
        <v>667</v>
      </c>
      <c r="F3219" s="15"/>
    </row>
    <row r="3220" spans="1:6" ht="21.9" customHeight="1" x14ac:dyDescent="0.25">
      <c r="A3220" s="41" t="s">
        <v>666</v>
      </c>
      <c r="B3220" s="42">
        <v>-12.2</v>
      </c>
      <c r="C3220" s="42">
        <v>136.297</v>
      </c>
      <c r="D3220" s="43">
        <v>293.77071430000001</v>
      </c>
      <c r="E3220" s="40" t="s">
        <v>667</v>
      </c>
      <c r="F3220" s="15"/>
    </row>
    <row r="3221" spans="1:6" ht="21.9" customHeight="1" x14ac:dyDescent="0.25">
      <c r="A3221" s="41" t="s">
        <v>666</v>
      </c>
      <c r="B3221" s="42">
        <v>-12.836</v>
      </c>
      <c r="C3221" s="42">
        <v>131.56</v>
      </c>
      <c r="D3221" s="43">
        <v>291.61750000000001</v>
      </c>
      <c r="E3221" s="40" t="s">
        <v>667</v>
      </c>
      <c r="F3221" s="15"/>
    </row>
    <row r="3222" spans="1:6" ht="21.9" customHeight="1" x14ac:dyDescent="0.25">
      <c r="A3222" s="41" t="s">
        <v>666</v>
      </c>
      <c r="B3222" s="42">
        <v>-12.831</v>
      </c>
      <c r="C3222" s="42">
        <v>131.553</v>
      </c>
      <c r="D3222" s="43">
        <v>623.0565623</v>
      </c>
      <c r="E3222" s="40" t="s">
        <v>667</v>
      </c>
      <c r="F3222" s="15"/>
    </row>
    <row r="3223" spans="1:6" ht="21.9" customHeight="1" x14ac:dyDescent="0.25">
      <c r="A3223" s="41" t="s">
        <v>666</v>
      </c>
      <c r="B3223" s="42">
        <v>-12.837999999999999</v>
      </c>
      <c r="C3223" s="42">
        <v>131.55199999999999</v>
      </c>
      <c r="D3223" s="43">
        <v>304.5782964</v>
      </c>
      <c r="E3223" s="40" t="s">
        <v>667</v>
      </c>
      <c r="F3223" s="15"/>
    </row>
    <row r="3224" spans="1:6" ht="21.9" customHeight="1" x14ac:dyDescent="0.25">
      <c r="A3224" s="41" t="s">
        <v>666</v>
      </c>
      <c r="B3224" s="42">
        <v>-12.839</v>
      </c>
      <c r="C3224" s="42">
        <v>131.55799999999999</v>
      </c>
      <c r="D3224" s="43">
        <v>237.2333333</v>
      </c>
      <c r="E3224" s="40" t="s">
        <v>667</v>
      </c>
      <c r="F3224" s="15"/>
    </row>
    <row r="3225" spans="1:6" ht="21.9" customHeight="1" x14ac:dyDescent="0.25">
      <c r="A3225" s="41" t="s">
        <v>666</v>
      </c>
      <c r="B3225" s="42">
        <v>-12.835000000000001</v>
      </c>
      <c r="C3225" s="42">
        <v>131.55600000000001</v>
      </c>
      <c r="D3225" s="43">
        <v>58.609399580000002</v>
      </c>
      <c r="E3225" s="40" t="s">
        <v>667</v>
      </c>
      <c r="F3225" s="15"/>
    </row>
    <row r="3226" spans="1:6" ht="21.9" customHeight="1" x14ac:dyDescent="0.25">
      <c r="A3226" s="41" t="s">
        <v>666</v>
      </c>
      <c r="B3226" s="42">
        <v>-12.54</v>
      </c>
      <c r="C3226" s="42">
        <v>131.11199999999999</v>
      </c>
      <c r="D3226" s="43">
        <v>771.99</v>
      </c>
      <c r="E3226" s="40" t="s">
        <v>667</v>
      </c>
      <c r="F3226" s="15"/>
    </row>
    <row r="3227" spans="1:6" ht="21.9" customHeight="1" x14ac:dyDescent="0.25">
      <c r="A3227" s="41" t="s">
        <v>666</v>
      </c>
      <c r="B3227" s="42">
        <v>-12.731999999999999</v>
      </c>
      <c r="C3227" s="42">
        <v>130.99100000000001</v>
      </c>
      <c r="D3227" s="43">
        <v>1162.75</v>
      </c>
      <c r="E3227" s="40" t="s">
        <v>667</v>
      </c>
      <c r="F3227" s="15"/>
    </row>
    <row r="3228" spans="1:6" ht="21.9" customHeight="1" x14ac:dyDescent="0.25">
      <c r="A3228" s="41" t="s">
        <v>666</v>
      </c>
      <c r="B3228" s="42">
        <v>-12.798999999999999</v>
      </c>
      <c r="C3228" s="42">
        <v>131.09700000000001</v>
      </c>
      <c r="D3228" s="43">
        <v>608.90499999999997</v>
      </c>
      <c r="E3228" s="40" t="s">
        <v>667</v>
      </c>
      <c r="F3228" s="15"/>
    </row>
    <row r="3229" spans="1:6" ht="21.9" customHeight="1" x14ac:dyDescent="0.25">
      <c r="A3229" s="41" t="s">
        <v>666</v>
      </c>
      <c r="B3229" s="42">
        <v>-12.837999999999999</v>
      </c>
      <c r="C3229" s="42">
        <v>130.88800000000001</v>
      </c>
      <c r="D3229" s="43">
        <v>461.52333329999999</v>
      </c>
      <c r="E3229" s="40" t="s">
        <v>667</v>
      </c>
      <c r="F3229" s="15"/>
    </row>
    <row r="3230" spans="1:6" ht="21.9" customHeight="1" x14ac:dyDescent="0.25">
      <c r="A3230" s="41" t="s">
        <v>666</v>
      </c>
      <c r="B3230" s="42">
        <v>-12.754</v>
      </c>
      <c r="C3230" s="42">
        <v>131.16499999999999</v>
      </c>
      <c r="D3230" s="43">
        <v>430.7246505</v>
      </c>
      <c r="E3230" s="40" t="s">
        <v>667</v>
      </c>
      <c r="F3230" s="15"/>
    </row>
    <row r="3231" spans="1:6" ht="21.9" customHeight="1" x14ac:dyDescent="0.25">
      <c r="A3231" s="41" t="s">
        <v>666</v>
      </c>
      <c r="B3231" s="42">
        <v>-13.722</v>
      </c>
      <c r="C3231" s="42">
        <v>131.78399999999999</v>
      </c>
      <c r="D3231" s="43">
        <v>8.5885789470000002</v>
      </c>
      <c r="E3231" s="40" t="s">
        <v>667</v>
      </c>
      <c r="F3231" s="15"/>
    </row>
    <row r="3232" spans="1:6" ht="21.9" customHeight="1" x14ac:dyDescent="0.25">
      <c r="A3232" s="41" t="s">
        <v>666</v>
      </c>
      <c r="B3232" s="42">
        <v>-13.722</v>
      </c>
      <c r="C3232" s="42">
        <v>131.785</v>
      </c>
      <c r="D3232" s="43">
        <v>15.541238099999999</v>
      </c>
      <c r="E3232" s="40" t="s">
        <v>667</v>
      </c>
      <c r="F3232" s="15"/>
    </row>
    <row r="3233" spans="1:6" ht="21.9" customHeight="1" x14ac:dyDescent="0.25">
      <c r="A3233" s="41" t="s">
        <v>666</v>
      </c>
      <c r="B3233" s="42">
        <v>-13.722</v>
      </c>
      <c r="C3233" s="42">
        <v>131.785</v>
      </c>
      <c r="D3233" s="43">
        <v>14.18982609</v>
      </c>
      <c r="E3233" s="40" t="s">
        <v>667</v>
      </c>
      <c r="F3233" s="15"/>
    </row>
    <row r="3234" spans="1:6" ht="21.9" customHeight="1" x14ac:dyDescent="0.25">
      <c r="A3234" s="41" t="s">
        <v>666</v>
      </c>
      <c r="B3234" s="42">
        <v>-14.472</v>
      </c>
      <c r="C3234" s="42">
        <v>132.23699999999999</v>
      </c>
      <c r="D3234" s="43">
        <v>28.452400000000001</v>
      </c>
      <c r="E3234" s="40" t="s">
        <v>667</v>
      </c>
      <c r="F3234" s="15"/>
    </row>
    <row r="3235" spans="1:6" ht="21.9" customHeight="1" x14ac:dyDescent="0.25">
      <c r="A3235" s="41" t="s">
        <v>666</v>
      </c>
      <c r="B3235" s="42">
        <v>-14.47</v>
      </c>
      <c r="C3235" s="42">
        <v>132.23699999999999</v>
      </c>
      <c r="D3235" s="43">
        <v>3.0593978489999998</v>
      </c>
      <c r="E3235" s="40" t="s">
        <v>667</v>
      </c>
      <c r="F3235" s="15"/>
    </row>
    <row r="3236" spans="1:6" ht="21.9" customHeight="1" x14ac:dyDescent="0.25">
      <c r="A3236" s="41" t="s">
        <v>666</v>
      </c>
      <c r="B3236" s="42">
        <v>-14.474</v>
      </c>
      <c r="C3236" s="42">
        <v>132.238</v>
      </c>
      <c r="D3236" s="43">
        <v>35.5655</v>
      </c>
      <c r="E3236" s="40" t="s">
        <v>667</v>
      </c>
      <c r="F3236" s="15"/>
    </row>
    <row r="3237" spans="1:6" ht="21.9" customHeight="1" x14ac:dyDescent="0.25">
      <c r="A3237" s="41" t="s">
        <v>666</v>
      </c>
      <c r="B3237" s="42">
        <v>-14.478</v>
      </c>
      <c r="C3237" s="42">
        <v>132.23500000000001</v>
      </c>
      <c r="D3237" s="43">
        <v>20.323142860000001</v>
      </c>
      <c r="E3237" s="40" t="s">
        <v>667</v>
      </c>
      <c r="F3237" s="15"/>
    </row>
    <row r="3238" spans="1:6" ht="21.9" customHeight="1" x14ac:dyDescent="0.25">
      <c r="A3238" s="41" t="s">
        <v>666</v>
      </c>
      <c r="B3238" s="42">
        <v>-14.474</v>
      </c>
      <c r="C3238" s="42">
        <v>132.23400000000001</v>
      </c>
      <c r="D3238" s="43">
        <v>25.865818180000002</v>
      </c>
      <c r="E3238" s="40" t="s">
        <v>667</v>
      </c>
      <c r="F3238" s="15"/>
    </row>
    <row r="3239" spans="1:6" ht="21.9" customHeight="1" x14ac:dyDescent="0.25">
      <c r="A3239" s="41" t="s">
        <v>666</v>
      </c>
      <c r="B3239" s="42">
        <v>-15.228</v>
      </c>
      <c r="C3239" s="42">
        <v>129.45699999999999</v>
      </c>
      <c r="D3239" s="43">
        <v>83.8671875</v>
      </c>
      <c r="E3239" s="40" t="s">
        <v>667</v>
      </c>
      <c r="F3239" s="15"/>
    </row>
    <row r="3240" spans="1:6" ht="21.9" customHeight="1" x14ac:dyDescent="0.25">
      <c r="A3240" s="41" t="s">
        <v>666</v>
      </c>
      <c r="B3240" s="42">
        <v>-16.003</v>
      </c>
      <c r="C3240" s="42">
        <v>129.45500000000001</v>
      </c>
      <c r="D3240" s="43">
        <v>18.995312500000001</v>
      </c>
      <c r="E3240" s="40" t="s">
        <v>667</v>
      </c>
      <c r="F3240" s="15"/>
    </row>
    <row r="3241" spans="1:6" ht="21.9" customHeight="1" x14ac:dyDescent="0.25">
      <c r="A3241" s="41" t="s">
        <v>666</v>
      </c>
      <c r="B3241" s="42">
        <v>-12.561999999999999</v>
      </c>
      <c r="C3241" s="42">
        <v>131.25299999999999</v>
      </c>
      <c r="D3241" s="43">
        <v>37.935200000000002</v>
      </c>
      <c r="E3241" s="40" t="s">
        <v>667</v>
      </c>
      <c r="F3241" s="15"/>
    </row>
    <row r="3242" spans="1:6" ht="21.9" customHeight="1" x14ac:dyDescent="0.25">
      <c r="A3242" s="41" t="s">
        <v>666</v>
      </c>
      <c r="B3242" s="42">
        <v>-14.526999999999999</v>
      </c>
      <c r="C3242" s="42">
        <v>132.45599999999999</v>
      </c>
      <c r="D3242" s="43">
        <v>47.322499999999998</v>
      </c>
      <c r="E3242" s="40" t="s">
        <v>667</v>
      </c>
      <c r="F3242" s="15"/>
    </row>
    <row r="3243" spans="1:6" ht="21.9" customHeight="1" x14ac:dyDescent="0.25">
      <c r="A3243" s="41" t="s">
        <v>666</v>
      </c>
      <c r="B3243" s="42">
        <v>-12.837999999999999</v>
      </c>
      <c r="C3243" s="42">
        <v>130.85300000000001</v>
      </c>
      <c r="D3243" s="43">
        <v>670.9375</v>
      </c>
      <c r="E3243" s="40" t="s">
        <v>667</v>
      </c>
      <c r="F3243" s="15"/>
    </row>
    <row r="3244" spans="1:6" ht="21.9" customHeight="1" x14ac:dyDescent="0.25">
      <c r="A3244" s="41" t="s">
        <v>666</v>
      </c>
      <c r="B3244" s="42">
        <v>-12.542</v>
      </c>
      <c r="C3244" s="42">
        <v>131.12100000000001</v>
      </c>
      <c r="D3244" s="43">
        <v>617.59199999999998</v>
      </c>
      <c r="E3244" s="40" t="s">
        <v>667</v>
      </c>
      <c r="F3244" s="15"/>
    </row>
    <row r="3245" spans="1:6" ht="21.9" customHeight="1" x14ac:dyDescent="0.25">
      <c r="A3245" s="41" t="s">
        <v>666</v>
      </c>
      <c r="B3245" s="42">
        <v>-12.584</v>
      </c>
      <c r="C3245" s="42">
        <v>131.244</v>
      </c>
      <c r="D3245" s="43">
        <v>438.55599999999998</v>
      </c>
      <c r="E3245" s="40" t="s">
        <v>667</v>
      </c>
      <c r="F3245" s="15"/>
    </row>
    <row r="3246" spans="1:6" ht="21.9" customHeight="1" x14ac:dyDescent="0.25">
      <c r="A3246" s="41" t="s">
        <v>666</v>
      </c>
      <c r="B3246" s="42">
        <v>-12.548999999999999</v>
      </c>
      <c r="C3246" s="42">
        <v>131.15600000000001</v>
      </c>
      <c r="D3246" s="43">
        <v>485.74666669999999</v>
      </c>
      <c r="E3246" s="40" t="s">
        <v>667</v>
      </c>
      <c r="F3246" s="15"/>
    </row>
    <row r="3247" spans="1:6" ht="21.9" customHeight="1" x14ac:dyDescent="0.25">
      <c r="A3247" s="41" t="s">
        <v>666</v>
      </c>
      <c r="B3247" s="42">
        <v>-12.753</v>
      </c>
      <c r="C3247" s="42">
        <v>131.15299999999999</v>
      </c>
      <c r="D3247" s="43">
        <v>408.334</v>
      </c>
      <c r="E3247" s="40" t="s">
        <v>667</v>
      </c>
      <c r="F3247" s="15"/>
    </row>
    <row r="3248" spans="1:6" ht="21.9" customHeight="1" x14ac:dyDescent="0.25">
      <c r="A3248" s="41" t="s">
        <v>666</v>
      </c>
      <c r="B3248" s="42">
        <v>-12.53</v>
      </c>
      <c r="C3248" s="42">
        <v>131.15799999999999</v>
      </c>
      <c r="D3248" s="43">
        <v>728.62</v>
      </c>
      <c r="E3248" s="40" t="s">
        <v>667</v>
      </c>
      <c r="F3248" s="15"/>
    </row>
    <row r="3249" spans="1:6" ht="21.9" customHeight="1" x14ac:dyDescent="0.25">
      <c r="A3249" s="41" t="s">
        <v>666</v>
      </c>
      <c r="B3249" s="42">
        <v>-12.756</v>
      </c>
      <c r="C3249" s="42">
        <v>131.15100000000001</v>
      </c>
      <c r="D3249" s="43">
        <v>425.34791669999998</v>
      </c>
      <c r="E3249" s="40" t="s">
        <v>667</v>
      </c>
      <c r="F3249" s="15"/>
    </row>
    <row r="3250" spans="1:6" ht="21.9" customHeight="1" x14ac:dyDescent="0.25">
      <c r="A3250" s="41" t="s">
        <v>666</v>
      </c>
      <c r="B3250" s="42">
        <v>-12.555</v>
      </c>
      <c r="C3250" s="42">
        <v>131.125</v>
      </c>
      <c r="D3250" s="43">
        <v>923.04666669999995</v>
      </c>
      <c r="E3250" s="40" t="s">
        <v>667</v>
      </c>
      <c r="F3250" s="15"/>
    </row>
    <row r="3251" spans="1:6" ht="21.9" customHeight="1" x14ac:dyDescent="0.25">
      <c r="A3251" s="41" t="s">
        <v>666</v>
      </c>
      <c r="B3251" s="42">
        <v>-12.56</v>
      </c>
      <c r="C3251" s="42">
        <v>131.172</v>
      </c>
      <c r="D3251" s="43">
        <v>487.12400000000002</v>
      </c>
      <c r="E3251" s="40" t="s">
        <v>667</v>
      </c>
      <c r="F3251" s="15"/>
    </row>
    <row r="3252" spans="1:6" ht="21.9" customHeight="1" x14ac:dyDescent="0.25">
      <c r="A3252" s="41" t="s">
        <v>666</v>
      </c>
      <c r="B3252" s="42">
        <v>-12.255000000000001</v>
      </c>
      <c r="C3252" s="42">
        <v>134.41900000000001</v>
      </c>
      <c r="D3252" s="43">
        <v>246.02222219999999</v>
      </c>
      <c r="E3252" s="40" t="s">
        <v>667</v>
      </c>
      <c r="F3252" s="15"/>
    </row>
    <row r="3253" spans="1:6" ht="21.9" customHeight="1" x14ac:dyDescent="0.25">
      <c r="A3253" s="41" t="s">
        <v>666</v>
      </c>
      <c r="B3253" s="42">
        <v>-12.298999999999999</v>
      </c>
      <c r="C3253" s="42">
        <v>134.619</v>
      </c>
      <c r="D3253" s="43">
        <v>355.19457590000002</v>
      </c>
      <c r="E3253" s="40" t="s">
        <v>667</v>
      </c>
      <c r="F3253" s="15"/>
    </row>
    <row r="3254" spans="1:6" ht="21.9" customHeight="1" x14ac:dyDescent="0.25">
      <c r="A3254" s="41" t="s">
        <v>666</v>
      </c>
      <c r="B3254" s="42">
        <v>-12.555</v>
      </c>
      <c r="C3254" s="42">
        <v>131.11600000000001</v>
      </c>
      <c r="D3254" s="43">
        <v>553.82799999999997</v>
      </c>
      <c r="E3254" s="40" t="s">
        <v>667</v>
      </c>
      <c r="F3254" s="15"/>
    </row>
    <row r="3255" spans="1:6" ht="21.9" customHeight="1" x14ac:dyDescent="0.25">
      <c r="A3255" s="41" t="s">
        <v>666</v>
      </c>
      <c r="B3255" s="42">
        <v>-12.605</v>
      </c>
      <c r="C3255" s="42">
        <v>131.12299999999999</v>
      </c>
      <c r="D3255" s="43">
        <v>692.28499999999997</v>
      </c>
      <c r="E3255" s="40" t="s">
        <v>667</v>
      </c>
      <c r="F3255" s="15"/>
    </row>
    <row r="3256" spans="1:6" ht="21.9" customHeight="1" x14ac:dyDescent="0.25">
      <c r="A3256" s="41" t="s">
        <v>666</v>
      </c>
      <c r="B3256" s="42">
        <v>-12.535</v>
      </c>
      <c r="C3256" s="42">
        <v>131.161</v>
      </c>
      <c r="D3256" s="43">
        <v>582.89599999999996</v>
      </c>
      <c r="E3256" s="40" t="s">
        <v>667</v>
      </c>
      <c r="F3256" s="15"/>
    </row>
    <row r="3257" spans="1:6" ht="21.9" customHeight="1" x14ac:dyDescent="0.25">
      <c r="A3257" s="41" t="s">
        <v>666</v>
      </c>
      <c r="B3257" s="42">
        <v>-12.555</v>
      </c>
      <c r="C3257" s="42">
        <v>131.15899999999999</v>
      </c>
      <c r="D3257" s="43">
        <v>347.94571430000002</v>
      </c>
      <c r="E3257" s="40" t="s">
        <v>667</v>
      </c>
      <c r="F3257" s="15"/>
    </row>
    <row r="3258" spans="1:6" ht="21.9" customHeight="1" x14ac:dyDescent="0.25">
      <c r="A3258" s="41" t="s">
        <v>666</v>
      </c>
      <c r="B3258" s="42">
        <v>-12.531000000000001</v>
      </c>
      <c r="C3258" s="42">
        <v>131.03299999999999</v>
      </c>
      <c r="D3258" s="43">
        <v>1370.93</v>
      </c>
      <c r="E3258" s="40" t="s">
        <v>667</v>
      </c>
      <c r="F3258" s="15"/>
    </row>
    <row r="3259" spans="1:6" ht="21.9" customHeight="1" x14ac:dyDescent="0.25">
      <c r="A3259" s="41" t="s">
        <v>666</v>
      </c>
      <c r="B3259" s="42">
        <v>-12.606</v>
      </c>
      <c r="C3259" s="42">
        <v>131.124</v>
      </c>
      <c r="D3259" s="43">
        <v>923.04666669999995</v>
      </c>
      <c r="E3259" s="40" t="s">
        <v>667</v>
      </c>
      <c r="F3259" s="15"/>
    </row>
    <row r="3260" spans="1:6" ht="21.9" customHeight="1" x14ac:dyDescent="0.25">
      <c r="A3260" s="41" t="s">
        <v>666</v>
      </c>
      <c r="B3260" s="42">
        <v>-12.672000000000001</v>
      </c>
      <c r="C3260" s="42">
        <v>131.048</v>
      </c>
      <c r="D3260" s="43">
        <v>697.65</v>
      </c>
      <c r="E3260" s="40" t="s">
        <v>667</v>
      </c>
      <c r="F3260" s="15"/>
    </row>
    <row r="3261" spans="1:6" ht="21.9" customHeight="1" x14ac:dyDescent="0.25">
      <c r="A3261" s="41" t="s">
        <v>666</v>
      </c>
      <c r="B3261" s="42">
        <v>-14.492000000000001</v>
      </c>
      <c r="C3261" s="42">
        <v>132.23400000000001</v>
      </c>
      <c r="D3261" s="43">
        <v>42.678597869999997</v>
      </c>
      <c r="E3261" s="40" t="s">
        <v>667</v>
      </c>
      <c r="F3261" s="15"/>
    </row>
    <row r="3262" spans="1:6" ht="21.9" customHeight="1" x14ac:dyDescent="0.25">
      <c r="A3262" s="41" t="s">
        <v>666</v>
      </c>
      <c r="B3262" s="42">
        <v>-14.913</v>
      </c>
      <c r="C3262" s="42">
        <v>133.12700000000001</v>
      </c>
      <c r="D3262" s="43">
        <v>2.3946694919999998</v>
      </c>
      <c r="E3262" s="40" t="s">
        <v>667</v>
      </c>
      <c r="F3262" s="15"/>
    </row>
    <row r="3263" spans="1:6" ht="21.9" customHeight="1" x14ac:dyDescent="0.25">
      <c r="A3263" s="41" t="s">
        <v>666</v>
      </c>
      <c r="B3263" s="42">
        <v>-14.476000000000001</v>
      </c>
      <c r="C3263" s="42">
        <v>132.238</v>
      </c>
      <c r="D3263" s="43">
        <v>28.452400000000001</v>
      </c>
      <c r="E3263" s="40" t="s">
        <v>667</v>
      </c>
      <c r="F3263" s="15"/>
    </row>
    <row r="3264" spans="1:6" ht="21.9" customHeight="1" x14ac:dyDescent="0.25">
      <c r="A3264" s="41" t="s">
        <v>666</v>
      </c>
      <c r="B3264" s="42">
        <v>-14.518000000000001</v>
      </c>
      <c r="C3264" s="42">
        <v>132.16300000000001</v>
      </c>
      <c r="D3264" s="43">
        <v>15.77416667</v>
      </c>
      <c r="E3264" s="40" t="s">
        <v>667</v>
      </c>
      <c r="F3264" s="15"/>
    </row>
    <row r="3265" spans="1:6" ht="21.9" customHeight="1" x14ac:dyDescent="0.25">
      <c r="A3265" s="41" t="s">
        <v>666</v>
      </c>
      <c r="B3265" s="42">
        <v>-15.632999999999999</v>
      </c>
      <c r="C3265" s="42">
        <v>132.67599999999999</v>
      </c>
      <c r="D3265" s="43">
        <v>116.6233333</v>
      </c>
      <c r="E3265" s="40" t="s">
        <v>667</v>
      </c>
      <c r="F3265" s="15"/>
    </row>
    <row r="3266" spans="1:6" ht="21.9" customHeight="1" x14ac:dyDescent="0.25">
      <c r="A3266" s="41" t="s">
        <v>666</v>
      </c>
      <c r="B3266" s="42">
        <v>-14.939</v>
      </c>
      <c r="C3266" s="42">
        <v>133.071</v>
      </c>
      <c r="D3266" s="43">
        <v>5.6418222699999996</v>
      </c>
      <c r="E3266" s="40" t="s">
        <v>667</v>
      </c>
      <c r="F3266" s="15"/>
    </row>
    <row r="3267" spans="1:6" ht="21.9" customHeight="1" x14ac:dyDescent="0.25">
      <c r="A3267" s="41" t="s">
        <v>666</v>
      </c>
      <c r="B3267" s="42">
        <v>-14.518000000000001</v>
      </c>
      <c r="C3267" s="42">
        <v>132.40600000000001</v>
      </c>
      <c r="D3267" s="43">
        <v>40.539142859999998</v>
      </c>
      <c r="E3267" s="40" t="s">
        <v>667</v>
      </c>
      <c r="F3267" s="15"/>
    </row>
    <row r="3268" spans="1:6" ht="21.9" customHeight="1" x14ac:dyDescent="0.25">
      <c r="A3268" s="41" t="s">
        <v>666</v>
      </c>
      <c r="B3268" s="42">
        <v>-14.51</v>
      </c>
      <c r="C3268" s="42">
        <v>132.38399999999999</v>
      </c>
      <c r="D3268" s="43">
        <v>25.85327273</v>
      </c>
      <c r="E3268" s="40" t="s">
        <v>667</v>
      </c>
      <c r="F3268" s="15"/>
    </row>
    <row r="3269" spans="1:6" ht="21.9" customHeight="1" x14ac:dyDescent="0.25">
      <c r="A3269" s="41" t="s">
        <v>666</v>
      </c>
      <c r="B3269" s="42">
        <v>-14.481999999999999</v>
      </c>
      <c r="C3269" s="42">
        <v>132.30699999999999</v>
      </c>
      <c r="D3269" s="43">
        <v>35.5655</v>
      </c>
      <c r="E3269" s="40" t="s">
        <v>667</v>
      </c>
      <c r="F3269" s="15"/>
    </row>
    <row r="3270" spans="1:6" ht="21.9" customHeight="1" x14ac:dyDescent="0.25">
      <c r="A3270" s="41" t="s">
        <v>666</v>
      </c>
      <c r="B3270" s="42">
        <v>-14.49</v>
      </c>
      <c r="C3270" s="42">
        <v>132.29900000000001</v>
      </c>
      <c r="D3270" s="43">
        <v>47.420666670000003</v>
      </c>
      <c r="E3270" s="40" t="s">
        <v>667</v>
      </c>
      <c r="F3270" s="15"/>
    </row>
    <row r="3271" spans="1:6" ht="21.9" customHeight="1" x14ac:dyDescent="0.25">
      <c r="A3271" s="41" t="s">
        <v>666</v>
      </c>
      <c r="B3271" s="42">
        <v>-16.84</v>
      </c>
      <c r="C3271" s="42">
        <v>131.40299999999999</v>
      </c>
      <c r="D3271" s="43">
        <v>2.3413387719999998</v>
      </c>
      <c r="E3271" s="40" t="s">
        <v>667</v>
      </c>
      <c r="F3271" s="15"/>
    </row>
    <row r="3272" spans="1:6" ht="21.9" customHeight="1" x14ac:dyDescent="0.25">
      <c r="A3272" s="41" t="s">
        <v>666</v>
      </c>
      <c r="B3272" s="42">
        <v>-16.033000000000001</v>
      </c>
      <c r="C3272" s="42">
        <v>134.029</v>
      </c>
      <c r="D3272" s="43">
        <v>58.799399999999999</v>
      </c>
      <c r="E3272" s="40" t="s">
        <v>667</v>
      </c>
      <c r="F3272" s="15"/>
    </row>
    <row r="3273" spans="1:6" ht="21.9" customHeight="1" x14ac:dyDescent="0.25">
      <c r="A3273" s="41" t="s">
        <v>666</v>
      </c>
      <c r="B3273" s="42">
        <v>-14.329000000000001</v>
      </c>
      <c r="C3273" s="42">
        <v>131.892</v>
      </c>
      <c r="D3273" s="43">
        <v>41.112372260000001</v>
      </c>
      <c r="E3273" s="40" t="s">
        <v>667</v>
      </c>
      <c r="F3273" s="15"/>
    </row>
    <row r="3274" spans="1:6" ht="21.9" customHeight="1" x14ac:dyDescent="0.25">
      <c r="A3274" s="41" t="s">
        <v>666</v>
      </c>
      <c r="B3274" s="42">
        <v>-14.516999999999999</v>
      </c>
      <c r="C3274" s="42">
        <v>132.16499999999999</v>
      </c>
      <c r="D3274" s="43">
        <v>9.4644999999999992</v>
      </c>
      <c r="E3274" s="40" t="s">
        <v>667</v>
      </c>
      <c r="F3274" s="15"/>
    </row>
    <row r="3275" spans="1:6" ht="21.9" customHeight="1" x14ac:dyDescent="0.25">
      <c r="A3275" s="41" t="s">
        <v>666</v>
      </c>
      <c r="B3275" s="42">
        <v>-14.475</v>
      </c>
      <c r="C3275" s="42">
        <v>132.238</v>
      </c>
      <c r="D3275" s="43">
        <v>35.5655</v>
      </c>
      <c r="E3275" s="40" t="s">
        <v>667</v>
      </c>
      <c r="F3275" s="15"/>
    </row>
    <row r="3276" spans="1:6" ht="21.9" customHeight="1" x14ac:dyDescent="0.25">
      <c r="A3276" s="41" t="s">
        <v>666</v>
      </c>
      <c r="B3276" s="42">
        <v>-14.483000000000001</v>
      </c>
      <c r="C3276" s="42">
        <v>132.29599999999999</v>
      </c>
      <c r="D3276" s="43">
        <v>56.904800000000002</v>
      </c>
      <c r="E3276" s="40" t="s">
        <v>667</v>
      </c>
      <c r="F3276" s="15"/>
    </row>
    <row r="3277" spans="1:6" ht="21.9" customHeight="1" x14ac:dyDescent="0.25">
      <c r="A3277" s="41" t="s">
        <v>666</v>
      </c>
      <c r="B3277" s="42">
        <v>-12.484</v>
      </c>
      <c r="C3277" s="42">
        <v>131.03200000000001</v>
      </c>
      <c r="D3277" s="43">
        <v>456.97666670000001</v>
      </c>
      <c r="E3277" s="40" t="s">
        <v>667</v>
      </c>
      <c r="F3277" s="15"/>
    </row>
    <row r="3278" spans="1:6" ht="21.9" customHeight="1" x14ac:dyDescent="0.25">
      <c r="A3278" s="41" t="s">
        <v>666</v>
      </c>
      <c r="B3278" s="42">
        <v>-12.521000000000001</v>
      </c>
      <c r="C3278" s="42">
        <v>131.054</v>
      </c>
      <c r="D3278" s="43">
        <v>1744.125</v>
      </c>
      <c r="E3278" s="40" t="s">
        <v>667</v>
      </c>
      <c r="F3278" s="15"/>
    </row>
    <row r="3279" spans="1:6" ht="21.9" customHeight="1" x14ac:dyDescent="0.25">
      <c r="A3279" s="41" t="s">
        <v>666</v>
      </c>
      <c r="B3279" s="42">
        <v>-12.539</v>
      </c>
      <c r="C3279" s="42">
        <v>131.024</v>
      </c>
      <c r="D3279" s="43">
        <v>972.75250000000005</v>
      </c>
      <c r="E3279" s="40" t="s">
        <v>667</v>
      </c>
      <c r="F3279" s="15"/>
    </row>
    <row r="3280" spans="1:6" ht="21.9" customHeight="1" x14ac:dyDescent="0.25">
      <c r="A3280" s="41" t="s">
        <v>666</v>
      </c>
      <c r="B3280" s="42">
        <v>-12.762</v>
      </c>
      <c r="C3280" s="42">
        <v>136.57599999999999</v>
      </c>
      <c r="D3280" s="43">
        <v>84.587173910000004</v>
      </c>
      <c r="E3280" s="40" t="s">
        <v>667</v>
      </c>
      <c r="F3280" s="15"/>
    </row>
    <row r="3281" spans="1:6" ht="21.9" customHeight="1" x14ac:dyDescent="0.25">
      <c r="A3281" s="41" t="s">
        <v>666</v>
      </c>
      <c r="B3281" s="42">
        <v>-12.762</v>
      </c>
      <c r="C3281" s="42">
        <v>136.57599999999999</v>
      </c>
      <c r="D3281" s="43">
        <v>73.415283020000004</v>
      </c>
      <c r="E3281" s="40" t="s">
        <v>667</v>
      </c>
      <c r="F3281" s="15"/>
    </row>
    <row r="3282" spans="1:6" ht="21.9" customHeight="1" x14ac:dyDescent="0.25">
      <c r="A3282" s="41" t="s">
        <v>666</v>
      </c>
      <c r="B3282" s="42">
        <v>-12.952</v>
      </c>
      <c r="C3282" s="42">
        <v>136.57</v>
      </c>
      <c r="D3282" s="43">
        <v>94.120800000000003</v>
      </c>
      <c r="E3282" s="40" t="s">
        <v>667</v>
      </c>
      <c r="F3282" s="15"/>
    </row>
    <row r="3283" spans="1:6" ht="21.9" customHeight="1" x14ac:dyDescent="0.25">
      <c r="A3283" s="41" t="s">
        <v>666</v>
      </c>
      <c r="B3283" s="42">
        <v>-12.952</v>
      </c>
      <c r="C3283" s="42">
        <v>136.57</v>
      </c>
      <c r="D3283" s="43">
        <v>117.651</v>
      </c>
      <c r="E3283" s="40" t="s">
        <v>667</v>
      </c>
      <c r="F3283" s="15"/>
    </row>
    <row r="3284" spans="1:6" ht="21.9" customHeight="1" x14ac:dyDescent="0.25">
      <c r="A3284" s="41" t="s">
        <v>666</v>
      </c>
      <c r="B3284" s="42">
        <v>-12.273</v>
      </c>
      <c r="C3284" s="42">
        <v>136.85599999999999</v>
      </c>
      <c r="D3284" s="43">
        <v>277.92928569999998</v>
      </c>
      <c r="E3284" s="40" t="s">
        <v>667</v>
      </c>
      <c r="F3284" s="15"/>
    </row>
    <row r="3285" spans="1:6" ht="21.9" customHeight="1" x14ac:dyDescent="0.25">
      <c r="A3285" s="41" t="s">
        <v>666</v>
      </c>
      <c r="B3285" s="42">
        <v>-12.574</v>
      </c>
      <c r="C3285" s="42">
        <v>131.08500000000001</v>
      </c>
      <c r="D3285" s="43">
        <v>1051.4333329999999</v>
      </c>
      <c r="E3285" s="40" t="s">
        <v>667</v>
      </c>
      <c r="F3285" s="15"/>
    </row>
    <row r="3286" spans="1:6" ht="21.9" customHeight="1" x14ac:dyDescent="0.25">
      <c r="A3286" s="41" t="s">
        <v>666</v>
      </c>
      <c r="B3286" s="42">
        <v>-12.584</v>
      </c>
      <c r="C3286" s="42">
        <v>131.071</v>
      </c>
      <c r="D3286" s="43">
        <v>1577.15</v>
      </c>
      <c r="E3286" s="40" t="s">
        <v>667</v>
      </c>
      <c r="F3286" s="15"/>
    </row>
    <row r="3287" spans="1:6" ht="21.9" customHeight="1" x14ac:dyDescent="0.25">
      <c r="A3287" s="41" t="s">
        <v>666</v>
      </c>
      <c r="B3287" s="42">
        <v>-12.569000000000001</v>
      </c>
      <c r="C3287" s="42">
        <v>131.137</v>
      </c>
      <c r="D3287" s="43">
        <v>461.52333329999999</v>
      </c>
      <c r="E3287" s="40" t="s">
        <v>667</v>
      </c>
      <c r="F3287" s="15"/>
    </row>
    <row r="3288" spans="1:6" ht="21.9" customHeight="1" x14ac:dyDescent="0.25">
      <c r="A3288" s="41" t="s">
        <v>666</v>
      </c>
      <c r="B3288" s="42">
        <v>-12.538</v>
      </c>
      <c r="C3288" s="42">
        <v>131.10400000000001</v>
      </c>
      <c r="D3288" s="43">
        <v>872.0625</v>
      </c>
      <c r="E3288" s="40" t="s">
        <v>667</v>
      </c>
      <c r="F3288" s="15"/>
    </row>
    <row r="3289" spans="1:6" ht="21.9" customHeight="1" x14ac:dyDescent="0.25">
      <c r="A3289" s="41" t="s">
        <v>666</v>
      </c>
      <c r="B3289" s="42">
        <v>-12.544</v>
      </c>
      <c r="C3289" s="42">
        <v>131.10499999999999</v>
      </c>
      <c r="D3289" s="43">
        <v>581.375</v>
      </c>
      <c r="E3289" s="40" t="s">
        <v>667</v>
      </c>
      <c r="F3289" s="15"/>
    </row>
    <row r="3290" spans="1:6" ht="21.9" customHeight="1" x14ac:dyDescent="0.25">
      <c r="A3290" s="41" t="s">
        <v>666</v>
      </c>
      <c r="B3290" s="42">
        <v>-12.561999999999999</v>
      </c>
      <c r="C3290" s="42">
        <v>131.173</v>
      </c>
      <c r="D3290" s="43">
        <v>405.93666669999999</v>
      </c>
      <c r="E3290" s="40" t="s">
        <v>667</v>
      </c>
      <c r="F3290" s="15"/>
    </row>
    <row r="3291" spans="1:6" ht="21.9" customHeight="1" x14ac:dyDescent="0.25">
      <c r="A3291" s="41" t="s">
        <v>666</v>
      </c>
      <c r="B3291" s="42">
        <v>-12.555</v>
      </c>
      <c r="C3291" s="42">
        <v>131.166</v>
      </c>
      <c r="D3291" s="43">
        <v>405.93666669999999</v>
      </c>
      <c r="E3291" s="40" t="s">
        <v>667</v>
      </c>
      <c r="F3291" s="15"/>
    </row>
    <row r="3292" spans="1:6" ht="21.9" customHeight="1" x14ac:dyDescent="0.25">
      <c r="A3292" s="41" t="s">
        <v>666</v>
      </c>
      <c r="B3292" s="42">
        <v>-12.521000000000001</v>
      </c>
      <c r="C3292" s="42">
        <v>131.029</v>
      </c>
      <c r="D3292" s="43">
        <v>648.50166669999999</v>
      </c>
      <c r="E3292" s="40" t="s">
        <v>667</v>
      </c>
      <c r="F3292" s="15"/>
    </row>
    <row r="3293" spans="1:6" ht="21.9" customHeight="1" x14ac:dyDescent="0.25">
      <c r="A3293" s="41" t="s">
        <v>666</v>
      </c>
      <c r="B3293" s="42">
        <v>-12.798</v>
      </c>
      <c r="C3293" s="42">
        <v>131.125</v>
      </c>
      <c r="D3293" s="43">
        <v>680.55666670000005</v>
      </c>
      <c r="E3293" s="40" t="s">
        <v>667</v>
      </c>
      <c r="F3293" s="15"/>
    </row>
    <row r="3294" spans="1:6" ht="21.9" customHeight="1" x14ac:dyDescent="0.25">
      <c r="A3294" s="41" t="s">
        <v>666</v>
      </c>
      <c r="B3294" s="42">
        <v>-12.765000000000001</v>
      </c>
      <c r="C3294" s="42">
        <v>130.50399999999999</v>
      </c>
      <c r="D3294" s="43">
        <v>872.0625</v>
      </c>
      <c r="E3294" s="40" t="s">
        <v>667</v>
      </c>
      <c r="F3294" s="15"/>
    </row>
    <row r="3295" spans="1:6" ht="21.9" customHeight="1" x14ac:dyDescent="0.25">
      <c r="A3295" s="41" t="s">
        <v>666</v>
      </c>
      <c r="B3295" s="42">
        <v>-12.750999999999999</v>
      </c>
      <c r="C3295" s="42">
        <v>130.50200000000001</v>
      </c>
      <c r="D3295" s="43">
        <v>697.65</v>
      </c>
      <c r="E3295" s="40" t="s">
        <v>667</v>
      </c>
      <c r="F3295" s="15"/>
    </row>
    <row r="3296" spans="1:6" ht="21.9" customHeight="1" x14ac:dyDescent="0.25">
      <c r="A3296" s="41" t="s">
        <v>666</v>
      </c>
      <c r="B3296" s="42">
        <v>-12.407</v>
      </c>
      <c r="C3296" s="42">
        <v>131.94</v>
      </c>
      <c r="D3296" s="43">
        <v>0.947131579</v>
      </c>
      <c r="E3296" s="40" t="s">
        <v>667</v>
      </c>
      <c r="F3296" s="15"/>
    </row>
    <row r="3297" spans="1:6" ht="21.9" customHeight="1" x14ac:dyDescent="0.25">
      <c r="A3297" s="41" t="s">
        <v>666</v>
      </c>
      <c r="B3297" s="42">
        <v>-12.833</v>
      </c>
      <c r="C3297" s="42">
        <v>130.92599999999999</v>
      </c>
      <c r="D3297" s="43">
        <v>692.28499999999997</v>
      </c>
      <c r="E3297" s="40" t="s">
        <v>667</v>
      </c>
      <c r="F3297" s="15"/>
    </row>
    <row r="3298" spans="1:6" ht="21.9" customHeight="1" x14ac:dyDescent="0.25">
      <c r="A3298" s="41" t="s">
        <v>666</v>
      </c>
      <c r="B3298" s="42">
        <v>-12.691000000000001</v>
      </c>
      <c r="C3298" s="42">
        <v>131.00899999999999</v>
      </c>
      <c r="D3298" s="43">
        <v>268.32692309999999</v>
      </c>
      <c r="E3298" s="40" t="s">
        <v>667</v>
      </c>
      <c r="F3298" s="15"/>
    </row>
    <row r="3299" spans="1:6" ht="21.9" customHeight="1" x14ac:dyDescent="0.25">
      <c r="A3299" s="41" t="s">
        <v>666</v>
      </c>
      <c r="B3299" s="42">
        <v>-12.8</v>
      </c>
      <c r="C3299" s="42">
        <v>131.06100000000001</v>
      </c>
      <c r="D3299" s="43">
        <v>347.94571430000002</v>
      </c>
      <c r="E3299" s="40" t="s">
        <v>667</v>
      </c>
      <c r="F3299" s="15"/>
    </row>
    <row r="3300" spans="1:6" ht="21.9" customHeight="1" x14ac:dyDescent="0.25">
      <c r="A3300" s="41" t="s">
        <v>666</v>
      </c>
      <c r="B3300" s="42">
        <v>-12.542</v>
      </c>
      <c r="C3300" s="42">
        <v>131.11500000000001</v>
      </c>
      <c r="D3300" s="43">
        <v>617.59199999999998</v>
      </c>
      <c r="E3300" s="40" t="s">
        <v>667</v>
      </c>
      <c r="F3300" s="15"/>
    </row>
    <row r="3301" spans="1:6" ht="21.9" customHeight="1" x14ac:dyDescent="0.25">
      <c r="A3301" s="41" t="s">
        <v>666</v>
      </c>
      <c r="B3301" s="42">
        <v>-12.678000000000001</v>
      </c>
      <c r="C3301" s="42">
        <v>131.05199999999999</v>
      </c>
      <c r="D3301" s="43">
        <v>485.74666669999999</v>
      </c>
      <c r="E3301" s="40" t="s">
        <v>667</v>
      </c>
      <c r="F3301" s="15"/>
    </row>
    <row r="3302" spans="1:6" ht="21.9" customHeight="1" x14ac:dyDescent="0.25">
      <c r="A3302" s="41" t="s">
        <v>666</v>
      </c>
      <c r="B3302" s="42">
        <v>-12.657999999999999</v>
      </c>
      <c r="C3302" s="42">
        <v>131.11799999999999</v>
      </c>
      <c r="D3302" s="43">
        <v>386.5733333</v>
      </c>
      <c r="E3302" s="40" t="s">
        <v>667</v>
      </c>
      <c r="F3302" s="15"/>
    </row>
    <row r="3303" spans="1:6" ht="21.9" customHeight="1" x14ac:dyDescent="0.25">
      <c r="A3303" s="41" t="s">
        <v>666</v>
      </c>
      <c r="B3303" s="42">
        <v>-13.028</v>
      </c>
      <c r="C3303" s="42">
        <v>131.12799999999999</v>
      </c>
      <c r="D3303" s="43">
        <v>228.060013</v>
      </c>
      <c r="E3303" s="40" t="s">
        <v>667</v>
      </c>
      <c r="F3303" s="15"/>
    </row>
    <row r="3304" spans="1:6" ht="21.9" customHeight="1" x14ac:dyDescent="0.25">
      <c r="A3304" s="41" t="s">
        <v>666</v>
      </c>
      <c r="B3304" s="42">
        <v>-12.555</v>
      </c>
      <c r="C3304" s="42">
        <v>131.11799999999999</v>
      </c>
      <c r="D3304" s="43">
        <v>553.82799999999997</v>
      </c>
      <c r="E3304" s="40" t="s">
        <v>667</v>
      </c>
      <c r="F3304" s="15"/>
    </row>
    <row r="3305" spans="1:6" ht="21.9" customHeight="1" x14ac:dyDescent="0.25">
      <c r="A3305" s="41" t="s">
        <v>666</v>
      </c>
      <c r="B3305" s="42">
        <v>-12.76</v>
      </c>
      <c r="C3305" s="42">
        <v>131.15899999999999</v>
      </c>
      <c r="D3305" s="43">
        <v>340.27833329999999</v>
      </c>
      <c r="E3305" s="40" t="s">
        <v>667</v>
      </c>
      <c r="F3305" s="15"/>
    </row>
    <row r="3306" spans="1:6" ht="21.9" customHeight="1" x14ac:dyDescent="0.25">
      <c r="A3306" s="41" t="s">
        <v>666</v>
      </c>
      <c r="B3306" s="42">
        <v>-12.769</v>
      </c>
      <c r="C3306" s="42">
        <v>131.07400000000001</v>
      </c>
      <c r="D3306" s="43">
        <v>447.29166670000001</v>
      </c>
      <c r="E3306" s="40" t="s">
        <v>667</v>
      </c>
      <c r="F3306" s="15"/>
    </row>
    <row r="3307" spans="1:6" ht="21.9" customHeight="1" x14ac:dyDescent="0.25">
      <c r="A3307" s="41" t="s">
        <v>666</v>
      </c>
      <c r="B3307" s="42">
        <v>-12.539</v>
      </c>
      <c r="C3307" s="42">
        <v>131.11600000000001</v>
      </c>
      <c r="D3307" s="43">
        <v>514.66</v>
      </c>
      <c r="E3307" s="40" t="s">
        <v>667</v>
      </c>
      <c r="F3307" s="15"/>
    </row>
    <row r="3308" spans="1:6" ht="21.9" customHeight="1" x14ac:dyDescent="0.25">
      <c r="A3308" s="41" t="s">
        <v>666</v>
      </c>
      <c r="B3308" s="42">
        <v>-13.138</v>
      </c>
      <c r="C3308" s="42">
        <v>131.11000000000001</v>
      </c>
      <c r="D3308" s="43">
        <v>101.023</v>
      </c>
      <c r="E3308" s="40" t="s">
        <v>667</v>
      </c>
      <c r="F3308" s="15"/>
    </row>
    <row r="3309" spans="1:6" ht="21.9" customHeight="1" x14ac:dyDescent="0.25">
      <c r="A3309" s="41" t="s">
        <v>666</v>
      </c>
      <c r="B3309" s="42">
        <v>-12.542999999999999</v>
      </c>
      <c r="C3309" s="42">
        <v>131.11799999999999</v>
      </c>
      <c r="D3309" s="43">
        <v>617.59199999999998</v>
      </c>
      <c r="E3309" s="40" t="s">
        <v>667</v>
      </c>
      <c r="F3309" s="15"/>
    </row>
    <row r="3310" spans="1:6" ht="21.9" customHeight="1" x14ac:dyDescent="0.25">
      <c r="A3310" s="41" t="s">
        <v>666</v>
      </c>
      <c r="B3310" s="42">
        <v>-12.771000000000001</v>
      </c>
      <c r="C3310" s="42">
        <v>131.494</v>
      </c>
      <c r="D3310" s="43">
        <v>165.35499999999999</v>
      </c>
      <c r="E3310" s="40" t="s">
        <v>667</v>
      </c>
      <c r="F3310" s="15"/>
    </row>
    <row r="3311" spans="1:6" ht="21.9" customHeight="1" x14ac:dyDescent="0.25">
      <c r="A3311" s="41" t="s">
        <v>666</v>
      </c>
      <c r="B3311" s="42">
        <v>-12.537000000000001</v>
      </c>
      <c r="C3311" s="42">
        <v>131.161</v>
      </c>
      <c r="D3311" s="43">
        <v>485.74666669999999</v>
      </c>
      <c r="E3311" s="40" t="s">
        <v>667</v>
      </c>
      <c r="F3311" s="15"/>
    </row>
    <row r="3312" spans="1:6" ht="21.9" customHeight="1" x14ac:dyDescent="0.25">
      <c r="A3312" s="41" t="s">
        <v>666</v>
      </c>
      <c r="B3312" s="42">
        <v>-12.573</v>
      </c>
      <c r="C3312" s="42">
        <v>131.05600000000001</v>
      </c>
      <c r="D3312" s="43">
        <v>659.83505500000001</v>
      </c>
      <c r="E3312" s="40" t="s">
        <v>667</v>
      </c>
      <c r="F3312" s="15"/>
    </row>
    <row r="3313" spans="1:6" ht="21.9" customHeight="1" x14ac:dyDescent="0.25">
      <c r="A3313" s="41" t="s">
        <v>666</v>
      </c>
      <c r="B3313" s="42">
        <v>-12.587999999999999</v>
      </c>
      <c r="C3313" s="42">
        <v>131.12200000000001</v>
      </c>
      <c r="D3313" s="43">
        <v>461.52333329999999</v>
      </c>
      <c r="E3313" s="40" t="s">
        <v>667</v>
      </c>
      <c r="F3313" s="15"/>
    </row>
    <row r="3314" spans="1:6" ht="21.9" customHeight="1" x14ac:dyDescent="0.25">
      <c r="A3314" s="41" t="s">
        <v>666</v>
      </c>
      <c r="B3314" s="42">
        <v>-12.558999999999999</v>
      </c>
      <c r="C3314" s="42">
        <v>131.15700000000001</v>
      </c>
      <c r="D3314" s="43">
        <v>487.12400000000002</v>
      </c>
      <c r="E3314" s="40" t="s">
        <v>667</v>
      </c>
      <c r="F3314" s="15"/>
    </row>
    <row r="3315" spans="1:6" ht="21.9" customHeight="1" x14ac:dyDescent="0.25">
      <c r="A3315" s="41" t="s">
        <v>666</v>
      </c>
      <c r="B3315" s="42">
        <v>-12.561999999999999</v>
      </c>
      <c r="C3315" s="42">
        <v>131.16499999999999</v>
      </c>
      <c r="D3315" s="43">
        <v>568.31137120000005</v>
      </c>
      <c r="E3315" s="40" t="s">
        <v>667</v>
      </c>
      <c r="F3315" s="15"/>
    </row>
    <row r="3316" spans="1:6" ht="21.9" customHeight="1" x14ac:dyDescent="0.25">
      <c r="A3316" s="41" t="s">
        <v>666</v>
      </c>
      <c r="B3316" s="42">
        <v>-12.561</v>
      </c>
      <c r="C3316" s="42">
        <v>131.16499999999999</v>
      </c>
      <c r="D3316" s="43">
        <v>487.12400000000002</v>
      </c>
      <c r="E3316" s="40" t="s">
        <v>667</v>
      </c>
      <c r="F3316" s="15"/>
    </row>
    <row r="3317" spans="1:6" ht="21.9" customHeight="1" x14ac:dyDescent="0.25">
      <c r="A3317" s="41" t="s">
        <v>666</v>
      </c>
      <c r="B3317" s="42">
        <v>-12.563000000000001</v>
      </c>
      <c r="C3317" s="42">
        <v>131.16499999999999</v>
      </c>
      <c r="D3317" s="43">
        <v>347.94571430000002</v>
      </c>
      <c r="E3317" s="40" t="s">
        <v>667</v>
      </c>
      <c r="F3317" s="15"/>
    </row>
    <row r="3318" spans="1:6" ht="21.9" customHeight="1" x14ac:dyDescent="0.25">
      <c r="A3318" s="41" t="s">
        <v>666</v>
      </c>
      <c r="B3318" s="42">
        <v>-12.558999999999999</v>
      </c>
      <c r="C3318" s="42">
        <v>131.173</v>
      </c>
      <c r="D3318" s="43">
        <v>405.93666669999999</v>
      </c>
      <c r="E3318" s="40" t="s">
        <v>667</v>
      </c>
      <c r="F3318" s="15"/>
    </row>
    <row r="3319" spans="1:6" ht="21.9" customHeight="1" x14ac:dyDescent="0.25">
      <c r="A3319" s="41" t="s">
        <v>666</v>
      </c>
      <c r="B3319" s="42">
        <v>-12.593</v>
      </c>
      <c r="C3319" s="42">
        <v>131.10400000000001</v>
      </c>
      <c r="D3319" s="43">
        <v>788.57500000000005</v>
      </c>
      <c r="E3319" s="40" t="s">
        <v>667</v>
      </c>
      <c r="F3319" s="15"/>
    </row>
    <row r="3320" spans="1:6" ht="21.9" customHeight="1" x14ac:dyDescent="0.25">
      <c r="A3320" s="41" t="s">
        <v>666</v>
      </c>
      <c r="B3320" s="42">
        <v>-12.589</v>
      </c>
      <c r="C3320" s="42">
        <v>131.10599999999999</v>
      </c>
      <c r="D3320" s="43">
        <v>788.57500000000005</v>
      </c>
      <c r="E3320" s="40" t="s">
        <v>667</v>
      </c>
      <c r="F3320" s="15"/>
    </row>
    <row r="3321" spans="1:6" ht="21.9" customHeight="1" x14ac:dyDescent="0.25">
      <c r="A3321" s="41" t="s">
        <v>666</v>
      </c>
      <c r="B3321" s="42">
        <v>-12.548999999999999</v>
      </c>
      <c r="C3321" s="42">
        <v>131.08000000000001</v>
      </c>
      <c r="D3321" s="43">
        <v>537.68833329999995</v>
      </c>
      <c r="E3321" s="40" t="s">
        <v>667</v>
      </c>
      <c r="F3321" s="15"/>
    </row>
    <row r="3322" spans="1:6" ht="21.9" customHeight="1" x14ac:dyDescent="0.25">
      <c r="A3322" s="41" t="s">
        <v>666</v>
      </c>
      <c r="B3322" s="42">
        <v>-12.542</v>
      </c>
      <c r="C3322" s="42">
        <v>131.11699999999999</v>
      </c>
      <c r="D3322" s="43">
        <v>617.59199999999998</v>
      </c>
      <c r="E3322" s="40" t="s">
        <v>667</v>
      </c>
      <c r="F3322" s="15"/>
    </row>
    <row r="3323" spans="1:6" ht="21.9" customHeight="1" x14ac:dyDescent="0.25">
      <c r="A3323" s="41" t="s">
        <v>666</v>
      </c>
      <c r="B3323" s="42">
        <v>-12.532999999999999</v>
      </c>
      <c r="C3323" s="42">
        <v>131.161</v>
      </c>
      <c r="D3323" s="43">
        <v>416.35428569999999</v>
      </c>
      <c r="E3323" s="40" t="s">
        <v>667</v>
      </c>
      <c r="F3323" s="15"/>
    </row>
    <row r="3324" spans="1:6" ht="21.9" customHeight="1" x14ac:dyDescent="0.25">
      <c r="A3324" s="41" t="s">
        <v>666</v>
      </c>
      <c r="B3324" s="42">
        <v>-12.537000000000001</v>
      </c>
      <c r="C3324" s="42">
        <v>131.161</v>
      </c>
      <c r="D3324" s="43">
        <v>485.74666669999999</v>
      </c>
      <c r="E3324" s="40" t="s">
        <v>667</v>
      </c>
      <c r="F3324" s="15"/>
    </row>
    <row r="3325" spans="1:6" ht="21.9" customHeight="1" x14ac:dyDescent="0.25">
      <c r="A3325" s="41" t="s">
        <v>666</v>
      </c>
      <c r="B3325" s="42">
        <v>-12.51</v>
      </c>
      <c r="C3325" s="42">
        <v>131.06899999999999</v>
      </c>
      <c r="D3325" s="43">
        <v>778.202</v>
      </c>
      <c r="E3325" s="40" t="s">
        <v>667</v>
      </c>
      <c r="F3325" s="15"/>
    </row>
    <row r="3326" spans="1:6" ht="21.9" customHeight="1" x14ac:dyDescent="0.25">
      <c r="A3326" s="41" t="s">
        <v>666</v>
      </c>
      <c r="B3326" s="42">
        <v>-12.545999999999999</v>
      </c>
      <c r="C3326" s="42">
        <v>131.11099999999999</v>
      </c>
      <c r="D3326" s="43">
        <v>617.59199999999998</v>
      </c>
      <c r="E3326" s="40" t="s">
        <v>667</v>
      </c>
      <c r="F3326" s="15"/>
    </row>
    <row r="3327" spans="1:6" ht="21.9" customHeight="1" x14ac:dyDescent="0.25">
      <c r="A3327" s="41" t="s">
        <v>666</v>
      </c>
      <c r="B3327" s="42">
        <v>-12.545</v>
      </c>
      <c r="C3327" s="42">
        <v>131.02500000000001</v>
      </c>
      <c r="D3327" s="43">
        <v>555.85857139999996</v>
      </c>
      <c r="E3327" s="40" t="s">
        <v>667</v>
      </c>
      <c r="F3327" s="15"/>
    </row>
    <row r="3328" spans="1:6" ht="21.9" customHeight="1" x14ac:dyDescent="0.25">
      <c r="A3328" s="41" t="s">
        <v>666</v>
      </c>
      <c r="B3328" s="42">
        <v>-12.542999999999999</v>
      </c>
      <c r="C3328" s="42">
        <v>131.119</v>
      </c>
      <c r="D3328" s="43">
        <v>441.13714290000001</v>
      </c>
      <c r="E3328" s="40" t="s">
        <v>667</v>
      </c>
      <c r="F3328" s="15"/>
    </row>
    <row r="3329" spans="1:6" ht="21.9" customHeight="1" x14ac:dyDescent="0.25">
      <c r="A3329" s="41" t="s">
        <v>666</v>
      </c>
      <c r="B3329" s="42">
        <v>-12.587999999999999</v>
      </c>
      <c r="C3329" s="42">
        <v>131.12200000000001</v>
      </c>
      <c r="D3329" s="43">
        <v>692.28499999999997</v>
      </c>
      <c r="E3329" s="40" t="s">
        <v>667</v>
      </c>
      <c r="F3329" s="15"/>
    </row>
    <row r="3330" spans="1:6" ht="21.9" customHeight="1" x14ac:dyDescent="0.25">
      <c r="A3330" s="41" t="s">
        <v>666</v>
      </c>
      <c r="B3330" s="42">
        <v>-12.557</v>
      </c>
      <c r="C3330" s="42">
        <v>131.07400000000001</v>
      </c>
      <c r="D3330" s="43">
        <v>525.71666670000002</v>
      </c>
      <c r="E3330" s="40" t="s">
        <v>667</v>
      </c>
      <c r="F3330" s="15"/>
    </row>
    <row r="3331" spans="1:6" ht="21.9" customHeight="1" x14ac:dyDescent="0.25">
      <c r="A3331" s="41" t="s">
        <v>666</v>
      </c>
      <c r="B3331" s="42">
        <v>-12.483000000000001</v>
      </c>
      <c r="C3331" s="42">
        <v>131.06899999999999</v>
      </c>
      <c r="D3331" s="43">
        <v>648.50166669999999</v>
      </c>
      <c r="E3331" s="40" t="s">
        <v>667</v>
      </c>
      <c r="F3331" s="15"/>
    </row>
    <row r="3332" spans="1:6" ht="21.9" customHeight="1" x14ac:dyDescent="0.25">
      <c r="A3332" s="41" t="s">
        <v>666</v>
      </c>
      <c r="B3332" s="42">
        <v>-12.538</v>
      </c>
      <c r="C3332" s="42">
        <v>131.15899999999999</v>
      </c>
      <c r="D3332" s="43">
        <v>485.74666669999999</v>
      </c>
      <c r="E3332" s="40" t="s">
        <v>667</v>
      </c>
      <c r="F3332" s="15"/>
    </row>
    <row r="3333" spans="1:6" ht="21.9" customHeight="1" x14ac:dyDescent="0.25">
      <c r="A3333" s="41" t="s">
        <v>666</v>
      </c>
      <c r="B3333" s="42">
        <v>-12.603999999999999</v>
      </c>
      <c r="C3333" s="42">
        <v>131.13800000000001</v>
      </c>
      <c r="D3333" s="43">
        <v>692.28499999999997</v>
      </c>
      <c r="E3333" s="40" t="s">
        <v>667</v>
      </c>
      <c r="F3333" s="15"/>
    </row>
    <row r="3334" spans="1:6" ht="21.9" customHeight="1" x14ac:dyDescent="0.25">
      <c r="A3334" s="41" t="s">
        <v>666</v>
      </c>
      <c r="B3334" s="42">
        <v>-12.553000000000001</v>
      </c>
      <c r="C3334" s="42">
        <v>131.09200000000001</v>
      </c>
      <c r="D3334" s="43">
        <v>1577.15</v>
      </c>
      <c r="E3334" s="40" t="s">
        <v>667</v>
      </c>
      <c r="F3334" s="15"/>
    </row>
    <row r="3335" spans="1:6" ht="21.9" customHeight="1" x14ac:dyDescent="0.25">
      <c r="A3335" s="41" t="s">
        <v>666</v>
      </c>
      <c r="B3335" s="42">
        <v>-12.752000000000001</v>
      </c>
      <c r="C3335" s="42">
        <v>130.5</v>
      </c>
      <c r="D3335" s="43">
        <v>697.65</v>
      </c>
      <c r="E3335" s="40" t="s">
        <v>667</v>
      </c>
      <c r="F3335" s="15"/>
    </row>
    <row r="3336" spans="1:6" ht="21.9" customHeight="1" x14ac:dyDescent="0.25">
      <c r="A3336" s="41" t="s">
        <v>666</v>
      </c>
      <c r="B3336" s="42">
        <v>-12.601000000000001</v>
      </c>
      <c r="C3336" s="42">
        <v>131.124</v>
      </c>
      <c r="D3336" s="43">
        <v>553.82799999999997</v>
      </c>
      <c r="E3336" s="40" t="s">
        <v>667</v>
      </c>
      <c r="F3336" s="15"/>
    </row>
    <row r="3337" spans="1:6" ht="21.9" customHeight="1" x14ac:dyDescent="0.25">
      <c r="A3337" s="41" t="s">
        <v>666</v>
      </c>
      <c r="B3337" s="42">
        <v>-14.476000000000001</v>
      </c>
      <c r="C3337" s="42">
        <v>132.23500000000001</v>
      </c>
      <c r="D3337" s="43">
        <v>18.968266669999998</v>
      </c>
      <c r="E3337" s="40" t="s">
        <v>667</v>
      </c>
      <c r="F3337" s="15"/>
    </row>
    <row r="3338" spans="1:6" ht="21.9" customHeight="1" x14ac:dyDescent="0.25">
      <c r="A3338" s="41" t="s">
        <v>666</v>
      </c>
      <c r="B3338" s="42">
        <v>-14.303000000000001</v>
      </c>
      <c r="C3338" s="42">
        <v>132.07599999999999</v>
      </c>
      <c r="D3338" s="43">
        <v>72.070499999999996</v>
      </c>
      <c r="E3338" s="40" t="s">
        <v>667</v>
      </c>
      <c r="F3338" s="15"/>
    </row>
    <row r="3339" spans="1:6" ht="21.9" customHeight="1" x14ac:dyDescent="0.25">
      <c r="A3339" s="41" t="s">
        <v>666</v>
      </c>
      <c r="B3339" s="42">
        <v>-14.515000000000001</v>
      </c>
      <c r="C3339" s="42">
        <v>132.161</v>
      </c>
      <c r="D3339" s="43">
        <v>9.4644999999999992</v>
      </c>
      <c r="E3339" s="40" t="s">
        <v>667</v>
      </c>
      <c r="F3339" s="15"/>
    </row>
    <row r="3340" spans="1:6" ht="21.9" customHeight="1" x14ac:dyDescent="0.25">
      <c r="A3340" s="41" t="s">
        <v>666</v>
      </c>
      <c r="B3340" s="42">
        <v>-16.709</v>
      </c>
      <c r="C3340" s="42">
        <v>136.93799999999999</v>
      </c>
      <c r="D3340" s="43">
        <v>38.656799999999997</v>
      </c>
      <c r="E3340" s="40" t="s">
        <v>667</v>
      </c>
      <c r="F3340" s="15"/>
    </row>
    <row r="3341" spans="1:6" ht="21.9" customHeight="1" x14ac:dyDescent="0.25">
      <c r="A3341" s="41" t="s">
        <v>666</v>
      </c>
      <c r="B3341" s="42">
        <v>-14.441000000000001</v>
      </c>
      <c r="C3341" s="42">
        <v>132.28200000000001</v>
      </c>
      <c r="D3341" s="43">
        <v>71.131</v>
      </c>
      <c r="E3341" s="40" t="s">
        <v>667</v>
      </c>
      <c r="F3341" s="15"/>
    </row>
    <row r="3342" spans="1:6" ht="21.9" customHeight="1" x14ac:dyDescent="0.25">
      <c r="A3342" s="41" t="s">
        <v>666</v>
      </c>
      <c r="B3342" s="42">
        <v>-14.298</v>
      </c>
      <c r="C3342" s="42">
        <v>132.07900000000001</v>
      </c>
      <c r="D3342" s="43">
        <v>72.060500000000005</v>
      </c>
      <c r="E3342" s="40" t="s">
        <v>667</v>
      </c>
      <c r="F3342" s="15"/>
    </row>
    <row r="3343" spans="1:6" ht="21.9" customHeight="1" x14ac:dyDescent="0.25">
      <c r="A3343" s="41" t="s">
        <v>666</v>
      </c>
      <c r="B3343" s="42">
        <v>-14.321</v>
      </c>
      <c r="C3343" s="42">
        <v>132.09800000000001</v>
      </c>
      <c r="D3343" s="43">
        <v>71.740499999999997</v>
      </c>
      <c r="E3343" s="40" t="s">
        <v>667</v>
      </c>
      <c r="F3343" s="15"/>
    </row>
    <row r="3344" spans="1:6" ht="21.9" customHeight="1" x14ac:dyDescent="0.25">
      <c r="A3344" s="41" t="s">
        <v>666</v>
      </c>
      <c r="B3344" s="42">
        <v>-12.558999999999999</v>
      </c>
      <c r="C3344" s="42">
        <v>131.16499999999999</v>
      </c>
      <c r="D3344" s="43">
        <v>487.12400000000002</v>
      </c>
      <c r="E3344" s="40" t="s">
        <v>667</v>
      </c>
      <c r="F3344" s="15"/>
    </row>
    <row r="3345" spans="1:6" ht="21.9" customHeight="1" x14ac:dyDescent="0.25">
      <c r="A3345" s="41" t="s">
        <v>666</v>
      </c>
      <c r="B3345" s="42">
        <v>-12.548999999999999</v>
      </c>
      <c r="C3345" s="42">
        <v>131.08699999999999</v>
      </c>
      <c r="D3345" s="43">
        <v>645.226</v>
      </c>
      <c r="E3345" s="40" t="s">
        <v>667</v>
      </c>
      <c r="F3345" s="15"/>
    </row>
    <row r="3346" spans="1:6" ht="21.9" customHeight="1" x14ac:dyDescent="0.25">
      <c r="A3346" s="41" t="s">
        <v>666</v>
      </c>
      <c r="B3346" s="42">
        <v>-12.544</v>
      </c>
      <c r="C3346" s="42">
        <v>131.114</v>
      </c>
      <c r="D3346" s="43">
        <v>771.99</v>
      </c>
      <c r="E3346" s="40" t="s">
        <v>667</v>
      </c>
      <c r="F3346" s="15"/>
    </row>
    <row r="3347" spans="1:6" ht="21.9" customHeight="1" x14ac:dyDescent="0.25">
      <c r="A3347" s="41" t="s">
        <v>666</v>
      </c>
      <c r="B3347" s="42">
        <v>-12.760999999999999</v>
      </c>
      <c r="C3347" s="42">
        <v>131.49799999999999</v>
      </c>
      <c r="D3347" s="43">
        <v>220.47333330000001</v>
      </c>
      <c r="E3347" s="40" t="s">
        <v>667</v>
      </c>
      <c r="F3347" s="15"/>
    </row>
    <row r="3348" spans="1:6" ht="21.9" customHeight="1" x14ac:dyDescent="0.25">
      <c r="A3348" s="41" t="s">
        <v>666</v>
      </c>
      <c r="B3348" s="42">
        <v>-12.768000000000001</v>
      </c>
      <c r="C3348" s="42">
        <v>131.494</v>
      </c>
      <c r="D3348" s="43">
        <v>330.71</v>
      </c>
      <c r="E3348" s="40" t="s">
        <v>667</v>
      </c>
      <c r="F3348" s="15"/>
    </row>
    <row r="3349" spans="1:6" ht="21.9" customHeight="1" x14ac:dyDescent="0.25">
      <c r="A3349" s="41" t="s">
        <v>666</v>
      </c>
      <c r="B3349" s="42">
        <v>-12.555</v>
      </c>
      <c r="C3349" s="42">
        <v>131.142</v>
      </c>
      <c r="D3349" s="43">
        <v>692.28499999999997</v>
      </c>
      <c r="E3349" s="40" t="s">
        <v>667</v>
      </c>
      <c r="F3349" s="15"/>
    </row>
    <row r="3350" spans="1:6" ht="21.9" customHeight="1" x14ac:dyDescent="0.25">
      <c r="A3350" s="41" t="s">
        <v>666</v>
      </c>
      <c r="B3350" s="42">
        <v>-12.542999999999999</v>
      </c>
      <c r="C3350" s="42">
        <v>131.10499999999999</v>
      </c>
      <c r="D3350" s="43">
        <v>872.0625</v>
      </c>
      <c r="E3350" s="40" t="s">
        <v>667</v>
      </c>
      <c r="F3350" s="15"/>
    </row>
    <row r="3351" spans="1:6" ht="21.9" customHeight="1" x14ac:dyDescent="0.25">
      <c r="A3351" s="41" t="s">
        <v>666</v>
      </c>
      <c r="B3351" s="42">
        <v>-12.568</v>
      </c>
      <c r="C3351" s="42">
        <v>131.13300000000001</v>
      </c>
      <c r="D3351" s="43">
        <v>692.28499999999997</v>
      </c>
      <c r="E3351" s="40" t="s">
        <v>667</v>
      </c>
      <c r="F3351" s="15"/>
    </row>
    <row r="3352" spans="1:6" ht="21.9" customHeight="1" x14ac:dyDescent="0.25">
      <c r="A3352" s="41" t="s">
        <v>666</v>
      </c>
      <c r="B3352" s="42">
        <v>-12.539</v>
      </c>
      <c r="C3352" s="42">
        <v>131.03</v>
      </c>
      <c r="D3352" s="43">
        <v>972.75250000000005</v>
      </c>
      <c r="E3352" s="40" t="s">
        <v>667</v>
      </c>
      <c r="F3352" s="15"/>
    </row>
    <row r="3353" spans="1:6" ht="21.9" customHeight="1" x14ac:dyDescent="0.25">
      <c r="A3353" s="41" t="s">
        <v>666</v>
      </c>
      <c r="B3353" s="42">
        <v>-12.548</v>
      </c>
      <c r="C3353" s="42">
        <v>131.167</v>
      </c>
      <c r="D3353" s="43">
        <v>651.41999999999996</v>
      </c>
      <c r="E3353" s="40" t="s">
        <v>667</v>
      </c>
      <c r="F3353" s="15"/>
    </row>
    <row r="3354" spans="1:6" ht="21.9" customHeight="1" x14ac:dyDescent="0.25">
      <c r="A3354" s="41" t="s">
        <v>666</v>
      </c>
      <c r="B3354" s="42">
        <v>-12.563000000000001</v>
      </c>
      <c r="C3354" s="42">
        <v>131.17099999999999</v>
      </c>
      <c r="D3354" s="43">
        <v>1217.81</v>
      </c>
      <c r="E3354" s="40" t="s">
        <v>667</v>
      </c>
      <c r="F3354" s="15"/>
    </row>
    <row r="3355" spans="1:6" ht="21.9" customHeight="1" x14ac:dyDescent="0.25">
      <c r="A3355" s="41" t="s">
        <v>666</v>
      </c>
      <c r="B3355" s="42">
        <v>-12.541</v>
      </c>
      <c r="C3355" s="42">
        <v>131.035</v>
      </c>
      <c r="D3355" s="43">
        <v>1028.1975</v>
      </c>
      <c r="E3355" s="40" t="s">
        <v>667</v>
      </c>
      <c r="F3355" s="15"/>
    </row>
    <row r="3356" spans="1:6" ht="21.9" customHeight="1" x14ac:dyDescent="0.25">
      <c r="A3356" s="41" t="s">
        <v>666</v>
      </c>
      <c r="B3356" s="42">
        <v>-12.534000000000001</v>
      </c>
      <c r="C3356" s="42">
        <v>131.09399999999999</v>
      </c>
      <c r="D3356" s="43">
        <v>788.57500000000005</v>
      </c>
      <c r="E3356" s="40" t="s">
        <v>667</v>
      </c>
      <c r="F3356" s="15"/>
    </row>
    <row r="3357" spans="1:6" ht="21.9" customHeight="1" x14ac:dyDescent="0.25">
      <c r="A3357" s="41" t="s">
        <v>666</v>
      </c>
      <c r="B3357" s="42">
        <v>-12.54</v>
      </c>
      <c r="C3357" s="42">
        <v>131.114</v>
      </c>
      <c r="D3357" s="43">
        <v>1029.32</v>
      </c>
      <c r="E3357" s="40" t="s">
        <v>667</v>
      </c>
      <c r="F3357" s="15"/>
    </row>
    <row r="3358" spans="1:6" ht="21.9" customHeight="1" x14ac:dyDescent="0.25">
      <c r="A3358" s="41" t="s">
        <v>666</v>
      </c>
      <c r="B3358" s="42">
        <v>-12.545999999999999</v>
      </c>
      <c r="C3358" s="42">
        <v>131.114</v>
      </c>
      <c r="D3358" s="43">
        <v>771.99</v>
      </c>
      <c r="E3358" s="40" t="s">
        <v>667</v>
      </c>
      <c r="F3358" s="15"/>
    </row>
    <row r="3359" spans="1:6" ht="21.9" customHeight="1" x14ac:dyDescent="0.25">
      <c r="A3359" s="41" t="s">
        <v>666</v>
      </c>
      <c r="B3359" s="42">
        <v>-12.542999999999999</v>
      </c>
      <c r="C3359" s="42">
        <v>131.12299999999999</v>
      </c>
      <c r="D3359" s="43">
        <v>1029.32</v>
      </c>
      <c r="E3359" s="40" t="s">
        <v>667</v>
      </c>
      <c r="F3359" s="15"/>
    </row>
    <row r="3360" spans="1:6" ht="21.9" customHeight="1" x14ac:dyDescent="0.25">
      <c r="A3360" s="41" t="s">
        <v>666</v>
      </c>
      <c r="B3360" s="42">
        <v>-12.76</v>
      </c>
      <c r="C3360" s="42">
        <v>130.953</v>
      </c>
      <c r="D3360" s="43">
        <v>868.56</v>
      </c>
      <c r="E3360" s="40" t="s">
        <v>667</v>
      </c>
      <c r="F3360" s="15"/>
    </row>
    <row r="3361" spans="1:6" ht="21.9" customHeight="1" x14ac:dyDescent="0.25">
      <c r="A3361" s="41" t="s">
        <v>666</v>
      </c>
      <c r="B3361" s="42">
        <v>-12.808</v>
      </c>
      <c r="C3361" s="42">
        <v>131.03800000000001</v>
      </c>
      <c r="D3361" s="43">
        <v>608.90499999999997</v>
      </c>
      <c r="E3361" s="40" t="s">
        <v>667</v>
      </c>
      <c r="F3361" s="15"/>
    </row>
    <row r="3362" spans="1:6" ht="21.9" customHeight="1" x14ac:dyDescent="0.25">
      <c r="A3362" s="41" t="s">
        <v>666</v>
      </c>
      <c r="B3362" s="42">
        <v>-12.534000000000001</v>
      </c>
      <c r="C3362" s="42">
        <v>131.09399999999999</v>
      </c>
      <c r="D3362" s="43">
        <v>788.57500000000005</v>
      </c>
      <c r="E3362" s="40" t="s">
        <v>667</v>
      </c>
      <c r="F3362" s="15"/>
    </row>
    <row r="3363" spans="1:6" ht="21.9" customHeight="1" x14ac:dyDescent="0.25">
      <c r="A3363" s="41" t="s">
        <v>666</v>
      </c>
      <c r="B3363" s="42">
        <v>-12.558999999999999</v>
      </c>
      <c r="C3363" s="42">
        <v>131.096</v>
      </c>
      <c r="D3363" s="43">
        <v>1051.4333329999999</v>
      </c>
      <c r="E3363" s="40" t="s">
        <v>667</v>
      </c>
      <c r="F3363" s="15"/>
    </row>
    <row r="3364" spans="1:6" ht="21.9" customHeight="1" x14ac:dyDescent="0.25">
      <c r="A3364" s="41" t="s">
        <v>666</v>
      </c>
      <c r="B3364" s="42">
        <v>-14.33</v>
      </c>
      <c r="C3364" s="42">
        <v>131.892</v>
      </c>
      <c r="D3364" s="43">
        <v>19.347000000000001</v>
      </c>
      <c r="E3364" s="40" t="s">
        <v>667</v>
      </c>
      <c r="F3364" s="15"/>
    </row>
    <row r="3365" spans="1:6" ht="21.9" customHeight="1" x14ac:dyDescent="0.25">
      <c r="A3365" s="41" t="s">
        <v>666</v>
      </c>
      <c r="B3365" s="42">
        <v>-12.801</v>
      </c>
      <c r="C3365" s="42">
        <v>131.05699999999999</v>
      </c>
      <c r="D3365" s="43">
        <v>608.90499999999997</v>
      </c>
      <c r="E3365" s="40" t="s">
        <v>667</v>
      </c>
      <c r="F3365" s="15"/>
    </row>
    <row r="3366" spans="1:6" ht="21.9" customHeight="1" x14ac:dyDescent="0.25">
      <c r="A3366" s="41" t="s">
        <v>666</v>
      </c>
      <c r="B3366" s="42">
        <v>-12.811999999999999</v>
      </c>
      <c r="C3366" s="42">
        <v>131.07</v>
      </c>
      <c r="D3366" s="43">
        <v>811.87333330000001</v>
      </c>
      <c r="E3366" s="40" t="s">
        <v>667</v>
      </c>
      <c r="F3366" s="15"/>
    </row>
    <row r="3367" spans="1:6" ht="21.9" customHeight="1" x14ac:dyDescent="0.25">
      <c r="A3367" s="41" t="s">
        <v>666</v>
      </c>
      <c r="B3367" s="42">
        <v>-12.83</v>
      </c>
      <c r="C3367" s="42">
        <v>130.923</v>
      </c>
      <c r="D3367" s="43">
        <v>461.52333329999999</v>
      </c>
      <c r="E3367" s="40" t="s">
        <v>667</v>
      </c>
      <c r="F3367" s="15"/>
    </row>
    <row r="3368" spans="1:6" ht="21.9" customHeight="1" x14ac:dyDescent="0.25">
      <c r="A3368" s="41" t="s">
        <v>666</v>
      </c>
      <c r="B3368" s="42">
        <v>-12.803000000000001</v>
      </c>
      <c r="C3368" s="42">
        <v>130.94800000000001</v>
      </c>
      <c r="D3368" s="43">
        <v>514.66</v>
      </c>
      <c r="E3368" s="40" t="s">
        <v>667</v>
      </c>
      <c r="F3368" s="15"/>
    </row>
    <row r="3369" spans="1:6" ht="21.9" customHeight="1" x14ac:dyDescent="0.25">
      <c r="A3369" s="41" t="s">
        <v>666</v>
      </c>
      <c r="B3369" s="42">
        <v>-12.802</v>
      </c>
      <c r="C3369" s="42">
        <v>130.94900000000001</v>
      </c>
      <c r="D3369" s="43">
        <v>372.24</v>
      </c>
      <c r="E3369" s="40" t="s">
        <v>667</v>
      </c>
      <c r="F3369" s="15"/>
    </row>
    <row r="3370" spans="1:6" ht="21.9" customHeight="1" x14ac:dyDescent="0.25">
      <c r="A3370" s="41" t="s">
        <v>666</v>
      </c>
      <c r="B3370" s="42">
        <v>-12.428000000000001</v>
      </c>
      <c r="C3370" s="42">
        <v>130.93799999999999</v>
      </c>
      <c r="D3370" s="43">
        <v>1370.93</v>
      </c>
      <c r="E3370" s="40" t="s">
        <v>667</v>
      </c>
      <c r="F3370" s="15"/>
    </row>
    <row r="3371" spans="1:6" ht="21.9" customHeight="1" x14ac:dyDescent="0.25">
      <c r="A3371" s="41" t="s">
        <v>666</v>
      </c>
      <c r="B3371" s="42">
        <v>-12.542999999999999</v>
      </c>
      <c r="C3371" s="42">
        <v>131.12299999999999</v>
      </c>
      <c r="D3371" s="43">
        <v>1029.32</v>
      </c>
      <c r="E3371" s="40" t="s">
        <v>667</v>
      </c>
      <c r="F3371" s="15"/>
    </row>
    <row r="3372" spans="1:6" ht="21.9" customHeight="1" x14ac:dyDescent="0.25">
      <c r="A3372" s="41" t="s">
        <v>666</v>
      </c>
      <c r="B3372" s="42">
        <v>-12.535</v>
      </c>
      <c r="C3372" s="42">
        <v>131.11699999999999</v>
      </c>
      <c r="D3372" s="43">
        <v>1543.98</v>
      </c>
      <c r="E3372" s="40" t="s">
        <v>667</v>
      </c>
      <c r="F3372" s="15"/>
    </row>
    <row r="3373" spans="1:6" ht="21.9" customHeight="1" x14ac:dyDescent="0.25">
      <c r="A3373" s="41" t="s">
        <v>666</v>
      </c>
      <c r="B3373" s="42">
        <v>-12.798</v>
      </c>
      <c r="C3373" s="42">
        <v>131.011</v>
      </c>
      <c r="D3373" s="43">
        <v>1217.81</v>
      </c>
      <c r="E3373" s="40" t="s">
        <v>667</v>
      </c>
      <c r="F3373" s="15"/>
    </row>
    <row r="3374" spans="1:6" ht="21.9" customHeight="1" x14ac:dyDescent="0.25">
      <c r="A3374" s="41" t="s">
        <v>666</v>
      </c>
      <c r="B3374" s="42">
        <v>-12.79</v>
      </c>
      <c r="C3374" s="42">
        <v>130.953</v>
      </c>
      <c r="D3374" s="43">
        <v>651.41999999999996</v>
      </c>
      <c r="E3374" s="40" t="s">
        <v>667</v>
      </c>
      <c r="F3374" s="15"/>
    </row>
    <row r="3375" spans="1:6" ht="21.9" customHeight="1" x14ac:dyDescent="0.25">
      <c r="A3375" s="41" t="s">
        <v>666</v>
      </c>
      <c r="B3375" s="42">
        <v>-12.747999999999999</v>
      </c>
      <c r="C3375" s="42">
        <v>131.16399999999999</v>
      </c>
      <c r="D3375" s="43">
        <v>373.17750000000001</v>
      </c>
      <c r="E3375" s="40" t="s">
        <v>667</v>
      </c>
      <c r="F3375" s="15"/>
    </row>
    <row r="3376" spans="1:6" ht="21.9" customHeight="1" x14ac:dyDescent="0.25">
      <c r="A3376" s="41" t="s">
        <v>666</v>
      </c>
      <c r="B3376" s="42">
        <v>-12.801</v>
      </c>
      <c r="C3376" s="42">
        <v>131</v>
      </c>
      <c r="D3376" s="43">
        <v>608.90499999999997</v>
      </c>
      <c r="E3376" s="40" t="s">
        <v>667</v>
      </c>
      <c r="F3376" s="15"/>
    </row>
    <row r="3377" spans="1:6" ht="21.9" customHeight="1" x14ac:dyDescent="0.25">
      <c r="A3377" s="41" t="s">
        <v>666</v>
      </c>
      <c r="B3377" s="42">
        <v>-12.555</v>
      </c>
      <c r="C3377" s="42">
        <v>131.102</v>
      </c>
      <c r="D3377" s="43">
        <v>450.61428569999998</v>
      </c>
      <c r="E3377" s="40" t="s">
        <v>667</v>
      </c>
      <c r="F3377" s="15"/>
    </row>
    <row r="3378" spans="1:6" ht="21.9" customHeight="1" x14ac:dyDescent="0.25">
      <c r="A3378" s="41" t="s">
        <v>666</v>
      </c>
      <c r="B3378" s="42">
        <v>-12.471</v>
      </c>
      <c r="C3378" s="42">
        <v>131.072</v>
      </c>
      <c r="D3378" s="43">
        <v>1297.0033330000001</v>
      </c>
      <c r="E3378" s="40" t="s">
        <v>667</v>
      </c>
      <c r="F3378" s="15"/>
    </row>
    <row r="3379" spans="1:6" ht="21.9" customHeight="1" x14ac:dyDescent="0.25">
      <c r="A3379" s="41" t="s">
        <v>666</v>
      </c>
      <c r="B3379" s="42">
        <v>-12.542</v>
      </c>
      <c r="C3379" s="42">
        <v>131.12100000000001</v>
      </c>
      <c r="D3379" s="43">
        <v>441.13714290000001</v>
      </c>
      <c r="E3379" s="40" t="s">
        <v>667</v>
      </c>
      <c r="F3379" s="15"/>
    </row>
    <row r="3380" spans="1:6" ht="21.9" customHeight="1" x14ac:dyDescent="0.25">
      <c r="A3380" s="41" t="s">
        <v>666</v>
      </c>
      <c r="B3380" s="42">
        <v>-12.602</v>
      </c>
      <c r="C3380" s="42">
        <v>131.13800000000001</v>
      </c>
      <c r="D3380" s="43">
        <v>553.82799999999997</v>
      </c>
      <c r="E3380" s="40" t="s">
        <v>667</v>
      </c>
      <c r="F3380" s="15"/>
    </row>
    <row r="3381" spans="1:6" ht="21.9" customHeight="1" x14ac:dyDescent="0.25">
      <c r="A3381" s="41" t="s">
        <v>666</v>
      </c>
      <c r="B3381" s="42">
        <v>-12.766999999999999</v>
      </c>
      <c r="C3381" s="42">
        <v>131.489</v>
      </c>
      <c r="D3381" s="43">
        <v>661.42</v>
      </c>
      <c r="E3381" s="40" t="s">
        <v>667</v>
      </c>
      <c r="F3381" s="15"/>
    </row>
    <row r="3382" spans="1:6" ht="21.9" customHeight="1" x14ac:dyDescent="0.25">
      <c r="A3382" s="41" t="s">
        <v>666</v>
      </c>
      <c r="B3382" s="42">
        <v>-12.331</v>
      </c>
      <c r="C3382" s="42">
        <v>136.898</v>
      </c>
      <c r="D3382" s="43">
        <v>149.65423079999999</v>
      </c>
      <c r="E3382" s="40" t="s">
        <v>667</v>
      </c>
      <c r="F3382" s="15"/>
    </row>
    <row r="3383" spans="1:6" ht="21.9" customHeight="1" x14ac:dyDescent="0.25">
      <c r="A3383" s="41" t="s">
        <v>666</v>
      </c>
      <c r="B3383" s="42">
        <v>-12.327999999999999</v>
      </c>
      <c r="C3383" s="42">
        <v>136.899</v>
      </c>
      <c r="D3383" s="43">
        <v>138.9646429</v>
      </c>
      <c r="E3383" s="40" t="s">
        <v>667</v>
      </c>
      <c r="F3383" s="15"/>
    </row>
    <row r="3384" spans="1:6" ht="21.9" customHeight="1" x14ac:dyDescent="0.25">
      <c r="A3384" s="41" t="s">
        <v>666</v>
      </c>
      <c r="B3384" s="42">
        <v>-12.597</v>
      </c>
      <c r="C3384" s="42">
        <v>136.55099999999999</v>
      </c>
      <c r="D3384" s="43">
        <v>121.4366667</v>
      </c>
      <c r="E3384" s="40" t="s">
        <v>667</v>
      </c>
      <c r="F3384" s="15"/>
    </row>
    <row r="3385" spans="1:6" ht="21.9" customHeight="1" x14ac:dyDescent="0.25">
      <c r="A3385" s="41" t="s">
        <v>666</v>
      </c>
      <c r="B3385" s="42">
        <v>-12.569000000000001</v>
      </c>
      <c r="C3385" s="42">
        <v>131.131</v>
      </c>
      <c r="D3385" s="43">
        <v>923.04666669999995</v>
      </c>
      <c r="E3385" s="40" t="s">
        <v>667</v>
      </c>
      <c r="F3385" s="15"/>
    </row>
    <row r="3386" spans="1:6" ht="21.9" customHeight="1" x14ac:dyDescent="0.25">
      <c r="A3386" s="41" t="s">
        <v>666</v>
      </c>
      <c r="B3386" s="42">
        <v>-12.613</v>
      </c>
      <c r="C3386" s="42">
        <v>131.136</v>
      </c>
      <c r="D3386" s="43">
        <v>1199.9608270000001</v>
      </c>
      <c r="E3386" s="40" t="s">
        <v>667</v>
      </c>
      <c r="F3386" s="15"/>
    </row>
    <row r="3387" spans="1:6" ht="21.9" customHeight="1" x14ac:dyDescent="0.25">
      <c r="A3387" s="41" t="s">
        <v>666</v>
      </c>
      <c r="B3387" s="42">
        <v>-14.316000000000001</v>
      </c>
      <c r="C3387" s="42">
        <v>131.93700000000001</v>
      </c>
      <c r="D3387" s="43">
        <v>10.007068970000001</v>
      </c>
      <c r="E3387" s="40" t="s">
        <v>667</v>
      </c>
      <c r="F3387" s="15"/>
    </row>
    <row r="3388" spans="1:6" ht="21.9" customHeight="1" x14ac:dyDescent="0.25">
      <c r="A3388" s="41" t="s">
        <v>666</v>
      </c>
      <c r="B3388" s="42">
        <v>-14.285</v>
      </c>
      <c r="C3388" s="42">
        <v>131.93299999999999</v>
      </c>
      <c r="D3388" s="43">
        <v>22.20853846</v>
      </c>
      <c r="E3388" s="40" t="s">
        <v>667</v>
      </c>
      <c r="F3388" s="15"/>
    </row>
    <row r="3389" spans="1:6" ht="21.9" customHeight="1" x14ac:dyDescent="0.25">
      <c r="A3389" s="41" t="s">
        <v>666</v>
      </c>
      <c r="B3389" s="42">
        <v>-14.304</v>
      </c>
      <c r="C3389" s="42">
        <v>132.09299999999999</v>
      </c>
      <c r="D3389" s="43">
        <v>57.656399999999998</v>
      </c>
      <c r="E3389" s="40" t="s">
        <v>667</v>
      </c>
      <c r="F3389" s="15"/>
    </row>
    <row r="3390" spans="1:6" ht="21.9" customHeight="1" x14ac:dyDescent="0.25">
      <c r="A3390" s="41" t="s">
        <v>666</v>
      </c>
      <c r="B3390" s="42">
        <v>-14.308</v>
      </c>
      <c r="C3390" s="42">
        <v>132.09700000000001</v>
      </c>
      <c r="D3390" s="43">
        <v>25.000476989999999</v>
      </c>
      <c r="E3390" s="40" t="s">
        <v>667</v>
      </c>
      <c r="F3390" s="15"/>
    </row>
    <row r="3391" spans="1:6" ht="21.9" customHeight="1" x14ac:dyDescent="0.25">
      <c r="A3391" s="41" t="s">
        <v>666</v>
      </c>
      <c r="B3391" s="42">
        <v>-14.305999999999999</v>
      </c>
      <c r="C3391" s="42">
        <v>132.09299999999999</v>
      </c>
      <c r="D3391" s="43">
        <v>31.884666670000001</v>
      </c>
      <c r="E3391" s="40" t="s">
        <v>667</v>
      </c>
      <c r="F3391" s="15"/>
    </row>
    <row r="3392" spans="1:6" ht="21.9" customHeight="1" x14ac:dyDescent="0.25">
      <c r="A3392" s="41" t="s">
        <v>666</v>
      </c>
      <c r="B3392" s="42">
        <v>-14.459</v>
      </c>
      <c r="C3392" s="42">
        <v>132.08600000000001</v>
      </c>
      <c r="D3392" s="43">
        <v>56.904800000000002</v>
      </c>
      <c r="E3392" s="40" t="s">
        <v>667</v>
      </c>
      <c r="F3392" s="15"/>
    </row>
    <row r="3393" spans="1:6" ht="21.9" customHeight="1" x14ac:dyDescent="0.25">
      <c r="A3393" s="41" t="s">
        <v>666</v>
      </c>
      <c r="B3393" s="42">
        <v>-14.476000000000001</v>
      </c>
      <c r="C3393" s="42">
        <v>132.23400000000001</v>
      </c>
      <c r="D3393" s="43">
        <v>20.323142860000001</v>
      </c>
      <c r="E3393" s="40" t="s">
        <v>667</v>
      </c>
      <c r="F3393" s="15"/>
    </row>
    <row r="3394" spans="1:6" ht="21.9" customHeight="1" x14ac:dyDescent="0.25">
      <c r="A3394" s="41" t="s">
        <v>666</v>
      </c>
      <c r="B3394" s="42">
        <v>-14.478999999999999</v>
      </c>
      <c r="C3394" s="42">
        <v>132.23400000000001</v>
      </c>
      <c r="D3394" s="43">
        <v>23.710333330000001</v>
      </c>
      <c r="E3394" s="40" t="s">
        <v>667</v>
      </c>
      <c r="F3394" s="15"/>
    </row>
    <row r="3395" spans="1:6" ht="21.9" customHeight="1" x14ac:dyDescent="0.25">
      <c r="A3395" s="41" t="s">
        <v>666</v>
      </c>
      <c r="B3395" s="42">
        <v>-12.531000000000001</v>
      </c>
      <c r="C3395" s="42">
        <v>136.69300000000001</v>
      </c>
      <c r="D3395" s="43">
        <v>216.1672222</v>
      </c>
      <c r="E3395" s="40" t="s">
        <v>667</v>
      </c>
      <c r="F3395" s="15"/>
    </row>
    <row r="3396" spans="1:6" ht="21.9" customHeight="1" x14ac:dyDescent="0.25">
      <c r="A3396" s="41" t="s">
        <v>666</v>
      </c>
      <c r="B3396" s="42">
        <v>-12.531000000000001</v>
      </c>
      <c r="C3396" s="42">
        <v>136.69300000000001</v>
      </c>
      <c r="D3396" s="43">
        <v>251.29439529999999</v>
      </c>
      <c r="E3396" s="40" t="s">
        <v>667</v>
      </c>
      <c r="F3396" s="15"/>
    </row>
    <row r="3397" spans="1:6" ht="21.9" customHeight="1" x14ac:dyDescent="0.25">
      <c r="A3397" s="41" t="s">
        <v>666</v>
      </c>
      <c r="B3397" s="42">
        <v>-12.548999999999999</v>
      </c>
      <c r="C3397" s="42">
        <v>136.738</v>
      </c>
      <c r="D3397" s="43">
        <v>18.279066669999999</v>
      </c>
      <c r="E3397" s="40" t="s">
        <v>667</v>
      </c>
      <c r="F3397" s="15"/>
    </row>
    <row r="3398" spans="1:6" ht="21.9" customHeight="1" x14ac:dyDescent="0.25">
      <c r="A3398" s="41" t="s">
        <v>666</v>
      </c>
      <c r="B3398" s="42">
        <v>-11.994999999999999</v>
      </c>
      <c r="C3398" s="42">
        <v>135.58699999999999</v>
      </c>
      <c r="D3398" s="43">
        <v>196.08500000000001</v>
      </c>
      <c r="E3398" s="40" t="s">
        <v>667</v>
      </c>
      <c r="F3398" s="15"/>
    </row>
    <row r="3399" spans="1:6" ht="21.9" customHeight="1" x14ac:dyDescent="0.25">
      <c r="A3399" s="41" t="s">
        <v>666</v>
      </c>
      <c r="B3399" s="42">
        <v>-12.051</v>
      </c>
      <c r="C3399" s="42">
        <v>135.56299999999999</v>
      </c>
      <c r="D3399" s="43">
        <v>195.70274470000001</v>
      </c>
      <c r="E3399" s="40" t="s">
        <v>667</v>
      </c>
      <c r="F3399" s="15"/>
    </row>
    <row r="3400" spans="1:6" ht="21.9" customHeight="1" x14ac:dyDescent="0.25">
      <c r="A3400" s="41" t="s">
        <v>666</v>
      </c>
      <c r="B3400" s="42">
        <v>-12.051</v>
      </c>
      <c r="C3400" s="42">
        <v>135.56299999999999</v>
      </c>
      <c r="D3400" s="43">
        <v>179.22944440000001</v>
      </c>
      <c r="E3400" s="40" t="s">
        <v>667</v>
      </c>
      <c r="F3400" s="15"/>
    </row>
    <row r="3401" spans="1:6" ht="21.9" customHeight="1" x14ac:dyDescent="0.25">
      <c r="A3401" s="41" t="s">
        <v>666</v>
      </c>
      <c r="B3401" s="42">
        <v>-12.042999999999999</v>
      </c>
      <c r="C3401" s="42">
        <v>135.59299999999999</v>
      </c>
      <c r="D3401" s="43">
        <v>392.17</v>
      </c>
      <c r="E3401" s="40" t="s">
        <v>667</v>
      </c>
      <c r="F3401" s="15"/>
    </row>
    <row r="3402" spans="1:6" ht="21.9" customHeight="1" x14ac:dyDescent="0.25">
      <c r="A3402" s="41" t="s">
        <v>666</v>
      </c>
      <c r="B3402" s="42">
        <v>-12.497999999999999</v>
      </c>
      <c r="C3402" s="42">
        <v>131.029</v>
      </c>
      <c r="D3402" s="43">
        <v>1297.0033330000001</v>
      </c>
      <c r="E3402" s="40" t="s">
        <v>667</v>
      </c>
      <c r="F3402" s="15"/>
    </row>
    <row r="3403" spans="1:6" ht="21.9" customHeight="1" x14ac:dyDescent="0.25">
      <c r="A3403" s="41" t="s">
        <v>666</v>
      </c>
      <c r="B3403" s="42">
        <v>-12.587</v>
      </c>
      <c r="C3403" s="42">
        <v>131.14599999999999</v>
      </c>
      <c r="D3403" s="43">
        <v>923.04666669999995</v>
      </c>
      <c r="E3403" s="40" t="s">
        <v>667</v>
      </c>
      <c r="F3403" s="15"/>
    </row>
    <row r="3404" spans="1:6" ht="21.9" customHeight="1" x14ac:dyDescent="0.25">
      <c r="A3404" s="41" t="s">
        <v>666</v>
      </c>
      <c r="B3404" s="42">
        <v>-12.462999999999999</v>
      </c>
      <c r="C3404" s="42">
        <v>131.07300000000001</v>
      </c>
      <c r="D3404" s="43">
        <v>972.75250000000005</v>
      </c>
      <c r="E3404" s="40" t="s">
        <v>667</v>
      </c>
      <c r="F3404" s="15"/>
    </row>
    <row r="3405" spans="1:6" ht="21.9" customHeight="1" x14ac:dyDescent="0.25">
      <c r="A3405" s="41" t="s">
        <v>666</v>
      </c>
      <c r="B3405" s="42">
        <v>-12.435</v>
      </c>
      <c r="C3405" s="42">
        <v>130.756</v>
      </c>
      <c r="D3405" s="43">
        <v>1.745408699</v>
      </c>
      <c r="E3405" s="40" t="s">
        <v>667</v>
      </c>
      <c r="F3405" s="15"/>
    </row>
    <row r="3406" spans="1:6" ht="21.9" customHeight="1" x14ac:dyDescent="0.25">
      <c r="A3406" s="41" t="s">
        <v>666</v>
      </c>
      <c r="B3406" s="42">
        <v>-13.215999999999999</v>
      </c>
      <c r="C3406" s="42">
        <v>131.13800000000001</v>
      </c>
      <c r="D3406" s="43">
        <v>29.7723871</v>
      </c>
      <c r="E3406" s="40" t="s">
        <v>667</v>
      </c>
      <c r="F3406" s="15"/>
    </row>
    <row r="3407" spans="1:6" ht="21.9" customHeight="1" x14ac:dyDescent="0.25">
      <c r="A3407" s="41" t="s">
        <v>666</v>
      </c>
      <c r="B3407" s="42">
        <v>-12.532</v>
      </c>
      <c r="C3407" s="42">
        <v>131.16</v>
      </c>
      <c r="D3407" s="43">
        <v>364.31</v>
      </c>
      <c r="E3407" s="40" t="s">
        <v>667</v>
      </c>
      <c r="F3407" s="15"/>
    </row>
    <row r="3408" spans="1:6" ht="21.9" customHeight="1" x14ac:dyDescent="0.25">
      <c r="A3408" s="41" t="s">
        <v>666</v>
      </c>
      <c r="B3408" s="42">
        <v>-16.379000000000001</v>
      </c>
      <c r="C3408" s="42">
        <v>129.52600000000001</v>
      </c>
      <c r="D3408" s="43">
        <v>0.46425751399999998</v>
      </c>
      <c r="E3408" s="40" t="s">
        <v>667</v>
      </c>
      <c r="F3408" s="15"/>
    </row>
    <row r="3409" spans="1:6" ht="21.9" customHeight="1" x14ac:dyDescent="0.25">
      <c r="A3409" s="41" t="s">
        <v>666</v>
      </c>
      <c r="B3409" s="42">
        <v>-12.587999999999999</v>
      </c>
      <c r="C3409" s="42">
        <v>131.17699999999999</v>
      </c>
      <c r="D3409" s="43">
        <v>541.2488889</v>
      </c>
      <c r="E3409" s="40" t="s">
        <v>667</v>
      </c>
      <c r="F3409" s="15"/>
    </row>
    <row r="3410" spans="1:6" ht="21.9" customHeight="1" x14ac:dyDescent="0.25">
      <c r="A3410" s="41" t="s">
        <v>666</v>
      </c>
      <c r="B3410" s="42">
        <v>-12.842000000000001</v>
      </c>
      <c r="C3410" s="42">
        <v>130.94399999999999</v>
      </c>
      <c r="D3410" s="43">
        <v>553.82799999999997</v>
      </c>
      <c r="E3410" s="40" t="s">
        <v>667</v>
      </c>
      <c r="F3410" s="15"/>
    </row>
    <row r="3411" spans="1:6" ht="21.9" customHeight="1" x14ac:dyDescent="0.25">
      <c r="A3411" s="41" t="s">
        <v>666</v>
      </c>
      <c r="B3411" s="42">
        <v>-12.84</v>
      </c>
      <c r="C3411" s="42">
        <v>130.93600000000001</v>
      </c>
      <c r="D3411" s="43">
        <v>461.52333329999999</v>
      </c>
      <c r="E3411" s="40" t="s">
        <v>667</v>
      </c>
      <c r="F3411" s="15"/>
    </row>
    <row r="3412" spans="1:6" ht="21.9" customHeight="1" x14ac:dyDescent="0.25">
      <c r="A3412" s="41" t="s">
        <v>666</v>
      </c>
      <c r="B3412" s="42">
        <v>-12.843999999999999</v>
      </c>
      <c r="C3412" s="42">
        <v>130.935</v>
      </c>
      <c r="D3412" s="43">
        <v>553.82799999999997</v>
      </c>
      <c r="E3412" s="40" t="s">
        <v>667</v>
      </c>
      <c r="F3412" s="15"/>
    </row>
    <row r="3413" spans="1:6" ht="21.9" customHeight="1" x14ac:dyDescent="0.25">
      <c r="A3413" s="41" t="s">
        <v>666</v>
      </c>
      <c r="B3413" s="42">
        <v>-12.769</v>
      </c>
      <c r="C3413" s="42">
        <v>130.99299999999999</v>
      </c>
      <c r="D3413" s="43">
        <v>608.90499999999997</v>
      </c>
      <c r="E3413" s="40" t="s">
        <v>667</v>
      </c>
      <c r="F3413" s="15"/>
    </row>
    <row r="3414" spans="1:6" ht="21.9" customHeight="1" x14ac:dyDescent="0.25">
      <c r="A3414" s="41" t="s">
        <v>666</v>
      </c>
      <c r="B3414" s="42">
        <v>-12.656000000000001</v>
      </c>
      <c r="C3414" s="42">
        <v>131.084</v>
      </c>
      <c r="D3414" s="43">
        <v>434.28</v>
      </c>
      <c r="E3414" s="40" t="s">
        <v>667</v>
      </c>
      <c r="F3414" s="15"/>
    </row>
    <row r="3415" spans="1:6" ht="21.9" customHeight="1" x14ac:dyDescent="0.25">
      <c r="A3415" s="41" t="s">
        <v>666</v>
      </c>
      <c r="B3415" s="42">
        <v>-12.537000000000001</v>
      </c>
      <c r="C3415" s="42">
        <v>131.11600000000001</v>
      </c>
      <c r="D3415" s="43">
        <v>385.995</v>
      </c>
      <c r="E3415" s="40" t="s">
        <v>667</v>
      </c>
      <c r="F3415" s="15"/>
    </row>
    <row r="3416" spans="1:6" ht="21.9" customHeight="1" x14ac:dyDescent="0.25">
      <c r="A3416" s="41" t="s">
        <v>666</v>
      </c>
      <c r="B3416" s="42">
        <v>-12.545</v>
      </c>
      <c r="C3416" s="42">
        <v>131.02600000000001</v>
      </c>
      <c r="D3416" s="43">
        <v>486.37625000000003</v>
      </c>
      <c r="E3416" s="40" t="s">
        <v>667</v>
      </c>
      <c r="F3416" s="15"/>
    </row>
    <row r="3417" spans="1:6" ht="21.9" customHeight="1" x14ac:dyDescent="0.25">
      <c r="A3417" s="41" t="s">
        <v>666</v>
      </c>
      <c r="B3417" s="42">
        <v>-12.493</v>
      </c>
      <c r="C3417" s="42">
        <v>131.036</v>
      </c>
      <c r="D3417" s="43">
        <v>1028.1975</v>
      </c>
      <c r="E3417" s="40" t="s">
        <v>667</v>
      </c>
      <c r="F3417" s="15"/>
    </row>
    <row r="3418" spans="1:6" ht="21.9" customHeight="1" x14ac:dyDescent="0.25">
      <c r="A3418" s="41" t="s">
        <v>666</v>
      </c>
      <c r="B3418" s="42">
        <v>-12.484</v>
      </c>
      <c r="C3418" s="42">
        <v>131.04</v>
      </c>
      <c r="D3418" s="43">
        <v>1370.93</v>
      </c>
      <c r="E3418" s="40" t="s">
        <v>667</v>
      </c>
      <c r="F3418" s="15"/>
    </row>
    <row r="3419" spans="1:6" ht="21.9" customHeight="1" x14ac:dyDescent="0.25">
      <c r="A3419" s="41" t="s">
        <v>666</v>
      </c>
      <c r="B3419" s="42">
        <v>-12.539</v>
      </c>
      <c r="C3419" s="42">
        <v>131.11099999999999</v>
      </c>
      <c r="D3419" s="43">
        <v>385.995</v>
      </c>
      <c r="E3419" s="40" t="s">
        <v>667</v>
      </c>
      <c r="F3419" s="15"/>
    </row>
    <row r="3420" spans="1:6" ht="21.9" customHeight="1" x14ac:dyDescent="0.25">
      <c r="A3420" s="41" t="s">
        <v>666</v>
      </c>
      <c r="B3420" s="42">
        <v>-12.537000000000001</v>
      </c>
      <c r="C3420" s="42">
        <v>131.15899999999999</v>
      </c>
      <c r="D3420" s="43">
        <v>416.35428569999999</v>
      </c>
      <c r="E3420" s="40" t="s">
        <v>667</v>
      </c>
      <c r="F3420" s="15"/>
    </row>
    <row r="3421" spans="1:6" ht="21.9" customHeight="1" x14ac:dyDescent="0.25">
      <c r="A3421" s="41" t="s">
        <v>666</v>
      </c>
      <c r="B3421" s="42">
        <v>-12.666</v>
      </c>
      <c r="C3421" s="42">
        <v>131.04499999999999</v>
      </c>
      <c r="D3421" s="43">
        <v>436.03125</v>
      </c>
      <c r="E3421" s="40" t="s">
        <v>667</v>
      </c>
      <c r="F3421" s="15"/>
    </row>
    <row r="3422" spans="1:6" ht="21.9" customHeight="1" x14ac:dyDescent="0.25">
      <c r="A3422" s="41" t="s">
        <v>666</v>
      </c>
      <c r="B3422" s="42">
        <v>-13.128</v>
      </c>
      <c r="C3422" s="42">
        <v>131.017</v>
      </c>
      <c r="D3422" s="43">
        <v>275.53500000000003</v>
      </c>
      <c r="E3422" s="40" t="s">
        <v>667</v>
      </c>
      <c r="F3422" s="15"/>
    </row>
    <row r="3423" spans="1:6" ht="21.9" customHeight="1" x14ac:dyDescent="0.25">
      <c r="A3423" s="41" t="s">
        <v>666</v>
      </c>
      <c r="B3423" s="42">
        <v>-12.927</v>
      </c>
      <c r="C3423" s="42">
        <v>131.191</v>
      </c>
      <c r="D3423" s="43">
        <v>317.17</v>
      </c>
      <c r="E3423" s="40" t="s">
        <v>667</v>
      </c>
      <c r="F3423" s="15"/>
    </row>
    <row r="3424" spans="1:6" ht="21.9" customHeight="1" x14ac:dyDescent="0.25">
      <c r="A3424" s="41" t="s">
        <v>666</v>
      </c>
      <c r="B3424" s="42">
        <v>-12.930999999999999</v>
      </c>
      <c r="C3424" s="42">
        <v>131.19</v>
      </c>
      <c r="D3424" s="43">
        <v>528.6166667</v>
      </c>
      <c r="E3424" s="40" t="s">
        <v>667</v>
      </c>
      <c r="F3424" s="15"/>
    </row>
    <row r="3425" spans="1:6" ht="21.9" customHeight="1" x14ac:dyDescent="0.25">
      <c r="A3425" s="41" t="s">
        <v>666</v>
      </c>
      <c r="B3425" s="42">
        <v>-13.137</v>
      </c>
      <c r="C3425" s="42">
        <v>131.261</v>
      </c>
      <c r="D3425" s="43">
        <v>18.765673469999999</v>
      </c>
      <c r="E3425" s="40" t="s">
        <v>667</v>
      </c>
      <c r="F3425" s="15"/>
    </row>
    <row r="3426" spans="1:6" ht="21.9" customHeight="1" x14ac:dyDescent="0.25">
      <c r="A3426" s="41" t="s">
        <v>666</v>
      </c>
      <c r="B3426" s="42">
        <v>-13.08</v>
      </c>
      <c r="C3426" s="42">
        <v>131.16</v>
      </c>
      <c r="D3426" s="43">
        <v>162.67428570000001</v>
      </c>
      <c r="E3426" s="40" t="s">
        <v>667</v>
      </c>
      <c r="F3426" s="15"/>
    </row>
    <row r="3427" spans="1:6" ht="21.9" customHeight="1" x14ac:dyDescent="0.25">
      <c r="A3427" s="41" t="s">
        <v>666</v>
      </c>
      <c r="B3427" s="42">
        <v>-13.086</v>
      </c>
      <c r="C3427" s="42">
        <v>131.126</v>
      </c>
      <c r="D3427" s="43">
        <v>303.50749999999999</v>
      </c>
      <c r="E3427" s="40" t="s">
        <v>667</v>
      </c>
      <c r="F3427" s="15"/>
    </row>
    <row r="3428" spans="1:6" ht="21.9" customHeight="1" x14ac:dyDescent="0.25">
      <c r="A3428" s="41" t="s">
        <v>666</v>
      </c>
      <c r="B3428" s="42">
        <v>-13.19</v>
      </c>
      <c r="C3428" s="42">
        <v>131.02600000000001</v>
      </c>
      <c r="D3428" s="43">
        <v>249.46074999999999</v>
      </c>
      <c r="E3428" s="40" t="s">
        <v>667</v>
      </c>
      <c r="F3428" s="15"/>
    </row>
    <row r="3429" spans="1:6" ht="21.9" customHeight="1" x14ac:dyDescent="0.25">
      <c r="A3429" s="41" t="s">
        <v>666</v>
      </c>
      <c r="B3429" s="42">
        <v>-14.726000000000001</v>
      </c>
      <c r="C3429" s="42">
        <v>132.792</v>
      </c>
      <c r="D3429" s="43">
        <v>46.951833329999999</v>
      </c>
      <c r="E3429" s="40" t="s">
        <v>667</v>
      </c>
      <c r="F3429" s="15"/>
    </row>
    <row r="3430" spans="1:6" ht="21.9" customHeight="1" x14ac:dyDescent="0.25">
      <c r="A3430" s="41" t="s">
        <v>666</v>
      </c>
      <c r="B3430" s="42">
        <v>-14.512</v>
      </c>
      <c r="C3430" s="42">
        <v>132.434</v>
      </c>
      <c r="D3430" s="43">
        <v>40.48885714</v>
      </c>
      <c r="E3430" s="40" t="s">
        <v>667</v>
      </c>
      <c r="F3430" s="15"/>
    </row>
    <row r="3431" spans="1:6" ht="21.9" customHeight="1" x14ac:dyDescent="0.25">
      <c r="A3431" s="41" t="s">
        <v>666</v>
      </c>
      <c r="B3431" s="42">
        <v>-14.648</v>
      </c>
      <c r="C3431" s="42">
        <v>132.01400000000001</v>
      </c>
      <c r="D3431" s="43">
        <v>22.02461538</v>
      </c>
      <c r="E3431" s="40" t="s">
        <v>667</v>
      </c>
      <c r="F3431" s="15"/>
    </row>
    <row r="3432" spans="1:6" ht="21.9" customHeight="1" x14ac:dyDescent="0.25">
      <c r="A3432" s="41" t="s">
        <v>666</v>
      </c>
      <c r="B3432" s="42">
        <v>-17.306000000000001</v>
      </c>
      <c r="C3432" s="42">
        <v>131.29300000000001</v>
      </c>
      <c r="D3432" s="43">
        <v>16.50423529</v>
      </c>
      <c r="E3432" s="40" t="s">
        <v>667</v>
      </c>
      <c r="F3432" s="15"/>
    </row>
    <row r="3433" spans="1:6" ht="21.9" customHeight="1" x14ac:dyDescent="0.25">
      <c r="A3433" s="41" t="s">
        <v>666</v>
      </c>
      <c r="B3433" s="42">
        <v>-16.797000000000001</v>
      </c>
      <c r="C3433" s="42">
        <v>131.44300000000001</v>
      </c>
      <c r="D3433" s="43">
        <v>0.22141882399999999</v>
      </c>
      <c r="E3433" s="40" t="s">
        <v>667</v>
      </c>
      <c r="F3433" s="15"/>
    </row>
    <row r="3434" spans="1:6" ht="21.9" customHeight="1" x14ac:dyDescent="0.25">
      <c r="A3434" s="41" t="s">
        <v>666</v>
      </c>
      <c r="B3434" s="42">
        <v>-16.602</v>
      </c>
      <c r="C3434" s="42">
        <v>131.65299999999999</v>
      </c>
      <c r="D3434" s="43">
        <v>25.637181819999999</v>
      </c>
      <c r="E3434" s="40" t="s">
        <v>667</v>
      </c>
      <c r="F3434" s="15"/>
    </row>
    <row r="3435" spans="1:6" ht="21.9" customHeight="1" x14ac:dyDescent="0.25">
      <c r="A3435" s="41" t="s">
        <v>666</v>
      </c>
      <c r="B3435" s="42">
        <v>-14.387</v>
      </c>
      <c r="C3435" s="42">
        <v>132.40799999999999</v>
      </c>
      <c r="D3435" s="43">
        <v>28.6221</v>
      </c>
      <c r="E3435" s="40" t="s">
        <v>667</v>
      </c>
      <c r="F3435" s="15"/>
    </row>
    <row r="3436" spans="1:6" ht="21.9" customHeight="1" x14ac:dyDescent="0.25">
      <c r="A3436" s="41" t="s">
        <v>666</v>
      </c>
      <c r="B3436" s="42">
        <v>-17.867000000000001</v>
      </c>
      <c r="C3436" s="42">
        <v>129.36699999999999</v>
      </c>
      <c r="D3436" s="43">
        <v>14.360506340000001</v>
      </c>
      <c r="E3436" s="40" t="s">
        <v>667</v>
      </c>
      <c r="F3436" s="15"/>
    </row>
    <row r="3437" spans="1:6" ht="21.9" customHeight="1" x14ac:dyDescent="0.25">
      <c r="A3437" s="41" t="s">
        <v>666</v>
      </c>
      <c r="B3437" s="42">
        <v>-17.695</v>
      </c>
      <c r="C3437" s="42">
        <v>129.149</v>
      </c>
      <c r="D3437" s="43">
        <v>15.64155556</v>
      </c>
      <c r="E3437" s="40" t="s">
        <v>667</v>
      </c>
      <c r="F3437" s="15"/>
    </row>
    <row r="3438" spans="1:6" ht="21.9" customHeight="1" x14ac:dyDescent="0.25">
      <c r="A3438" s="41" t="s">
        <v>666</v>
      </c>
      <c r="B3438" s="42">
        <v>-12.596</v>
      </c>
      <c r="C3438" s="42">
        <v>131.10900000000001</v>
      </c>
      <c r="D3438" s="43">
        <v>307.68222220000001</v>
      </c>
      <c r="E3438" s="40" t="s">
        <v>667</v>
      </c>
      <c r="F3438" s="15"/>
    </row>
    <row r="3439" spans="1:6" ht="21.9" customHeight="1" x14ac:dyDescent="0.25">
      <c r="A3439" s="41" t="s">
        <v>666</v>
      </c>
      <c r="B3439" s="42">
        <v>-12.542</v>
      </c>
      <c r="C3439" s="42">
        <v>131.114</v>
      </c>
      <c r="D3439" s="43">
        <v>1029.32</v>
      </c>
      <c r="E3439" s="40" t="s">
        <v>667</v>
      </c>
      <c r="F3439" s="15"/>
    </row>
    <row r="3440" spans="1:6" ht="21.9" customHeight="1" x14ac:dyDescent="0.25">
      <c r="A3440" s="41" t="s">
        <v>666</v>
      </c>
      <c r="B3440" s="42">
        <v>-12.568</v>
      </c>
      <c r="C3440" s="42">
        <v>131.06800000000001</v>
      </c>
      <c r="D3440" s="43">
        <v>599.85</v>
      </c>
      <c r="E3440" s="40" t="s">
        <v>667</v>
      </c>
      <c r="F3440" s="15"/>
    </row>
    <row r="3441" spans="1:6" ht="21.9" customHeight="1" x14ac:dyDescent="0.25">
      <c r="A3441" s="41" t="s">
        <v>666</v>
      </c>
      <c r="B3441" s="42">
        <v>-12.529</v>
      </c>
      <c r="C3441" s="42">
        <v>131.155</v>
      </c>
      <c r="D3441" s="43">
        <v>416.35428569999999</v>
      </c>
      <c r="E3441" s="40" t="s">
        <v>667</v>
      </c>
      <c r="F3441" s="15"/>
    </row>
    <row r="3442" spans="1:6" ht="21.9" customHeight="1" x14ac:dyDescent="0.25">
      <c r="A3442" s="41" t="s">
        <v>666</v>
      </c>
      <c r="B3442" s="42">
        <v>-12.573</v>
      </c>
      <c r="C3442" s="42">
        <v>131.244</v>
      </c>
      <c r="D3442" s="43">
        <v>548.19500000000005</v>
      </c>
      <c r="E3442" s="40" t="s">
        <v>667</v>
      </c>
      <c r="F3442" s="15"/>
    </row>
    <row r="3443" spans="1:6" ht="21.9" customHeight="1" x14ac:dyDescent="0.25">
      <c r="A3443" s="41" t="s">
        <v>666</v>
      </c>
      <c r="B3443" s="42">
        <v>-12.76</v>
      </c>
      <c r="C3443" s="42">
        <v>131.49799999999999</v>
      </c>
      <c r="D3443" s="43">
        <v>330.71</v>
      </c>
      <c r="E3443" s="40" t="s">
        <v>667</v>
      </c>
      <c r="F3443" s="15"/>
    </row>
    <row r="3444" spans="1:6" ht="21.9" customHeight="1" x14ac:dyDescent="0.25">
      <c r="A3444" s="41" t="s">
        <v>666</v>
      </c>
      <c r="B3444" s="42">
        <v>-15.368</v>
      </c>
      <c r="C3444" s="42">
        <v>131.55699999999999</v>
      </c>
      <c r="D3444" s="43">
        <v>27.253727269999999</v>
      </c>
      <c r="E3444" s="40" t="s">
        <v>667</v>
      </c>
      <c r="F3444" s="15"/>
    </row>
    <row r="3445" spans="1:6" ht="21.9" customHeight="1" x14ac:dyDescent="0.25">
      <c r="A3445" s="41" t="s">
        <v>666</v>
      </c>
      <c r="B3445" s="42">
        <v>-12.775</v>
      </c>
      <c r="C3445" s="42">
        <v>130.392</v>
      </c>
      <c r="D3445" s="43">
        <v>1297.0033330000001</v>
      </c>
      <c r="E3445" s="40" t="s">
        <v>667</v>
      </c>
      <c r="F3445" s="15"/>
    </row>
    <row r="3446" spans="1:6" ht="21.9" customHeight="1" x14ac:dyDescent="0.25">
      <c r="A3446" s="41" t="s">
        <v>666</v>
      </c>
      <c r="B3446" s="42">
        <v>-12.765000000000001</v>
      </c>
      <c r="C3446" s="42">
        <v>130.53</v>
      </c>
      <c r="D3446" s="43">
        <v>872.0625</v>
      </c>
      <c r="E3446" s="40" t="s">
        <v>667</v>
      </c>
      <c r="F3446" s="15"/>
    </row>
    <row r="3447" spans="1:6" ht="21.9" customHeight="1" x14ac:dyDescent="0.25">
      <c r="A3447" s="41" t="s">
        <v>666</v>
      </c>
      <c r="B3447" s="42">
        <v>-13.08</v>
      </c>
      <c r="C3447" s="42">
        <v>131.16399999999999</v>
      </c>
      <c r="D3447" s="43">
        <v>33.491764709999998</v>
      </c>
      <c r="E3447" s="40" t="s">
        <v>667</v>
      </c>
      <c r="F3447" s="15"/>
    </row>
    <row r="3448" spans="1:6" ht="21.9" customHeight="1" x14ac:dyDescent="0.25">
      <c r="A3448" s="41" t="s">
        <v>666</v>
      </c>
      <c r="B3448" s="42">
        <v>-12.544</v>
      </c>
      <c r="C3448" s="42">
        <v>131.114</v>
      </c>
      <c r="D3448" s="43">
        <v>771.99</v>
      </c>
      <c r="E3448" s="40" t="s">
        <v>667</v>
      </c>
      <c r="F3448" s="15"/>
    </row>
    <row r="3449" spans="1:6" ht="21.9" customHeight="1" x14ac:dyDescent="0.25">
      <c r="A3449" s="41" t="s">
        <v>666</v>
      </c>
      <c r="B3449" s="42">
        <v>-15.601000000000001</v>
      </c>
      <c r="C3449" s="42">
        <v>130.374</v>
      </c>
      <c r="D3449" s="43">
        <v>13.192460000000001</v>
      </c>
      <c r="E3449" s="40" t="s">
        <v>667</v>
      </c>
      <c r="F3449" s="15"/>
    </row>
    <row r="3450" spans="1:6" ht="21.9" customHeight="1" x14ac:dyDescent="0.25">
      <c r="A3450" s="41" t="s">
        <v>666</v>
      </c>
      <c r="B3450" s="42">
        <v>-16.105</v>
      </c>
      <c r="C3450" s="42">
        <v>130.41800000000001</v>
      </c>
      <c r="D3450" s="43">
        <v>17.940545449999998</v>
      </c>
      <c r="E3450" s="40" t="s">
        <v>667</v>
      </c>
      <c r="F3450" s="15"/>
    </row>
    <row r="3451" spans="1:6" ht="21.9" customHeight="1" x14ac:dyDescent="0.25">
      <c r="A3451" s="41" t="s">
        <v>666</v>
      </c>
      <c r="B3451" s="42">
        <v>-14.423999999999999</v>
      </c>
      <c r="C3451" s="42">
        <v>132.31899999999999</v>
      </c>
      <c r="D3451" s="43">
        <v>28.5244</v>
      </c>
      <c r="E3451" s="40" t="s">
        <v>667</v>
      </c>
      <c r="F3451" s="15"/>
    </row>
    <row r="3452" spans="1:6" ht="21.9" customHeight="1" x14ac:dyDescent="0.25">
      <c r="A3452" s="41" t="s">
        <v>666</v>
      </c>
      <c r="B3452" s="42">
        <v>-14.423999999999999</v>
      </c>
      <c r="C3452" s="42">
        <v>132.31800000000001</v>
      </c>
      <c r="D3452" s="43">
        <v>17.827750000000002</v>
      </c>
      <c r="E3452" s="40" t="s">
        <v>667</v>
      </c>
      <c r="F3452" s="15"/>
    </row>
    <row r="3453" spans="1:6" ht="21.9" customHeight="1" x14ac:dyDescent="0.25">
      <c r="A3453" s="41" t="s">
        <v>666</v>
      </c>
      <c r="B3453" s="42">
        <v>-14.425000000000001</v>
      </c>
      <c r="C3453" s="42">
        <v>132.31700000000001</v>
      </c>
      <c r="D3453" s="43">
        <v>23.77033333</v>
      </c>
      <c r="E3453" s="40" t="s">
        <v>667</v>
      </c>
      <c r="F3453" s="15"/>
    </row>
    <row r="3454" spans="1:6" ht="21.9" customHeight="1" x14ac:dyDescent="0.25">
      <c r="A3454" s="41" t="s">
        <v>666</v>
      </c>
      <c r="B3454" s="42">
        <v>-14.519</v>
      </c>
      <c r="C3454" s="42">
        <v>132.149</v>
      </c>
      <c r="D3454" s="43">
        <v>28.3935</v>
      </c>
      <c r="E3454" s="40" t="s">
        <v>667</v>
      </c>
      <c r="F3454" s="15"/>
    </row>
    <row r="3455" spans="1:6" ht="21.9" customHeight="1" x14ac:dyDescent="0.25">
      <c r="A3455" s="41" t="s">
        <v>666</v>
      </c>
      <c r="B3455" s="42">
        <v>-12.925000000000001</v>
      </c>
      <c r="C3455" s="42">
        <v>131.18100000000001</v>
      </c>
      <c r="D3455" s="43">
        <v>528.6166667</v>
      </c>
      <c r="E3455" s="40" t="s">
        <v>667</v>
      </c>
      <c r="F3455" s="15"/>
    </row>
    <row r="3456" spans="1:6" ht="21.9" customHeight="1" x14ac:dyDescent="0.25">
      <c r="A3456" s="41" t="s">
        <v>666</v>
      </c>
      <c r="B3456" s="42">
        <v>-12.962</v>
      </c>
      <c r="C3456" s="42">
        <v>131.19399999999999</v>
      </c>
      <c r="D3456" s="43">
        <v>247.88</v>
      </c>
      <c r="E3456" s="40" t="s">
        <v>667</v>
      </c>
      <c r="F3456" s="15"/>
    </row>
    <row r="3457" spans="1:6" ht="21.9" customHeight="1" x14ac:dyDescent="0.25">
      <c r="A3457" s="41" t="s">
        <v>666</v>
      </c>
      <c r="B3457" s="42">
        <v>-13.124000000000001</v>
      </c>
      <c r="C3457" s="42">
        <v>131.01499999999999</v>
      </c>
      <c r="D3457" s="43">
        <v>183.69</v>
      </c>
      <c r="E3457" s="40" t="s">
        <v>667</v>
      </c>
      <c r="F3457" s="15"/>
    </row>
    <row r="3458" spans="1:6" ht="21.9" customHeight="1" x14ac:dyDescent="0.25">
      <c r="A3458" s="41" t="s">
        <v>666</v>
      </c>
      <c r="B3458" s="42">
        <v>-12.831</v>
      </c>
      <c r="C3458" s="42">
        <v>130.92400000000001</v>
      </c>
      <c r="D3458" s="43">
        <v>553.82799999999997</v>
      </c>
      <c r="E3458" s="40" t="s">
        <v>667</v>
      </c>
      <c r="F3458" s="15"/>
    </row>
    <row r="3459" spans="1:6" ht="21.9" customHeight="1" x14ac:dyDescent="0.25">
      <c r="A3459" s="41" t="s">
        <v>666</v>
      </c>
      <c r="B3459" s="42">
        <v>-12.760999999999999</v>
      </c>
      <c r="C3459" s="42">
        <v>131.11000000000001</v>
      </c>
      <c r="D3459" s="43">
        <v>811.87333330000001</v>
      </c>
      <c r="E3459" s="40" t="s">
        <v>667</v>
      </c>
      <c r="F3459" s="15"/>
    </row>
    <row r="3460" spans="1:6" ht="21.9" customHeight="1" x14ac:dyDescent="0.25">
      <c r="A3460" s="41" t="s">
        <v>666</v>
      </c>
      <c r="B3460" s="42">
        <v>-12.537000000000001</v>
      </c>
      <c r="C3460" s="42">
        <v>131.029</v>
      </c>
      <c r="D3460" s="43">
        <v>486.37625000000003</v>
      </c>
      <c r="E3460" s="40" t="s">
        <v>667</v>
      </c>
      <c r="F3460" s="15"/>
    </row>
    <row r="3461" spans="1:6" ht="21.9" customHeight="1" x14ac:dyDescent="0.25">
      <c r="A3461" s="41" t="s">
        <v>666</v>
      </c>
      <c r="B3461" s="42">
        <v>-12.682</v>
      </c>
      <c r="C3461" s="42">
        <v>131.04599999999999</v>
      </c>
      <c r="D3461" s="43">
        <v>697.65</v>
      </c>
      <c r="E3461" s="40" t="s">
        <v>667</v>
      </c>
      <c r="F3461" s="15"/>
    </row>
    <row r="3462" spans="1:6" ht="21.9" customHeight="1" x14ac:dyDescent="0.25">
      <c r="A3462" s="41" t="s">
        <v>666</v>
      </c>
      <c r="B3462" s="42">
        <v>-12.742000000000001</v>
      </c>
      <c r="C3462" s="42">
        <v>131.00399999999999</v>
      </c>
      <c r="D3462" s="43">
        <v>1162.75</v>
      </c>
      <c r="E3462" s="40" t="s">
        <v>667</v>
      </c>
      <c r="F3462" s="15"/>
    </row>
    <row r="3463" spans="1:6" ht="21.9" customHeight="1" x14ac:dyDescent="0.25">
      <c r="A3463" s="41" t="s">
        <v>666</v>
      </c>
      <c r="B3463" s="42">
        <v>-12.56</v>
      </c>
      <c r="C3463" s="42">
        <v>131.09399999999999</v>
      </c>
      <c r="D3463" s="43">
        <v>1051.4333329999999</v>
      </c>
      <c r="E3463" s="40" t="s">
        <v>667</v>
      </c>
      <c r="F3463" s="15"/>
    </row>
    <row r="3464" spans="1:6" ht="21.9" customHeight="1" x14ac:dyDescent="0.25">
      <c r="A3464" s="41" t="s">
        <v>666</v>
      </c>
      <c r="B3464" s="42">
        <v>-12.542</v>
      </c>
      <c r="C3464" s="42">
        <v>131.02500000000001</v>
      </c>
      <c r="D3464" s="43">
        <v>555.85857139999996</v>
      </c>
      <c r="E3464" s="40" t="s">
        <v>667</v>
      </c>
      <c r="F3464" s="15"/>
    </row>
    <row r="3465" spans="1:6" ht="21.9" customHeight="1" x14ac:dyDescent="0.25">
      <c r="A3465" s="41" t="s">
        <v>666</v>
      </c>
      <c r="B3465" s="42">
        <v>-12.542</v>
      </c>
      <c r="C3465" s="42">
        <v>131.11500000000001</v>
      </c>
      <c r="D3465" s="43">
        <v>514.66</v>
      </c>
      <c r="E3465" s="40" t="s">
        <v>667</v>
      </c>
      <c r="F3465" s="15"/>
    </row>
    <row r="3466" spans="1:6" ht="21.9" customHeight="1" x14ac:dyDescent="0.25">
      <c r="A3466" s="41" t="s">
        <v>666</v>
      </c>
      <c r="B3466" s="42">
        <v>-12.542</v>
      </c>
      <c r="C3466" s="42">
        <v>131.12299999999999</v>
      </c>
      <c r="D3466" s="43">
        <v>1029.32</v>
      </c>
      <c r="E3466" s="40" t="s">
        <v>667</v>
      </c>
      <c r="F3466" s="15"/>
    </row>
    <row r="3467" spans="1:6" ht="21.9" customHeight="1" x14ac:dyDescent="0.25">
      <c r="A3467" s="41" t="s">
        <v>666</v>
      </c>
      <c r="B3467" s="42">
        <v>-12.544</v>
      </c>
      <c r="C3467" s="42">
        <v>131.07599999999999</v>
      </c>
      <c r="D3467" s="43">
        <v>1297.0033330000001</v>
      </c>
      <c r="E3467" s="40" t="s">
        <v>667</v>
      </c>
      <c r="F3467" s="15"/>
    </row>
    <row r="3468" spans="1:6" ht="21.9" customHeight="1" x14ac:dyDescent="0.25">
      <c r="A3468" s="41" t="s">
        <v>666</v>
      </c>
      <c r="B3468" s="42">
        <v>-12.545</v>
      </c>
      <c r="C3468" s="42">
        <v>131.124</v>
      </c>
      <c r="D3468" s="43">
        <v>1029.32</v>
      </c>
      <c r="E3468" s="40" t="s">
        <v>667</v>
      </c>
      <c r="F3468" s="15"/>
    </row>
    <row r="3469" spans="1:6" ht="21.9" customHeight="1" x14ac:dyDescent="0.25">
      <c r="A3469" s="41" t="s">
        <v>666</v>
      </c>
      <c r="B3469" s="42">
        <v>-12.678000000000001</v>
      </c>
      <c r="C3469" s="42">
        <v>131.06200000000001</v>
      </c>
      <c r="D3469" s="43">
        <v>582.89599999999996</v>
      </c>
      <c r="E3469" s="40" t="s">
        <v>667</v>
      </c>
      <c r="F3469" s="15"/>
    </row>
    <row r="3470" spans="1:6" ht="21.9" customHeight="1" x14ac:dyDescent="0.25">
      <c r="A3470" s="41" t="s">
        <v>666</v>
      </c>
      <c r="B3470" s="42">
        <v>-12.56</v>
      </c>
      <c r="C3470" s="42">
        <v>131.16499999999999</v>
      </c>
      <c r="D3470" s="43">
        <v>811.87333330000001</v>
      </c>
      <c r="E3470" s="40" t="s">
        <v>667</v>
      </c>
      <c r="F3470" s="15"/>
    </row>
    <row r="3471" spans="1:6" ht="21.9" customHeight="1" x14ac:dyDescent="0.25">
      <c r="A3471" s="41" t="s">
        <v>666</v>
      </c>
      <c r="B3471" s="42">
        <v>-16.38</v>
      </c>
      <c r="C3471" s="42">
        <v>129.52500000000001</v>
      </c>
      <c r="D3471" s="43">
        <v>2.9594090839999998</v>
      </c>
      <c r="E3471" s="40" t="s">
        <v>667</v>
      </c>
      <c r="F3471" s="15"/>
    </row>
    <row r="3472" spans="1:6" ht="21.9" customHeight="1" x14ac:dyDescent="0.25">
      <c r="A3472" s="41" t="s">
        <v>666</v>
      </c>
      <c r="B3472" s="42">
        <v>-12.566000000000001</v>
      </c>
      <c r="C3472" s="42">
        <v>131.238</v>
      </c>
      <c r="D3472" s="43">
        <v>438.55599999999998</v>
      </c>
      <c r="E3472" s="40" t="s">
        <v>667</v>
      </c>
      <c r="F3472" s="15"/>
    </row>
    <row r="3473" spans="1:6" ht="21.9" customHeight="1" x14ac:dyDescent="0.25">
      <c r="A3473" s="41" t="s">
        <v>666</v>
      </c>
      <c r="B3473" s="42">
        <v>-12.577999999999999</v>
      </c>
      <c r="C3473" s="42">
        <v>131.21100000000001</v>
      </c>
      <c r="D3473" s="43">
        <v>357.80500000000001</v>
      </c>
      <c r="E3473" s="40" t="s">
        <v>667</v>
      </c>
      <c r="F3473" s="15"/>
    </row>
    <row r="3474" spans="1:6" ht="21.9" customHeight="1" x14ac:dyDescent="0.25">
      <c r="A3474" s="41" t="s">
        <v>666</v>
      </c>
      <c r="B3474" s="42">
        <v>-12.608000000000001</v>
      </c>
      <c r="C3474" s="42">
        <v>131.20599999999999</v>
      </c>
      <c r="D3474" s="43">
        <v>429.36599999999999</v>
      </c>
      <c r="E3474" s="40" t="s">
        <v>667</v>
      </c>
      <c r="F3474" s="15"/>
    </row>
    <row r="3475" spans="1:6" ht="21.9" customHeight="1" x14ac:dyDescent="0.25">
      <c r="A3475" s="41" t="s">
        <v>666</v>
      </c>
      <c r="B3475" s="42">
        <v>-12.599</v>
      </c>
      <c r="C3475" s="42">
        <v>131.18100000000001</v>
      </c>
      <c r="D3475" s="43">
        <v>649.49866669999994</v>
      </c>
      <c r="E3475" s="40" t="s">
        <v>667</v>
      </c>
      <c r="F3475" s="15"/>
    </row>
    <row r="3476" spans="1:6" ht="21.9" customHeight="1" x14ac:dyDescent="0.25">
      <c r="A3476" s="41" t="s">
        <v>666</v>
      </c>
      <c r="B3476" s="42">
        <v>-16.047999999999998</v>
      </c>
      <c r="C3476" s="42">
        <v>136.28700000000001</v>
      </c>
      <c r="D3476" s="43">
        <v>327.1909091</v>
      </c>
      <c r="E3476" s="40" t="s">
        <v>667</v>
      </c>
      <c r="F3476" s="15"/>
    </row>
    <row r="3477" spans="1:6" ht="21.9" customHeight="1" x14ac:dyDescent="0.25">
      <c r="A3477" s="41" t="s">
        <v>666</v>
      </c>
      <c r="B3477" s="42">
        <v>-16.062999999999999</v>
      </c>
      <c r="C3477" s="42">
        <v>136.27799999999999</v>
      </c>
      <c r="D3477" s="43">
        <v>94.793477890000005</v>
      </c>
      <c r="E3477" s="40" t="s">
        <v>667</v>
      </c>
      <c r="F3477" s="15"/>
    </row>
    <row r="3478" spans="1:6" ht="21.9" customHeight="1" x14ac:dyDescent="0.25">
      <c r="A3478" s="41" t="s">
        <v>666</v>
      </c>
      <c r="B3478" s="42">
        <v>-16.059000000000001</v>
      </c>
      <c r="C3478" s="42">
        <v>136.291</v>
      </c>
      <c r="D3478" s="43">
        <v>91.786764790000007</v>
      </c>
      <c r="E3478" s="40" t="s">
        <v>667</v>
      </c>
      <c r="F3478" s="15"/>
    </row>
    <row r="3479" spans="1:6" ht="21.9" customHeight="1" x14ac:dyDescent="0.25">
      <c r="A3479" s="41" t="s">
        <v>666</v>
      </c>
      <c r="B3479" s="42">
        <v>-16.058</v>
      </c>
      <c r="C3479" s="42">
        <v>136.292</v>
      </c>
      <c r="D3479" s="43">
        <v>126.1124964</v>
      </c>
      <c r="E3479" s="40" t="s">
        <v>667</v>
      </c>
      <c r="F3479" s="15"/>
    </row>
    <row r="3480" spans="1:6" ht="21.9" customHeight="1" x14ac:dyDescent="0.25">
      <c r="A3480" s="41" t="s">
        <v>666</v>
      </c>
      <c r="B3480" s="42">
        <v>-12.574</v>
      </c>
      <c r="C3480" s="42">
        <v>131.239</v>
      </c>
      <c r="D3480" s="43">
        <v>313.25428570000003</v>
      </c>
      <c r="E3480" s="40" t="s">
        <v>667</v>
      </c>
      <c r="F3480" s="15"/>
    </row>
    <row r="3481" spans="1:6" ht="21.9" customHeight="1" x14ac:dyDescent="0.25">
      <c r="A3481" s="41" t="s">
        <v>666</v>
      </c>
      <c r="B3481" s="42">
        <v>-12.545</v>
      </c>
      <c r="C3481" s="42">
        <v>131.119</v>
      </c>
      <c r="D3481" s="43">
        <v>771.99</v>
      </c>
      <c r="E3481" s="40" t="s">
        <v>667</v>
      </c>
      <c r="F3481" s="15"/>
    </row>
    <row r="3482" spans="1:6" ht="21.9" customHeight="1" x14ac:dyDescent="0.25">
      <c r="A3482" s="41" t="s">
        <v>666</v>
      </c>
      <c r="B3482" s="42">
        <v>-12.756</v>
      </c>
      <c r="C3482" s="42">
        <v>131.48599999999999</v>
      </c>
      <c r="D3482" s="43">
        <v>264.56799999999998</v>
      </c>
      <c r="E3482" s="40" t="s">
        <v>667</v>
      </c>
      <c r="F3482" s="15"/>
    </row>
    <row r="3483" spans="1:6" ht="21.9" customHeight="1" x14ac:dyDescent="0.25">
      <c r="A3483" s="41" t="s">
        <v>666</v>
      </c>
      <c r="B3483" s="42">
        <v>-12.760999999999999</v>
      </c>
      <c r="C3483" s="42">
        <v>131.47499999999999</v>
      </c>
      <c r="D3483" s="43">
        <v>266.07</v>
      </c>
      <c r="E3483" s="40" t="s">
        <v>667</v>
      </c>
      <c r="F3483" s="15"/>
    </row>
    <row r="3484" spans="1:6" ht="21.9" customHeight="1" x14ac:dyDescent="0.25">
      <c r="A3484" s="41" t="s">
        <v>666</v>
      </c>
      <c r="B3484" s="42">
        <v>-12.436999999999999</v>
      </c>
      <c r="C3484" s="42">
        <v>130.952</v>
      </c>
      <c r="D3484" s="43">
        <v>514.09875</v>
      </c>
      <c r="E3484" s="40" t="s">
        <v>667</v>
      </c>
      <c r="F3484" s="15"/>
    </row>
    <row r="3485" spans="1:6" ht="21.9" customHeight="1" x14ac:dyDescent="0.25">
      <c r="A3485" s="41" t="s">
        <v>666</v>
      </c>
      <c r="B3485" s="42">
        <v>-12.539</v>
      </c>
      <c r="C3485" s="42">
        <v>131.143</v>
      </c>
      <c r="D3485" s="43">
        <v>1029.32</v>
      </c>
      <c r="E3485" s="40" t="s">
        <v>667</v>
      </c>
      <c r="F3485" s="15"/>
    </row>
    <row r="3486" spans="1:6" ht="21.9" customHeight="1" x14ac:dyDescent="0.25">
      <c r="A3486" s="41" t="s">
        <v>666</v>
      </c>
      <c r="B3486" s="42">
        <v>-12.766999999999999</v>
      </c>
      <c r="C3486" s="42">
        <v>130.51900000000001</v>
      </c>
      <c r="D3486" s="43">
        <v>290.6875</v>
      </c>
      <c r="E3486" s="40" t="s">
        <v>667</v>
      </c>
      <c r="F3486" s="15"/>
    </row>
    <row r="3487" spans="1:6" ht="21.9" customHeight="1" x14ac:dyDescent="0.25">
      <c r="A3487" s="41" t="s">
        <v>666</v>
      </c>
      <c r="B3487" s="42">
        <v>-12.204000000000001</v>
      </c>
      <c r="C3487" s="42">
        <v>135.81200000000001</v>
      </c>
      <c r="D3487" s="43">
        <v>58.099259259999997</v>
      </c>
      <c r="E3487" s="40" t="s">
        <v>667</v>
      </c>
      <c r="F3487" s="15"/>
    </row>
    <row r="3488" spans="1:6" ht="21.9" customHeight="1" x14ac:dyDescent="0.25">
      <c r="A3488" s="41" t="s">
        <v>666</v>
      </c>
      <c r="B3488" s="42">
        <v>-12.375</v>
      </c>
      <c r="C3488" s="42">
        <v>135.71</v>
      </c>
      <c r="D3488" s="43">
        <v>449.88749999999999</v>
      </c>
      <c r="E3488" s="40" t="s">
        <v>667</v>
      </c>
      <c r="F3488" s="15"/>
    </row>
    <row r="3489" spans="1:6" ht="21.9" customHeight="1" x14ac:dyDescent="0.25">
      <c r="A3489" s="41" t="s">
        <v>666</v>
      </c>
      <c r="B3489" s="42">
        <v>-12.26</v>
      </c>
      <c r="C3489" s="42">
        <v>136.89099999999999</v>
      </c>
      <c r="D3489" s="43">
        <v>326.51831249999998</v>
      </c>
      <c r="E3489" s="40" t="s">
        <v>667</v>
      </c>
      <c r="F3489" s="15"/>
    </row>
    <row r="3490" spans="1:6" ht="21.9" customHeight="1" x14ac:dyDescent="0.25">
      <c r="A3490" s="41" t="s">
        <v>666</v>
      </c>
      <c r="B3490" s="42">
        <v>-12.26</v>
      </c>
      <c r="C3490" s="42">
        <v>136.89099999999999</v>
      </c>
      <c r="D3490" s="43">
        <v>353.72818180000002</v>
      </c>
      <c r="E3490" s="40" t="s">
        <v>667</v>
      </c>
      <c r="F3490" s="15"/>
    </row>
    <row r="3491" spans="1:6" ht="21.9" customHeight="1" x14ac:dyDescent="0.25">
      <c r="A3491" s="41" t="s">
        <v>666</v>
      </c>
      <c r="B3491" s="42">
        <v>-12.241</v>
      </c>
      <c r="C3491" s="42">
        <v>136.87899999999999</v>
      </c>
      <c r="D3491" s="43">
        <v>130.72333330000001</v>
      </c>
      <c r="E3491" s="40" t="s">
        <v>667</v>
      </c>
      <c r="F3491" s="15"/>
    </row>
    <row r="3492" spans="1:6" ht="21.9" customHeight="1" x14ac:dyDescent="0.25">
      <c r="A3492" s="41" t="s">
        <v>666</v>
      </c>
      <c r="B3492" s="42">
        <v>-12.571999999999999</v>
      </c>
      <c r="C3492" s="42">
        <v>131.267</v>
      </c>
      <c r="D3492" s="43">
        <v>237.095</v>
      </c>
      <c r="E3492" s="40" t="s">
        <v>667</v>
      </c>
      <c r="F3492" s="15"/>
    </row>
    <row r="3493" spans="1:6" ht="21.9" customHeight="1" x14ac:dyDescent="0.25">
      <c r="A3493" s="41" t="s">
        <v>666</v>
      </c>
      <c r="B3493" s="42">
        <v>-12.537000000000001</v>
      </c>
      <c r="C3493" s="42">
        <v>131.161</v>
      </c>
      <c r="D3493" s="43">
        <v>728.62</v>
      </c>
      <c r="E3493" s="40" t="s">
        <v>667</v>
      </c>
      <c r="F3493" s="15"/>
    </row>
    <row r="3494" spans="1:6" ht="21.9" customHeight="1" x14ac:dyDescent="0.25">
      <c r="A3494" s="41" t="s">
        <v>666</v>
      </c>
      <c r="B3494" s="42">
        <v>-12.536</v>
      </c>
      <c r="C3494" s="42">
        <v>131.161</v>
      </c>
      <c r="D3494" s="43">
        <v>582.89599999999996</v>
      </c>
      <c r="E3494" s="40" t="s">
        <v>667</v>
      </c>
      <c r="F3494" s="15"/>
    </row>
    <row r="3495" spans="1:6" ht="21.9" customHeight="1" x14ac:dyDescent="0.25">
      <c r="A3495" s="41" t="s">
        <v>666</v>
      </c>
      <c r="B3495" s="42">
        <v>-12.568</v>
      </c>
      <c r="C3495" s="42">
        <v>131.166</v>
      </c>
      <c r="D3495" s="43">
        <v>608.90499999999997</v>
      </c>
      <c r="E3495" s="40" t="s">
        <v>667</v>
      </c>
      <c r="F3495" s="15"/>
    </row>
    <row r="3496" spans="1:6" ht="21.9" customHeight="1" x14ac:dyDescent="0.25">
      <c r="A3496" s="41" t="s">
        <v>666</v>
      </c>
      <c r="B3496" s="42">
        <v>-12.552</v>
      </c>
      <c r="C3496" s="42">
        <v>131.173</v>
      </c>
      <c r="D3496" s="43">
        <v>1217.81</v>
      </c>
      <c r="E3496" s="40" t="s">
        <v>667</v>
      </c>
      <c r="F3496" s="15"/>
    </row>
    <row r="3497" spans="1:6" ht="21.9" customHeight="1" x14ac:dyDescent="0.25">
      <c r="A3497" s="41" t="s">
        <v>666</v>
      </c>
      <c r="B3497" s="42">
        <v>-12.528</v>
      </c>
      <c r="C3497" s="42">
        <v>131.035</v>
      </c>
      <c r="D3497" s="43">
        <v>587.54142860000002</v>
      </c>
      <c r="E3497" s="40" t="s">
        <v>667</v>
      </c>
      <c r="F3497" s="15"/>
    </row>
    <row r="3498" spans="1:6" ht="21.9" customHeight="1" x14ac:dyDescent="0.25">
      <c r="A3498" s="41" t="s">
        <v>666</v>
      </c>
      <c r="B3498" s="42">
        <v>-12.57</v>
      </c>
      <c r="C3498" s="42">
        <v>131.08500000000001</v>
      </c>
      <c r="D3498" s="43">
        <v>788.57500000000005</v>
      </c>
      <c r="E3498" s="40" t="s">
        <v>667</v>
      </c>
      <c r="F3498" s="15"/>
    </row>
    <row r="3499" spans="1:6" ht="21.9" customHeight="1" x14ac:dyDescent="0.25">
      <c r="A3499" s="41" t="s">
        <v>666</v>
      </c>
      <c r="B3499" s="42">
        <v>-12.532999999999999</v>
      </c>
      <c r="C3499" s="42">
        <v>131.16200000000001</v>
      </c>
      <c r="D3499" s="43">
        <v>582.89599999999996</v>
      </c>
      <c r="E3499" s="40" t="s">
        <v>667</v>
      </c>
      <c r="F3499" s="15"/>
    </row>
    <row r="3500" spans="1:6" ht="21.9" customHeight="1" x14ac:dyDescent="0.25">
      <c r="A3500" s="41" t="s">
        <v>666</v>
      </c>
      <c r="B3500" s="42">
        <v>-12.566000000000001</v>
      </c>
      <c r="C3500" s="42">
        <v>131.16999999999999</v>
      </c>
      <c r="D3500" s="43">
        <v>811.87333330000001</v>
      </c>
      <c r="E3500" s="40" t="s">
        <v>667</v>
      </c>
      <c r="F3500" s="15"/>
    </row>
    <row r="3501" spans="1:6" ht="21.9" customHeight="1" x14ac:dyDescent="0.25">
      <c r="A3501" s="41" t="s">
        <v>666</v>
      </c>
      <c r="B3501" s="42">
        <v>-12.53</v>
      </c>
      <c r="C3501" s="42">
        <v>131.15799999999999</v>
      </c>
      <c r="D3501" s="43">
        <v>582.89599999999996</v>
      </c>
      <c r="E3501" s="40" t="s">
        <v>667</v>
      </c>
      <c r="F3501" s="15"/>
    </row>
    <row r="3502" spans="1:6" ht="21.9" customHeight="1" x14ac:dyDescent="0.25">
      <c r="A3502" s="41" t="s">
        <v>666</v>
      </c>
      <c r="B3502" s="42">
        <v>-12.59</v>
      </c>
      <c r="C3502" s="42">
        <v>131.17699999999999</v>
      </c>
      <c r="D3502" s="43">
        <v>608.90499999999997</v>
      </c>
      <c r="E3502" s="40" t="s">
        <v>667</v>
      </c>
      <c r="F3502" s="15"/>
    </row>
    <row r="3503" spans="1:6" ht="21.9" customHeight="1" x14ac:dyDescent="0.25">
      <c r="A3503" s="41" t="s">
        <v>666</v>
      </c>
      <c r="B3503" s="42">
        <v>-12.589</v>
      </c>
      <c r="C3503" s="42">
        <v>131.17400000000001</v>
      </c>
      <c r="D3503" s="43">
        <v>811.87333330000001</v>
      </c>
      <c r="E3503" s="40" t="s">
        <v>667</v>
      </c>
      <c r="F3503" s="15"/>
    </row>
    <row r="3504" spans="1:6" ht="21.9" customHeight="1" x14ac:dyDescent="0.25">
      <c r="A3504" s="41" t="s">
        <v>666</v>
      </c>
      <c r="B3504" s="42">
        <v>-12.558999999999999</v>
      </c>
      <c r="C3504" s="42">
        <v>131.166</v>
      </c>
      <c r="D3504" s="43">
        <v>811.87333330000001</v>
      </c>
      <c r="E3504" s="40" t="s">
        <v>667</v>
      </c>
      <c r="F3504" s="15"/>
    </row>
    <row r="3505" spans="1:6" ht="21.9" customHeight="1" x14ac:dyDescent="0.25">
      <c r="A3505" s="41" t="s">
        <v>666</v>
      </c>
      <c r="B3505" s="42">
        <v>-12.538</v>
      </c>
      <c r="C3505" s="42">
        <v>131.161</v>
      </c>
      <c r="D3505" s="43">
        <v>971.49333330000002</v>
      </c>
      <c r="E3505" s="40" t="s">
        <v>667</v>
      </c>
      <c r="F3505" s="15"/>
    </row>
    <row r="3506" spans="1:6" ht="21.9" customHeight="1" x14ac:dyDescent="0.25">
      <c r="A3506" s="41" t="s">
        <v>666</v>
      </c>
      <c r="B3506" s="42">
        <v>-12.801</v>
      </c>
      <c r="C3506" s="42">
        <v>131.01400000000001</v>
      </c>
      <c r="D3506" s="43">
        <v>1217.81</v>
      </c>
      <c r="E3506" s="40" t="s">
        <v>667</v>
      </c>
      <c r="F3506" s="15"/>
    </row>
    <row r="3507" spans="1:6" ht="21.9" customHeight="1" x14ac:dyDescent="0.25">
      <c r="A3507" s="41" t="s">
        <v>666</v>
      </c>
      <c r="B3507" s="42">
        <v>-12.532999999999999</v>
      </c>
      <c r="C3507" s="42">
        <v>131.143</v>
      </c>
      <c r="D3507" s="43">
        <v>1029.32</v>
      </c>
      <c r="E3507" s="40" t="s">
        <v>667</v>
      </c>
      <c r="F3507" s="15"/>
    </row>
    <row r="3508" spans="1:6" ht="21.9" customHeight="1" x14ac:dyDescent="0.25">
      <c r="A3508" s="41" t="s">
        <v>666</v>
      </c>
      <c r="B3508" s="42">
        <v>-12.602</v>
      </c>
      <c r="C3508" s="42">
        <v>131.14599999999999</v>
      </c>
      <c r="D3508" s="43">
        <v>1384.57</v>
      </c>
      <c r="E3508" s="40" t="s">
        <v>667</v>
      </c>
      <c r="F3508" s="15"/>
    </row>
    <row r="3509" spans="1:6" ht="21.9" customHeight="1" x14ac:dyDescent="0.25">
      <c r="A3509" s="41" t="s">
        <v>666</v>
      </c>
      <c r="B3509" s="42">
        <v>-12.532</v>
      </c>
      <c r="C3509" s="42">
        <v>131.15199999999999</v>
      </c>
      <c r="D3509" s="43">
        <v>1029.32</v>
      </c>
      <c r="E3509" s="40" t="s">
        <v>667</v>
      </c>
      <c r="F3509" s="15"/>
    </row>
    <row r="3510" spans="1:6" ht="21.9" customHeight="1" x14ac:dyDescent="0.25">
      <c r="A3510" s="41" t="s">
        <v>666</v>
      </c>
      <c r="B3510" s="42">
        <v>-12.566000000000001</v>
      </c>
      <c r="C3510" s="42">
        <v>131.16499999999999</v>
      </c>
      <c r="D3510" s="43">
        <v>608.90499999999997</v>
      </c>
      <c r="E3510" s="40" t="s">
        <v>667</v>
      </c>
      <c r="F3510" s="15"/>
    </row>
    <row r="3511" spans="1:6" ht="21.9" customHeight="1" x14ac:dyDescent="0.25">
      <c r="A3511" s="41" t="s">
        <v>666</v>
      </c>
      <c r="B3511" s="42">
        <v>-12.568</v>
      </c>
      <c r="C3511" s="42">
        <v>131.16900000000001</v>
      </c>
      <c r="D3511" s="43">
        <v>608.90499999999997</v>
      </c>
      <c r="E3511" s="40" t="s">
        <v>667</v>
      </c>
      <c r="F3511" s="15"/>
    </row>
    <row r="3512" spans="1:6" ht="21.9" customHeight="1" x14ac:dyDescent="0.25">
      <c r="A3512" s="41" t="s">
        <v>666</v>
      </c>
      <c r="B3512" s="42">
        <v>-12.804</v>
      </c>
      <c r="C3512" s="42">
        <v>130.96600000000001</v>
      </c>
      <c r="D3512" s="43">
        <v>485.74666669999999</v>
      </c>
      <c r="E3512" s="40" t="s">
        <v>667</v>
      </c>
      <c r="F3512" s="15"/>
    </row>
    <row r="3513" spans="1:6" ht="21.9" customHeight="1" x14ac:dyDescent="0.25">
      <c r="A3513" s="41" t="s">
        <v>666</v>
      </c>
      <c r="B3513" s="42">
        <v>-13.106999999999999</v>
      </c>
      <c r="C3513" s="42">
        <v>130.16200000000001</v>
      </c>
      <c r="D3513" s="43">
        <v>784.34</v>
      </c>
      <c r="E3513" s="40" t="s">
        <v>667</v>
      </c>
      <c r="F3513" s="15"/>
    </row>
    <row r="3514" spans="1:6" ht="21.9" customHeight="1" x14ac:dyDescent="0.25">
      <c r="A3514" s="41" t="s">
        <v>666</v>
      </c>
      <c r="B3514" s="42">
        <v>-13.14</v>
      </c>
      <c r="C3514" s="42">
        <v>130.15100000000001</v>
      </c>
      <c r="D3514" s="43">
        <v>685.46500000000003</v>
      </c>
      <c r="E3514" s="40" t="s">
        <v>667</v>
      </c>
      <c r="F3514" s="15"/>
    </row>
    <row r="3515" spans="1:6" ht="21.9" customHeight="1" x14ac:dyDescent="0.25">
      <c r="A3515" s="41" t="s">
        <v>666</v>
      </c>
      <c r="B3515" s="42">
        <v>-13.132999999999999</v>
      </c>
      <c r="C3515" s="42">
        <v>130.14599999999999</v>
      </c>
      <c r="D3515" s="43">
        <v>1028.1975</v>
      </c>
      <c r="E3515" s="40" t="s">
        <v>667</v>
      </c>
      <c r="F3515" s="15"/>
    </row>
    <row r="3516" spans="1:6" ht="21.9" customHeight="1" x14ac:dyDescent="0.25">
      <c r="A3516" s="41" t="s">
        <v>666</v>
      </c>
      <c r="B3516" s="42">
        <v>-12.74</v>
      </c>
      <c r="C3516" s="42">
        <v>131.04</v>
      </c>
      <c r="D3516" s="43">
        <v>697.65</v>
      </c>
      <c r="E3516" s="40" t="s">
        <v>667</v>
      </c>
      <c r="F3516" s="15"/>
    </row>
    <row r="3517" spans="1:6" ht="21.9" customHeight="1" x14ac:dyDescent="0.25">
      <c r="A3517" s="41" t="s">
        <v>666</v>
      </c>
      <c r="B3517" s="42">
        <v>-12.74</v>
      </c>
      <c r="C3517" s="42">
        <v>131.04</v>
      </c>
      <c r="D3517" s="43">
        <v>1162.75</v>
      </c>
      <c r="E3517" s="40" t="s">
        <v>667</v>
      </c>
      <c r="F3517" s="15"/>
    </row>
    <row r="3518" spans="1:6" ht="21.9" customHeight="1" x14ac:dyDescent="0.25">
      <c r="A3518" s="41" t="s">
        <v>666</v>
      </c>
      <c r="B3518" s="42">
        <v>-12.763</v>
      </c>
      <c r="C3518" s="42">
        <v>130.97200000000001</v>
      </c>
      <c r="D3518" s="43">
        <v>728.62</v>
      </c>
      <c r="E3518" s="40" t="s">
        <v>667</v>
      </c>
      <c r="F3518" s="15"/>
    </row>
    <row r="3519" spans="1:6" ht="21.9" customHeight="1" x14ac:dyDescent="0.25">
      <c r="A3519" s="41" t="s">
        <v>666</v>
      </c>
      <c r="B3519" s="42">
        <v>-12.536</v>
      </c>
      <c r="C3519" s="42">
        <v>131.11600000000001</v>
      </c>
      <c r="D3519" s="43">
        <v>771.99</v>
      </c>
      <c r="E3519" s="40" t="s">
        <v>667</v>
      </c>
      <c r="F3519" s="15"/>
    </row>
    <row r="3520" spans="1:6" ht="21.9" customHeight="1" x14ac:dyDescent="0.25">
      <c r="A3520" s="41" t="s">
        <v>666</v>
      </c>
      <c r="B3520" s="42">
        <v>-12.542999999999999</v>
      </c>
      <c r="C3520" s="42">
        <v>131.10499999999999</v>
      </c>
      <c r="D3520" s="43">
        <v>872.0625</v>
      </c>
      <c r="E3520" s="40" t="s">
        <v>667</v>
      </c>
      <c r="F3520" s="15"/>
    </row>
    <row r="3521" spans="1:6" ht="21.9" customHeight="1" x14ac:dyDescent="0.25">
      <c r="A3521" s="41" t="s">
        <v>666</v>
      </c>
      <c r="B3521" s="42">
        <v>-12.41</v>
      </c>
      <c r="C3521" s="42">
        <v>130.934</v>
      </c>
      <c r="D3521" s="43">
        <v>784.34</v>
      </c>
      <c r="E3521" s="40" t="s">
        <v>667</v>
      </c>
      <c r="F3521" s="15"/>
    </row>
    <row r="3522" spans="1:6" ht="21.9" customHeight="1" x14ac:dyDescent="0.25">
      <c r="A3522" s="41" t="s">
        <v>666</v>
      </c>
      <c r="B3522" s="42">
        <v>-16.201000000000001</v>
      </c>
      <c r="C3522" s="42">
        <v>131.79900000000001</v>
      </c>
      <c r="D3522" s="43">
        <v>2.458043478</v>
      </c>
      <c r="E3522" s="40" t="s">
        <v>667</v>
      </c>
      <c r="F3522" s="15"/>
    </row>
    <row r="3523" spans="1:6" ht="21.9" customHeight="1" x14ac:dyDescent="0.25">
      <c r="A3523" s="41" t="s">
        <v>666</v>
      </c>
      <c r="B3523" s="42">
        <v>-16.295999999999999</v>
      </c>
      <c r="C3523" s="42">
        <v>131.709</v>
      </c>
      <c r="D3523" s="43">
        <v>1.7525779290000001</v>
      </c>
      <c r="E3523" s="40" t="s">
        <v>667</v>
      </c>
      <c r="F3523" s="15"/>
    </row>
    <row r="3524" spans="1:6" ht="21.9" customHeight="1" x14ac:dyDescent="0.25">
      <c r="A3524" s="41" t="s">
        <v>666</v>
      </c>
      <c r="B3524" s="42">
        <v>-14.628</v>
      </c>
      <c r="C3524" s="42">
        <v>131.25800000000001</v>
      </c>
      <c r="D3524" s="43">
        <v>49.725142859999998</v>
      </c>
      <c r="E3524" s="40" t="s">
        <v>667</v>
      </c>
      <c r="F3524" s="15"/>
    </row>
    <row r="3525" spans="1:6" ht="21.9" customHeight="1" x14ac:dyDescent="0.25">
      <c r="A3525" s="41" t="s">
        <v>666</v>
      </c>
      <c r="B3525" s="42">
        <v>-14.457000000000001</v>
      </c>
      <c r="C3525" s="42">
        <v>131.441</v>
      </c>
      <c r="D3525" s="43">
        <v>22.375714290000001</v>
      </c>
      <c r="E3525" s="40" t="s">
        <v>667</v>
      </c>
      <c r="F3525" s="15"/>
    </row>
    <row r="3526" spans="1:6" ht="21.9" customHeight="1" x14ac:dyDescent="0.25">
      <c r="A3526" s="41" t="s">
        <v>666</v>
      </c>
      <c r="B3526" s="42">
        <v>-12.776999999999999</v>
      </c>
      <c r="C3526" s="42">
        <v>131.16</v>
      </c>
      <c r="D3526" s="43">
        <v>510.41750000000002</v>
      </c>
      <c r="E3526" s="40" t="s">
        <v>667</v>
      </c>
      <c r="F3526" s="15"/>
    </row>
    <row r="3527" spans="1:6" ht="21.9" customHeight="1" x14ac:dyDescent="0.25">
      <c r="A3527" s="41" t="s">
        <v>666</v>
      </c>
      <c r="B3527" s="42">
        <v>-12.558999999999999</v>
      </c>
      <c r="C3527" s="42">
        <v>131.172</v>
      </c>
      <c r="D3527" s="43">
        <v>487.12400000000002</v>
      </c>
      <c r="E3527" s="40" t="s">
        <v>667</v>
      </c>
      <c r="F3527" s="15"/>
    </row>
    <row r="3528" spans="1:6" ht="21.9" customHeight="1" x14ac:dyDescent="0.25">
      <c r="A3528" s="41" t="s">
        <v>666</v>
      </c>
      <c r="B3528" s="42">
        <v>-12.555</v>
      </c>
      <c r="C3528" s="42">
        <v>131.173</v>
      </c>
      <c r="D3528" s="43">
        <v>811.87333330000001</v>
      </c>
      <c r="E3528" s="40" t="s">
        <v>667</v>
      </c>
      <c r="F3528" s="15"/>
    </row>
    <row r="3529" spans="1:6" ht="21.9" customHeight="1" x14ac:dyDescent="0.25">
      <c r="A3529" s="41" t="s">
        <v>666</v>
      </c>
      <c r="B3529" s="42">
        <v>-12.566000000000001</v>
      </c>
      <c r="C3529" s="42">
        <v>131.166</v>
      </c>
      <c r="D3529" s="43">
        <v>608.90499999999997</v>
      </c>
      <c r="E3529" s="40" t="s">
        <v>667</v>
      </c>
      <c r="F3529" s="15"/>
    </row>
    <row r="3530" spans="1:6" ht="21.9" customHeight="1" x14ac:dyDescent="0.25">
      <c r="A3530" s="41" t="s">
        <v>666</v>
      </c>
      <c r="B3530" s="42">
        <v>-13.18</v>
      </c>
      <c r="C3530" s="42">
        <v>130.96700000000001</v>
      </c>
      <c r="D3530" s="43">
        <v>208.99199999999999</v>
      </c>
      <c r="E3530" s="40" t="s">
        <v>667</v>
      </c>
      <c r="F3530" s="15"/>
    </row>
    <row r="3531" spans="1:6" ht="21.9" customHeight="1" x14ac:dyDescent="0.25">
      <c r="A3531" s="41" t="s">
        <v>666</v>
      </c>
      <c r="B3531" s="42">
        <v>-13.038</v>
      </c>
      <c r="C3531" s="42">
        <v>131.07400000000001</v>
      </c>
      <c r="D3531" s="43">
        <v>141.93700000000001</v>
      </c>
      <c r="E3531" s="40" t="s">
        <v>667</v>
      </c>
      <c r="F3531" s="15"/>
    </row>
    <row r="3532" spans="1:6" ht="21.9" customHeight="1" x14ac:dyDescent="0.25">
      <c r="A3532" s="41" t="s">
        <v>666</v>
      </c>
      <c r="B3532" s="42">
        <v>-13.048</v>
      </c>
      <c r="C3532" s="42">
        <v>131.04499999999999</v>
      </c>
      <c r="D3532" s="43">
        <v>225.56833330000001</v>
      </c>
      <c r="E3532" s="40" t="s">
        <v>667</v>
      </c>
      <c r="F3532" s="15"/>
    </row>
    <row r="3533" spans="1:6" ht="21.9" customHeight="1" x14ac:dyDescent="0.25">
      <c r="A3533" s="41" t="s">
        <v>666</v>
      </c>
      <c r="B3533" s="42">
        <v>-12.612</v>
      </c>
      <c r="C3533" s="42">
        <v>131.137</v>
      </c>
      <c r="D3533" s="43">
        <v>692.28499999999997</v>
      </c>
      <c r="E3533" s="40" t="s">
        <v>667</v>
      </c>
      <c r="F3533" s="15"/>
    </row>
    <row r="3534" spans="1:6" ht="21.9" customHeight="1" x14ac:dyDescent="0.25">
      <c r="A3534" s="41" t="s">
        <v>666</v>
      </c>
      <c r="B3534" s="42">
        <v>-12.613</v>
      </c>
      <c r="C3534" s="42">
        <v>131.136</v>
      </c>
      <c r="D3534" s="43">
        <v>553.82799999999997</v>
      </c>
      <c r="E3534" s="40" t="s">
        <v>667</v>
      </c>
      <c r="F3534" s="15"/>
    </row>
    <row r="3535" spans="1:6" ht="21.9" customHeight="1" x14ac:dyDescent="0.25">
      <c r="A3535" s="41" t="s">
        <v>666</v>
      </c>
      <c r="B3535" s="42">
        <v>-16.059000000000001</v>
      </c>
      <c r="C3535" s="42">
        <v>136.28200000000001</v>
      </c>
      <c r="D3535" s="43">
        <v>142.8664307</v>
      </c>
      <c r="E3535" s="40" t="s">
        <v>667</v>
      </c>
      <c r="F3535" s="15"/>
    </row>
    <row r="3536" spans="1:6" ht="21.9" customHeight="1" x14ac:dyDescent="0.25">
      <c r="A3536" s="41" t="s">
        <v>666</v>
      </c>
      <c r="B3536" s="42">
        <v>-16.059999999999999</v>
      </c>
      <c r="C3536" s="42">
        <v>136.28</v>
      </c>
      <c r="D3536" s="43">
        <v>176.34375</v>
      </c>
      <c r="E3536" s="40" t="s">
        <v>667</v>
      </c>
      <c r="F3536" s="15"/>
    </row>
    <row r="3537" spans="1:6" ht="21.9" customHeight="1" x14ac:dyDescent="0.25">
      <c r="A3537" s="41" t="s">
        <v>666</v>
      </c>
      <c r="B3537" s="42">
        <v>-16.058</v>
      </c>
      <c r="C3537" s="42">
        <v>136.31100000000001</v>
      </c>
      <c r="D3537" s="43">
        <v>131.24</v>
      </c>
      <c r="E3537" s="40" t="s">
        <v>667</v>
      </c>
      <c r="F3537" s="15"/>
    </row>
    <row r="3538" spans="1:6" ht="21.9" customHeight="1" x14ac:dyDescent="0.25">
      <c r="A3538" s="41" t="s">
        <v>666</v>
      </c>
      <c r="B3538" s="42">
        <v>-12.555</v>
      </c>
      <c r="C3538" s="42">
        <v>131.24199999999999</v>
      </c>
      <c r="D3538" s="43">
        <v>548.19500000000005</v>
      </c>
      <c r="E3538" s="40" t="s">
        <v>667</v>
      </c>
      <c r="F3538" s="15"/>
    </row>
    <row r="3539" spans="1:6" ht="21.9" customHeight="1" x14ac:dyDescent="0.25">
      <c r="A3539" s="41" t="s">
        <v>666</v>
      </c>
      <c r="B3539" s="42">
        <v>-12.584</v>
      </c>
      <c r="C3539" s="42">
        <v>131.25200000000001</v>
      </c>
      <c r="D3539" s="43">
        <v>316.12666669999999</v>
      </c>
      <c r="E3539" s="40" t="s">
        <v>667</v>
      </c>
      <c r="F3539" s="15"/>
    </row>
    <row r="3540" spans="1:6" ht="21.9" customHeight="1" x14ac:dyDescent="0.25">
      <c r="A3540" s="41" t="s">
        <v>666</v>
      </c>
      <c r="B3540" s="42">
        <v>-12.628</v>
      </c>
      <c r="C3540" s="42">
        <v>131.221</v>
      </c>
      <c r="D3540" s="43">
        <v>715.61</v>
      </c>
      <c r="E3540" s="40" t="s">
        <v>667</v>
      </c>
      <c r="F3540" s="15"/>
    </row>
    <row r="3541" spans="1:6" ht="21.9" customHeight="1" x14ac:dyDescent="0.25">
      <c r="A3541" s="41" t="s">
        <v>666</v>
      </c>
      <c r="B3541" s="42">
        <v>-12.621</v>
      </c>
      <c r="C3541" s="42">
        <v>131.21700000000001</v>
      </c>
      <c r="D3541" s="43">
        <v>429.36599999999999</v>
      </c>
      <c r="E3541" s="40" t="s">
        <v>667</v>
      </c>
      <c r="F3541" s="15"/>
    </row>
    <row r="3542" spans="1:6" ht="21.9" customHeight="1" x14ac:dyDescent="0.25">
      <c r="A3542" s="41" t="s">
        <v>666</v>
      </c>
      <c r="B3542" s="42">
        <v>-12.621</v>
      </c>
      <c r="C3542" s="42">
        <v>131.21700000000001</v>
      </c>
      <c r="D3542" s="43">
        <v>715.61</v>
      </c>
      <c r="E3542" s="40" t="s">
        <v>667</v>
      </c>
      <c r="F3542" s="15"/>
    </row>
    <row r="3543" spans="1:6" ht="21.9" customHeight="1" x14ac:dyDescent="0.25">
      <c r="A3543" s="41" t="s">
        <v>666</v>
      </c>
      <c r="B3543" s="42">
        <v>-16.257000000000001</v>
      </c>
      <c r="C3543" s="42">
        <v>136.88999999999999</v>
      </c>
      <c r="D3543" s="43">
        <v>144.63999999999999</v>
      </c>
      <c r="E3543" s="40" t="s">
        <v>667</v>
      </c>
      <c r="F3543" s="15"/>
    </row>
    <row r="3544" spans="1:6" ht="21.9" customHeight="1" x14ac:dyDescent="0.25">
      <c r="A3544" s="41" t="s">
        <v>666</v>
      </c>
      <c r="B3544" s="42">
        <v>-16.204999999999998</v>
      </c>
      <c r="C3544" s="42">
        <v>135.95099999999999</v>
      </c>
      <c r="D3544" s="43">
        <v>24.078129029999999</v>
      </c>
      <c r="E3544" s="40" t="s">
        <v>667</v>
      </c>
      <c r="F3544" s="15"/>
    </row>
    <row r="3545" spans="1:6" ht="21.9" customHeight="1" x14ac:dyDescent="0.25">
      <c r="A3545" s="41" t="s">
        <v>666</v>
      </c>
      <c r="B3545" s="42">
        <v>-16.265999999999998</v>
      </c>
      <c r="C3545" s="42">
        <v>135.834</v>
      </c>
      <c r="D3545" s="43">
        <v>21.849071429999999</v>
      </c>
      <c r="E3545" s="40" t="s">
        <v>667</v>
      </c>
      <c r="F3545" s="15"/>
    </row>
    <row r="3546" spans="1:6" ht="21.9" customHeight="1" x14ac:dyDescent="0.25">
      <c r="A3546" s="41" t="s">
        <v>666</v>
      </c>
      <c r="B3546" s="42">
        <v>-14.522</v>
      </c>
      <c r="C3546" s="42">
        <v>132.173</v>
      </c>
      <c r="D3546" s="43">
        <v>10.516111110000001</v>
      </c>
      <c r="E3546" s="40" t="s">
        <v>667</v>
      </c>
      <c r="F3546" s="15"/>
    </row>
    <row r="3547" spans="1:6" ht="21.9" customHeight="1" x14ac:dyDescent="0.25">
      <c r="A3547" s="41" t="s">
        <v>666</v>
      </c>
      <c r="B3547" s="42">
        <v>-14.488</v>
      </c>
      <c r="C3547" s="42">
        <v>132.328</v>
      </c>
      <c r="D3547" s="43">
        <v>56.904800000000002</v>
      </c>
      <c r="E3547" s="40" t="s">
        <v>667</v>
      </c>
      <c r="F3547" s="15"/>
    </row>
    <row r="3548" spans="1:6" ht="21.9" customHeight="1" x14ac:dyDescent="0.25">
      <c r="A3548" s="41" t="s">
        <v>666</v>
      </c>
      <c r="B3548" s="42">
        <v>-12.161</v>
      </c>
      <c r="C3548" s="42">
        <v>134.005</v>
      </c>
      <c r="D3548" s="43">
        <v>80.171333329999996</v>
      </c>
      <c r="E3548" s="40" t="s">
        <v>667</v>
      </c>
      <c r="F3548" s="15"/>
    </row>
    <row r="3549" spans="1:6" ht="21.9" customHeight="1" x14ac:dyDescent="0.25">
      <c r="A3549" s="41" t="s">
        <v>666</v>
      </c>
      <c r="B3549" s="42">
        <v>-12.259</v>
      </c>
      <c r="C3549" s="42">
        <v>134.50800000000001</v>
      </c>
      <c r="D3549" s="43">
        <v>681.36</v>
      </c>
      <c r="E3549" s="40" t="s">
        <v>667</v>
      </c>
      <c r="F3549" s="15"/>
    </row>
    <row r="3550" spans="1:6" ht="21.9" customHeight="1" x14ac:dyDescent="0.25">
      <c r="A3550" s="41" t="s">
        <v>666</v>
      </c>
      <c r="B3550" s="42">
        <v>-12.29</v>
      </c>
      <c r="C3550" s="42">
        <v>134.654</v>
      </c>
      <c r="D3550" s="43">
        <v>97.33714286</v>
      </c>
      <c r="E3550" s="40" t="s">
        <v>667</v>
      </c>
      <c r="F3550" s="15"/>
    </row>
    <row r="3551" spans="1:6" ht="21.9" customHeight="1" x14ac:dyDescent="0.25">
      <c r="A3551" s="41" t="s">
        <v>666</v>
      </c>
      <c r="B3551" s="42">
        <v>-12.297000000000001</v>
      </c>
      <c r="C3551" s="42">
        <v>134.619</v>
      </c>
      <c r="D3551" s="43">
        <v>405.93666669999999</v>
      </c>
      <c r="E3551" s="40" t="s">
        <v>667</v>
      </c>
      <c r="F3551" s="15"/>
    </row>
    <row r="3552" spans="1:6" ht="21.9" customHeight="1" x14ac:dyDescent="0.25">
      <c r="A3552" s="41" t="s">
        <v>666</v>
      </c>
      <c r="B3552" s="42">
        <v>-12.170999999999999</v>
      </c>
      <c r="C3552" s="42">
        <v>134.66200000000001</v>
      </c>
      <c r="D3552" s="43">
        <v>697.65</v>
      </c>
      <c r="E3552" s="40" t="s">
        <v>667</v>
      </c>
      <c r="F3552" s="15"/>
    </row>
    <row r="3553" spans="1:6" ht="21.9" customHeight="1" x14ac:dyDescent="0.25">
      <c r="A3553" s="41" t="s">
        <v>666</v>
      </c>
      <c r="B3553" s="42">
        <v>-12.065</v>
      </c>
      <c r="C3553" s="42">
        <v>134.76599999999999</v>
      </c>
      <c r="D3553" s="43">
        <v>6.2314999999999996</v>
      </c>
      <c r="E3553" s="40" t="s">
        <v>667</v>
      </c>
      <c r="F3553" s="15"/>
    </row>
    <row r="3554" spans="1:6" ht="21.9" customHeight="1" x14ac:dyDescent="0.25">
      <c r="A3554" s="41" t="s">
        <v>666</v>
      </c>
      <c r="B3554" s="42">
        <v>-12.596</v>
      </c>
      <c r="C3554" s="42">
        <v>131.12200000000001</v>
      </c>
      <c r="D3554" s="43">
        <v>1384.57</v>
      </c>
      <c r="E3554" s="40" t="s">
        <v>667</v>
      </c>
      <c r="F3554" s="15"/>
    </row>
    <row r="3555" spans="1:6" ht="21.9" customHeight="1" x14ac:dyDescent="0.25">
      <c r="A3555" s="41" t="s">
        <v>666</v>
      </c>
      <c r="B3555" s="42">
        <v>-12.805</v>
      </c>
      <c r="C3555" s="42">
        <v>130.976</v>
      </c>
      <c r="D3555" s="43">
        <v>582.89599999999996</v>
      </c>
      <c r="E3555" s="40" t="s">
        <v>667</v>
      </c>
      <c r="F3555" s="15"/>
    </row>
    <row r="3556" spans="1:6" ht="21.9" customHeight="1" x14ac:dyDescent="0.25">
      <c r="A3556" s="41" t="s">
        <v>666</v>
      </c>
      <c r="B3556" s="42">
        <v>-12.241</v>
      </c>
      <c r="C3556" s="42">
        <v>136.87899999999999</v>
      </c>
      <c r="D3556" s="43">
        <v>878.46077660000003</v>
      </c>
      <c r="E3556" s="40" t="s">
        <v>667</v>
      </c>
      <c r="F3556" s="15"/>
    </row>
    <row r="3557" spans="1:6" ht="21.9" customHeight="1" x14ac:dyDescent="0.25">
      <c r="A3557" s="41" t="s">
        <v>666</v>
      </c>
      <c r="B3557" s="42">
        <v>-12.548999999999999</v>
      </c>
      <c r="C3557" s="42">
        <v>131.13900000000001</v>
      </c>
      <c r="D3557" s="43">
        <v>1029.32</v>
      </c>
      <c r="E3557" s="40" t="s">
        <v>667</v>
      </c>
      <c r="F3557" s="15"/>
    </row>
    <row r="3558" spans="1:6" ht="21.9" customHeight="1" x14ac:dyDescent="0.25">
      <c r="A3558" s="41" t="s">
        <v>666</v>
      </c>
      <c r="B3558" s="42">
        <v>-14.759</v>
      </c>
      <c r="C3558" s="42">
        <v>131.59700000000001</v>
      </c>
      <c r="D3558" s="43">
        <v>17.239552450000001</v>
      </c>
      <c r="E3558" s="40" t="s">
        <v>667</v>
      </c>
      <c r="F3558" s="15"/>
    </row>
    <row r="3559" spans="1:6" ht="21.9" customHeight="1" x14ac:dyDescent="0.25">
      <c r="A3559" s="41" t="s">
        <v>666</v>
      </c>
      <c r="B3559" s="42">
        <v>-14.67</v>
      </c>
      <c r="C3559" s="42">
        <v>131.68700000000001</v>
      </c>
      <c r="D3559" s="43">
        <v>42.463142859999998</v>
      </c>
      <c r="E3559" s="40" t="s">
        <v>667</v>
      </c>
      <c r="F3559" s="15"/>
    </row>
    <row r="3560" spans="1:6" ht="21.9" customHeight="1" x14ac:dyDescent="0.25">
      <c r="A3560" s="41" t="s">
        <v>666</v>
      </c>
      <c r="B3560" s="42">
        <v>-14.708</v>
      </c>
      <c r="C3560" s="42">
        <v>134.721</v>
      </c>
      <c r="D3560" s="43">
        <v>2.0427223950000002</v>
      </c>
      <c r="E3560" s="40" t="s">
        <v>667</v>
      </c>
      <c r="F3560" s="15"/>
    </row>
    <row r="3561" spans="1:6" ht="21.9" customHeight="1" x14ac:dyDescent="0.25">
      <c r="A3561" s="41" t="s">
        <v>666</v>
      </c>
      <c r="B3561" s="42">
        <v>-14.273999999999999</v>
      </c>
      <c r="C3561" s="42">
        <v>135.738</v>
      </c>
      <c r="D3561" s="43">
        <v>194.29866670000001</v>
      </c>
      <c r="E3561" s="40" t="s">
        <v>667</v>
      </c>
      <c r="F3561" s="15"/>
    </row>
    <row r="3562" spans="1:6" ht="21.9" customHeight="1" x14ac:dyDescent="0.25">
      <c r="A3562" s="41" t="s">
        <v>666</v>
      </c>
      <c r="B3562" s="42">
        <v>-12.567</v>
      </c>
      <c r="C3562" s="42">
        <v>131.25200000000001</v>
      </c>
      <c r="D3562" s="43">
        <v>57.477575760000001</v>
      </c>
      <c r="E3562" s="40" t="s">
        <v>667</v>
      </c>
      <c r="F3562" s="15"/>
    </row>
    <row r="3563" spans="1:6" ht="21.9" customHeight="1" x14ac:dyDescent="0.25">
      <c r="A3563" s="41" t="s">
        <v>666</v>
      </c>
      <c r="B3563" s="42">
        <v>-12.566000000000001</v>
      </c>
      <c r="C3563" s="42">
        <v>131.261</v>
      </c>
      <c r="D3563" s="43">
        <v>474.19</v>
      </c>
      <c r="E3563" s="40" t="s">
        <v>667</v>
      </c>
      <c r="F3563" s="15"/>
    </row>
    <row r="3564" spans="1:6" ht="21.9" customHeight="1" x14ac:dyDescent="0.25">
      <c r="A3564" s="41" t="s">
        <v>666</v>
      </c>
      <c r="B3564" s="42">
        <v>-12.566000000000001</v>
      </c>
      <c r="C3564" s="42">
        <v>131.26499999999999</v>
      </c>
      <c r="D3564" s="43">
        <v>474.19</v>
      </c>
      <c r="E3564" s="40" t="s">
        <v>667</v>
      </c>
      <c r="F3564" s="15"/>
    </row>
    <row r="3565" spans="1:6" ht="21.9" customHeight="1" x14ac:dyDescent="0.25">
      <c r="A3565" s="41" t="s">
        <v>666</v>
      </c>
      <c r="B3565" s="42">
        <v>-16.84</v>
      </c>
      <c r="C3565" s="42">
        <v>131.52699999999999</v>
      </c>
      <c r="D3565" s="43">
        <v>12.452620659999999</v>
      </c>
      <c r="E3565" s="40" t="s">
        <v>667</v>
      </c>
      <c r="F3565" s="15"/>
    </row>
    <row r="3566" spans="1:6" ht="21.9" customHeight="1" x14ac:dyDescent="0.25">
      <c r="A3566" s="41" t="s">
        <v>666</v>
      </c>
      <c r="B3566" s="42">
        <v>-17.286999999999999</v>
      </c>
      <c r="C3566" s="42">
        <v>131.39500000000001</v>
      </c>
      <c r="D3566" s="43">
        <v>0.465843854</v>
      </c>
      <c r="E3566" s="40" t="s">
        <v>667</v>
      </c>
      <c r="F3566" s="15"/>
    </row>
    <row r="3567" spans="1:6" ht="21.9" customHeight="1" x14ac:dyDescent="0.25">
      <c r="A3567" s="41" t="s">
        <v>666</v>
      </c>
      <c r="B3567" s="42">
        <v>-17.067</v>
      </c>
      <c r="C3567" s="42">
        <v>129.059</v>
      </c>
      <c r="D3567" s="43">
        <v>4.9631576749999997</v>
      </c>
      <c r="E3567" s="40" t="s">
        <v>667</v>
      </c>
      <c r="F3567" s="15"/>
    </row>
    <row r="3568" spans="1:6" ht="21.9" customHeight="1" x14ac:dyDescent="0.25">
      <c r="A3568" s="41" t="s">
        <v>666</v>
      </c>
      <c r="B3568" s="42">
        <v>-16.247</v>
      </c>
      <c r="C3568" s="42">
        <v>129.46799999999999</v>
      </c>
      <c r="D3568" s="43">
        <v>52.594000000000001</v>
      </c>
      <c r="E3568" s="40" t="s">
        <v>667</v>
      </c>
      <c r="F3568" s="15"/>
    </row>
    <row r="3569" spans="1:6" ht="21.9" customHeight="1" x14ac:dyDescent="0.25">
      <c r="A3569" s="41" t="s">
        <v>666</v>
      </c>
      <c r="B3569" s="42">
        <v>-14.515000000000001</v>
      </c>
      <c r="C3569" s="42">
        <v>132.143</v>
      </c>
      <c r="D3569" s="43">
        <v>31.548333329999998</v>
      </c>
      <c r="E3569" s="40" t="s">
        <v>667</v>
      </c>
      <c r="F3569" s="15"/>
    </row>
    <row r="3570" spans="1:6" ht="21.9" customHeight="1" x14ac:dyDescent="0.25">
      <c r="A3570" s="41" t="s">
        <v>666</v>
      </c>
      <c r="B3570" s="42">
        <v>-14.51</v>
      </c>
      <c r="C3570" s="42">
        <v>132.143</v>
      </c>
      <c r="D3570" s="43">
        <v>28.342199999999998</v>
      </c>
      <c r="E3570" s="40" t="s">
        <v>667</v>
      </c>
      <c r="F3570" s="15"/>
    </row>
    <row r="3571" spans="1:6" ht="21.9" customHeight="1" x14ac:dyDescent="0.25">
      <c r="A3571" s="41" t="s">
        <v>666</v>
      </c>
      <c r="B3571" s="42">
        <v>-14.478</v>
      </c>
      <c r="C3571" s="42">
        <v>132.233</v>
      </c>
      <c r="D3571" s="43">
        <v>16.736705879999999</v>
      </c>
      <c r="E3571" s="40" t="s">
        <v>667</v>
      </c>
      <c r="F3571" s="15"/>
    </row>
    <row r="3572" spans="1:6" ht="21.9" customHeight="1" x14ac:dyDescent="0.25">
      <c r="A3572" s="41" t="s">
        <v>666</v>
      </c>
      <c r="B3572" s="42">
        <v>-14.295999999999999</v>
      </c>
      <c r="C3572" s="42">
        <v>131.922</v>
      </c>
      <c r="D3572" s="43">
        <v>57.891199999999998</v>
      </c>
      <c r="E3572" s="40" t="s">
        <v>667</v>
      </c>
      <c r="F3572" s="15"/>
    </row>
    <row r="3573" spans="1:6" ht="21.9" customHeight="1" x14ac:dyDescent="0.25">
      <c r="A3573" s="41" t="s">
        <v>666</v>
      </c>
      <c r="B3573" s="42">
        <v>-14.576000000000001</v>
      </c>
      <c r="C3573" s="42">
        <v>132.00299999999999</v>
      </c>
      <c r="D3573" s="43">
        <v>22.143120830000001</v>
      </c>
      <c r="E3573" s="40" t="s">
        <v>667</v>
      </c>
      <c r="F3573" s="15"/>
    </row>
    <row r="3574" spans="1:6" ht="21.9" customHeight="1" x14ac:dyDescent="0.25">
      <c r="A3574" s="41" t="s">
        <v>666</v>
      </c>
      <c r="B3574" s="42">
        <v>-12.776</v>
      </c>
      <c r="C3574" s="42">
        <v>130.52099999999999</v>
      </c>
      <c r="D3574" s="43">
        <v>872.0625</v>
      </c>
      <c r="E3574" s="40" t="s">
        <v>667</v>
      </c>
      <c r="F3574" s="15"/>
    </row>
    <row r="3575" spans="1:6" ht="21.9" customHeight="1" x14ac:dyDescent="0.25">
      <c r="A3575" s="41" t="s">
        <v>666</v>
      </c>
      <c r="B3575" s="42">
        <v>-12.755000000000001</v>
      </c>
      <c r="C3575" s="42">
        <v>130.523</v>
      </c>
      <c r="D3575" s="43">
        <v>872.0625</v>
      </c>
      <c r="E3575" s="40" t="s">
        <v>667</v>
      </c>
      <c r="F3575" s="15"/>
    </row>
    <row r="3576" spans="1:6" ht="21.9" customHeight="1" x14ac:dyDescent="0.25">
      <c r="A3576" s="41" t="s">
        <v>666</v>
      </c>
      <c r="B3576" s="42">
        <v>-12.802</v>
      </c>
      <c r="C3576" s="42">
        <v>130.505</v>
      </c>
      <c r="D3576" s="43">
        <v>872.0625</v>
      </c>
      <c r="E3576" s="40" t="s">
        <v>667</v>
      </c>
      <c r="F3576" s="15"/>
    </row>
    <row r="3577" spans="1:6" ht="21.9" customHeight="1" x14ac:dyDescent="0.25">
      <c r="A3577" s="41" t="s">
        <v>666</v>
      </c>
      <c r="B3577" s="42">
        <v>-12.542</v>
      </c>
      <c r="C3577" s="42">
        <v>131.12</v>
      </c>
      <c r="D3577" s="43">
        <v>771.99</v>
      </c>
      <c r="E3577" s="40" t="s">
        <v>667</v>
      </c>
      <c r="F3577" s="15"/>
    </row>
    <row r="3578" spans="1:6" ht="21.9" customHeight="1" x14ac:dyDescent="0.25">
      <c r="A3578" s="41" t="s">
        <v>666</v>
      </c>
      <c r="B3578" s="42">
        <v>-12.753</v>
      </c>
      <c r="C3578" s="42">
        <v>130.53</v>
      </c>
      <c r="D3578" s="43">
        <v>10.66743119</v>
      </c>
      <c r="E3578" s="40" t="s">
        <v>667</v>
      </c>
      <c r="F3578" s="15"/>
    </row>
    <row r="3579" spans="1:6" ht="21.9" customHeight="1" x14ac:dyDescent="0.25">
      <c r="A3579" s="41" t="s">
        <v>666</v>
      </c>
      <c r="B3579" s="42">
        <v>-12.539</v>
      </c>
      <c r="C3579" s="42">
        <v>131.11000000000001</v>
      </c>
      <c r="D3579" s="43">
        <v>771.99</v>
      </c>
      <c r="E3579" s="40" t="s">
        <v>667</v>
      </c>
      <c r="F3579" s="15"/>
    </row>
    <row r="3580" spans="1:6" ht="21.9" customHeight="1" x14ac:dyDescent="0.25">
      <c r="A3580" s="41" t="s">
        <v>666</v>
      </c>
      <c r="B3580" s="42">
        <v>-12.805999999999999</v>
      </c>
      <c r="C3580" s="42">
        <v>130.494</v>
      </c>
      <c r="D3580" s="43">
        <v>1744.125</v>
      </c>
      <c r="E3580" s="40" t="s">
        <v>667</v>
      </c>
      <c r="F3580" s="15"/>
    </row>
    <row r="3581" spans="1:6" ht="21.9" customHeight="1" x14ac:dyDescent="0.25">
      <c r="A3581" s="41" t="s">
        <v>666</v>
      </c>
      <c r="B3581" s="42">
        <v>-12.81</v>
      </c>
      <c r="C3581" s="42">
        <v>130.60900000000001</v>
      </c>
      <c r="D3581" s="43">
        <v>1384.57</v>
      </c>
      <c r="E3581" s="40" t="s">
        <v>667</v>
      </c>
      <c r="F3581" s="15"/>
    </row>
    <row r="3582" spans="1:6" ht="21.9" customHeight="1" x14ac:dyDescent="0.25">
      <c r="A3582" s="41" t="s">
        <v>666</v>
      </c>
      <c r="B3582" s="42">
        <v>-12.814</v>
      </c>
      <c r="C3582" s="42">
        <v>130.6</v>
      </c>
      <c r="D3582" s="43">
        <v>1162.75</v>
      </c>
      <c r="E3582" s="40" t="s">
        <v>667</v>
      </c>
      <c r="F3582" s="15"/>
    </row>
    <row r="3583" spans="1:6" ht="21.9" customHeight="1" x14ac:dyDescent="0.25">
      <c r="A3583" s="41" t="s">
        <v>666</v>
      </c>
      <c r="B3583" s="42">
        <v>-12.811</v>
      </c>
      <c r="C3583" s="42">
        <v>130.458</v>
      </c>
      <c r="D3583" s="43">
        <v>293.28454549999998</v>
      </c>
      <c r="E3583" s="40" t="s">
        <v>667</v>
      </c>
      <c r="F3583" s="15"/>
    </row>
    <row r="3584" spans="1:6" ht="21.9" customHeight="1" x14ac:dyDescent="0.25">
      <c r="A3584" s="41" t="s">
        <v>666</v>
      </c>
      <c r="B3584" s="42">
        <v>-12.565</v>
      </c>
      <c r="C3584" s="42">
        <v>131.16499999999999</v>
      </c>
      <c r="D3584" s="43">
        <v>811.87333330000001</v>
      </c>
      <c r="E3584" s="40" t="s">
        <v>667</v>
      </c>
      <c r="F3584" s="15"/>
    </row>
    <row r="3585" spans="1:6" ht="21.9" customHeight="1" x14ac:dyDescent="0.25">
      <c r="A3585" s="41" t="s">
        <v>666</v>
      </c>
      <c r="B3585" s="42">
        <v>-12.558</v>
      </c>
      <c r="C3585" s="42">
        <v>131.178</v>
      </c>
      <c r="D3585" s="43">
        <v>487.12400000000002</v>
      </c>
      <c r="E3585" s="40" t="s">
        <v>667</v>
      </c>
      <c r="F3585" s="15"/>
    </row>
    <row r="3586" spans="1:6" ht="21.9" customHeight="1" x14ac:dyDescent="0.25">
      <c r="A3586" s="41" t="s">
        <v>666</v>
      </c>
      <c r="B3586" s="42">
        <v>-13.544</v>
      </c>
      <c r="C3586" s="42">
        <v>132.28399999999999</v>
      </c>
      <c r="D3586" s="43">
        <v>185.89850000000001</v>
      </c>
      <c r="E3586" s="40" t="s">
        <v>667</v>
      </c>
      <c r="F3586" s="15"/>
    </row>
    <row r="3587" spans="1:6" ht="21.9" customHeight="1" x14ac:dyDescent="0.25">
      <c r="A3587" s="41" t="s">
        <v>666</v>
      </c>
      <c r="B3587" s="42">
        <v>-12.858000000000001</v>
      </c>
      <c r="C3587" s="42">
        <v>131.827</v>
      </c>
      <c r="D3587" s="43">
        <v>513.64</v>
      </c>
      <c r="E3587" s="40" t="s">
        <v>667</v>
      </c>
      <c r="F3587" s="15"/>
    </row>
    <row r="3588" spans="1:6" ht="21.9" customHeight="1" x14ac:dyDescent="0.25">
      <c r="A3588" s="41" t="s">
        <v>666</v>
      </c>
      <c r="B3588" s="42">
        <v>-12.552</v>
      </c>
      <c r="C3588" s="42">
        <v>131.1</v>
      </c>
      <c r="D3588" s="43">
        <v>1577.15</v>
      </c>
      <c r="E3588" s="40" t="s">
        <v>667</v>
      </c>
      <c r="F3588" s="15"/>
    </row>
    <row r="3589" spans="1:6" ht="21.9" customHeight="1" x14ac:dyDescent="0.25">
      <c r="A3589" s="41" t="s">
        <v>666</v>
      </c>
      <c r="B3589" s="42">
        <v>-12.561</v>
      </c>
      <c r="C3589" s="42">
        <v>131.17699999999999</v>
      </c>
      <c r="D3589" s="43">
        <v>811.87333330000001</v>
      </c>
      <c r="E3589" s="40" t="s">
        <v>667</v>
      </c>
      <c r="F3589" s="15"/>
    </row>
    <row r="3590" spans="1:6" ht="21.9" customHeight="1" x14ac:dyDescent="0.25">
      <c r="A3590" s="41" t="s">
        <v>666</v>
      </c>
      <c r="B3590" s="42">
        <v>-12.56</v>
      </c>
      <c r="C3590" s="42">
        <v>131.09299999999999</v>
      </c>
      <c r="D3590" s="43">
        <v>1577.15</v>
      </c>
      <c r="E3590" s="40" t="s">
        <v>667</v>
      </c>
      <c r="F3590" s="15"/>
    </row>
    <row r="3591" spans="1:6" ht="21.9" customHeight="1" x14ac:dyDescent="0.25">
      <c r="A3591" s="41" t="s">
        <v>666</v>
      </c>
      <c r="B3591" s="42">
        <v>-13.14</v>
      </c>
      <c r="C3591" s="42">
        <v>130.172</v>
      </c>
      <c r="D3591" s="43">
        <v>1028.1975</v>
      </c>
      <c r="E3591" s="40" t="s">
        <v>667</v>
      </c>
      <c r="F3591" s="15"/>
    </row>
    <row r="3592" spans="1:6" ht="21.9" customHeight="1" x14ac:dyDescent="0.25">
      <c r="A3592" s="41" t="s">
        <v>666</v>
      </c>
      <c r="B3592" s="42">
        <v>-13.089</v>
      </c>
      <c r="C3592" s="42">
        <v>130.149</v>
      </c>
      <c r="D3592" s="43">
        <v>941.20799999999997</v>
      </c>
      <c r="E3592" s="40" t="s">
        <v>667</v>
      </c>
      <c r="F3592" s="15"/>
    </row>
    <row r="3593" spans="1:6" ht="21.9" customHeight="1" x14ac:dyDescent="0.25">
      <c r="A3593" s="41" t="s">
        <v>666</v>
      </c>
      <c r="B3593" s="42">
        <v>-14.574</v>
      </c>
      <c r="C3593" s="42">
        <v>131.96</v>
      </c>
      <c r="D3593" s="43">
        <v>25.765181819999999</v>
      </c>
      <c r="E3593" s="40" t="s">
        <v>667</v>
      </c>
      <c r="F3593" s="15"/>
    </row>
    <row r="3594" spans="1:6" ht="21.9" customHeight="1" x14ac:dyDescent="0.25">
      <c r="A3594" s="41" t="s">
        <v>666</v>
      </c>
      <c r="B3594" s="42">
        <v>-14.542999999999999</v>
      </c>
      <c r="C3594" s="42">
        <v>132.47300000000001</v>
      </c>
      <c r="D3594" s="43">
        <v>10.554839940000001</v>
      </c>
      <c r="E3594" s="40" t="s">
        <v>667</v>
      </c>
      <c r="F3594" s="15"/>
    </row>
    <row r="3595" spans="1:6" ht="21.9" customHeight="1" x14ac:dyDescent="0.25">
      <c r="A3595" s="41" t="s">
        <v>666</v>
      </c>
      <c r="B3595" s="42">
        <v>-15.462999999999999</v>
      </c>
      <c r="C3595" s="42">
        <v>133.88300000000001</v>
      </c>
      <c r="D3595" s="43">
        <v>50.811500000000002</v>
      </c>
      <c r="E3595" s="40" t="s">
        <v>667</v>
      </c>
      <c r="F3595" s="15"/>
    </row>
    <row r="3596" spans="1:6" ht="21.9" customHeight="1" x14ac:dyDescent="0.25">
      <c r="A3596" s="41" t="s">
        <v>666</v>
      </c>
      <c r="B3596" s="42">
        <v>-14.532</v>
      </c>
      <c r="C3596" s="42">
        <v>132.279</v>
      </c>
      <c r="D3596" s="43">
        <v>17.7459375</v>
      </c>
      <c r="E3596" s="40" t="s">
        <v>667</v>
      </c>
      <c r="F3596" s="15"/>
    </row>
    <row r="3597" spans="1:6" ht="21.9" customHeight="1" x14ac:dyDescent="0.25">
      <c r="A3597" s="41" t="s">
        <v>666</v>
      </c>
      <c r="B3597" s="42">
        <v>-13.848000000000001</v>
      </c>
      <c r="C3597" s="42">
        <v>131.846</v>
      </c>
      <c r="D3597" s="43">
        <v>28.014272729999998</v>
      </c>
      <c r="E3597" s="40" t="s">
        <v>667</v>
      </c>
      <c r="F3597" s="15"/>
    </row>
    <row r="3598" spans="1:6" ht="21.9" customHeight="1" x14ac:dyDescent="0.25">
      <c r="A3598" s="41" t="s">
        <v>666</v>
      </c>
      <c r="B3598" s="42">
        <v>-14.494</v>
      </c>
      <c r="C3598" s="42">
        <v>132.29599999999999</v>
      </c>
      <c r="D3598" s="43">
        <v>47.420666670000003</v>
      </c>
      <c r="E3598" s="40" t="s">
        <v>667</v>
      </c>
      <c r="F3598" s="15"/>
    </row>
    <row r="3599" spans="1:6" ht="21.9" customHeight="1" x14ac:dyDescent="0.25">
      <c r="A3599" s="41" t="s">
        <v>666</v>
      </c>
      <c r="B3599" s="42">
        <v>-14.492000000000001</v>
      </c>
      <c r="C3599" s="42">
        <v>132.29599999999999</v>
      </c>
      <c r="D3599" s="43">
        <v>56.904800000000002</v>
      </c>
      <c r="E3599" s="40" t="s">
        <v>667</v>
      </c>
      <c r="F3599" s="15"/>
    </row>
    <row r="3600" spans="1:6" ht="21.9" customHeight="1" x14ac:dyDescent="0.25">
      <c r="A3600" s="41" t="s">
        <v>666</v>
      </c>
      <c r="B3600" s="42">
        <v>-14.475</v>
      </c>
      <c r="C3600" s="42">
        <v>132.23400000000001</v>
      </c>
      <c r="D3600" s="43">
        <v>18.968266669999998</v>
      </c>
      <c r="E3600" s="40" t="s">
        <v>667</v>
      </c>
      <c r="F3600" s="15"/>
    </row>
    <row r="3601" spans="1:6" ht="21.9" customHeight="1" x14ac:dyDescent="0.25">
      <c r="A3601" s="41" t="s">
        <v>666</v>
      </c>
      <c r="B3601" s="42">
        <v>-14.433999999999999</v>
      </c>
      <c r="C3601" s="42">
        <v>132.02799999999999</v>
      </c>
      <c r="D3601" s="43">
        <v>47.561333329999997</v>
      </c>
      <c r="E3601" s="40" t="s">
        <v>667</v>
      </c>
      <c r="F3601" s="15"/>
    </row>
    <row r="3602" spans="1:6" ht="21.9" customHeight="1" x14ac:dyDescent="0.25">
      <c r="A3602" s="41" t="s">
        <v>666</v>
      </c>
      <c r="B3602" s="42">
        <v>-14.47</v>
      </c>
      <c r="C3602" s="42">
        <v>132.22900000000001</v>
      </c>
      <c r="D3602" s="43">
        <v>15.39091853</v>
      </c>
      <c r="E3602" s="40" t="s">
        <v>667</v>
      </c>
      <c r="F3602" s="15"/>
    </row>
    <row r="3603" spans="1:6" ht="21.9" customHeight="1" x14ac:dyDescent="0.25">
      <c r="A3603" s="41" t="s">
        <v>666</v>
      </c>
      <c r="B3603" s="42">
        <v>-14.497</v>
      </c>
      <c r="C3603" s="42">
        <v>132.173</v>
      </c>
      <c r="D3603" s="43">
        <v>31.49133333</v>
      </c>
      <c r="E3603" s="40" t="s">
        <v>667</v>
      </c>
      <c r="F3603" s="15"/>
    </row>
    <row r="3604" spans="1:6" ht="21.9" customHeight="1" x14ac:dyDescent="0.25">
      <c r="A3604" s="41" t="s">
        <v>666</v>
      </c>
      <c r="B3604" s="42">
        <v>-14.477</v>
      </c>
      <c r="C3604" s="42">
        <v>132.09299999999999</v>
      </c>
      <c r="D3604" s="43">
        <v>28.468800000000002</v>
      </c>
      <c r="E3604" s="40" t="s">
        <v>667</v>
      </c>
      <c r="F3604" s="15"/>
    </row>
    <row r="3605" spans="1:6" ht="21.9" customHeight="1" x14ac:dyDescent="0.25">
      <c r="A3605" s="41" t="s">
        <v>666</v>
      </c>
      <c r="B3605" s="42">
        <v>-14.115</v>
      </c>
      <c r="C3605" s="42">
        <v>129.785</v>
      </c>
      <c r="D3605" s="43">
        <v>0.27684523799999999</v>
      </c>
      <c r="E3605" s="40" t="s">
        <v>667</v>
      </c>
      <c r="F3605" s="15"/>
    </row>
    <row r="3606" spans="1:6" ht="21.9" customHeight="1" x14ac:dyDescent="0.25">
      <c r="A3606" s="41" t="s">
        <v>666</v>
      </c>
      <c r="B3606" s="42">
        <v>-12.541</v>
      </c>
      <c r="C3606" s="42">
        <v>131.029</v>
      </c>
      <c r="D3606" s="43">
        <v>1297.0033330000001</v>
      </c>
      <c r="E3606" s="40" t="s">
        <v>667</v>
      </c>
      <c r="F3606" s="15"/>
    </row>
    <row r="3607" spans="1:6" ht="21.9" customHeight="1" x14ac:dyDescent="0.25">
      <c r="A3607" s="41" t="s">
        <v>666</v>
      </c>
      <c r="B3607" s="42">
        <v>-12.568</v>
      </c>
      <c r="C3607" s="42">
        <v>131.167</v>
      </c>
      <c r="D3607" s="43">
        <v>811.87333330000001</v>
      </c>
      <c r="E3607" s="40" t="s">
        <v>667</v>
      </c>
      <c r="F3607" s="15"/>
    </row>
    <row r="3608" spans="1:6" ht="21.9" customHeight="1" x14ac:dyDescent="0.25">
      <c r="A3608" s="41" t="s">
        <v>666</v>
      </c>
      <c r="B3608" s="42">
        <v>-12.601000000000001</v>
      </c>
      <c r="C3608" s="42">
        <v>131.12200000000001</v>
      </c>
      <c r="D3608" s="43">
        <v>923.04666669999995</v>
      </c>
      <c r="E3608" s="40" t="s">
        <v>667</v>
      </c>
      <c r="F3608" s="15"/>
    </row>
    <row r="3609" spans="1:6" ht="21.9" customHeight="1" x14ac:dyDescent="0.25">
      <c r="A3609" s="41" t="s">
        <v>666</v>
      </c>
      <c r="B3609" s="42">
        <v>-12.487</v>
      </c>
      <c r="C3609" s="42">
        <v>131.03299999999999</v>
      </c>
      <c r="D3609" s="43">
        <v>245.1855511</v>
      </c>
      <c r="E3609" s="40" t="s">
        <v>667</v>
      </c>
      <c r="F3609" s="15"/>
    </row>
    <row r="3610" spans="1:6" ht="21.9" customHeight="1" x14ac:dyDescent="0.25">
      <c r="A3610" s="41" t="s">
        <v>666</v>
      </c>
      <c r="B3610" s="42">
        <v>-12.592000000000001</v>
      </c>
      <c r="C3610" s="42">
        <v>131.06700000000001</v>
      </c>
      <c r="D3610" s="43">
        <v>899.77499999999998</v>
      </c>
      <c r="E3610" s="40" t="s">
        <v>667</v>
      </c>
      <c r="F3610" s="15"/>
    </row>
    <row r="3611" spans="1:6" ht="21.9" customHeight="1" x14ac:dyDescent="0.25">
      <c r="A3611" s="41" t="s">
        <v>666</v>
      </c>
      <c r="B3611" s="42">
        <v>-12.561999999999999</v>
      </c>
      <c r="C3611" s="42">
        <v>131.173</v>
      </c>
      <c r="D3611" s="43">
        <v>811.87333330000001</v>
      </c>
      <c r="E3611" s="40" t="s">
        <v>667</v>
      </c>
      <c r="F3611" s="15"/>
    </row>
    <row r="3612" spans="1:6" ht="21.9" customHeight="1" x14ac:dyDescent="0.25">
      <c r="A3612" s="41" t="s">
        <v>666</v>
      </c>
      <c r="B3612" s="42">
        <v>-12.557</v>
      </c>
      <c r="C3612" s="42">
        <v>131.125</v>
      </c>
      <c r="D3612" s="43">
        <v>923.04666669999995</v>
      </c>
      <c r="E3612" s="40" t="s">
        <v>667</v>
      </c>
      <c r="F3612" s="15"/>
    </row>
    <row r="3613" spans="1:6" ht="21.9" customHeight="1" x14ac:dyDescent="0.25">
      <c r="A3613" s="41" t="s">
        <v>666</v>
      </c>
      <c r="B3613" s="42">
        <v>-12.762</v>
      </c>
      <c r="C3613" s="42">
        <v>131.49700000000001</v>
      </c>
      <c r="D3613" s="43">
        <v>440.94666669999998</v>
      </c>
      <c r="E3613" s="40" t="s">
        <v>667</v>
      </c>
      <c r="F3613" s="15"/>
    </row>
    <row r="3614" spans="1:6" ht="21.9" customHeight="1" x14ac:dyDescent="0.25">
      <c r="A3614" s="41" t="s">
        <v>666</v>
      </c>
      <c r="B3614" s="42">
        <v>-12.568</v>
      </c>
      <c r="C3614" s="42">
        <v>131.167</v>
      </c>
      <c r="D3614" s="43">
        <v>811.87333330000001</v>
      </c>
      <c r="E3614" s="40" t="s">
        <v>667</v>
      </c>
      <c r="F3614" s="15"/>
    </row>
    <row r="3615" spans="1:6" ht="21.9" customHeight="1" x14ac:dyDescent="0.25">
      <c r="A3615" s="41" t="s">
        <v>666</v>
      </c>
      <c r="B3615" s="42">
        <v>-12.577</v>
      </c>
      <c r="C3615" s="42">
        <v>131.238</v>
      </c>
      <c r="D3615" s="43">
        <v>168.6753846</v>
      </c>
      <c r="E3615" s="40" t="s">
        <v>667</v>
      </c>
      <c r="F3615" s="15"/>
    </row>
    <row r="3616" spans="1:6" ht="21.9" customHeight="1" x14ac:dyDescent="0.25">
      <c r="A3616" s="41" t="s">
        <v>666</v>
      </c>
      <c r="B3616" s="42">
        <v>-12.532</v>
      </c>
      <c r="C3616" s="42">
        <v>131.15899999999999</v>
      </c>
      <c r="D3616" s="43">
        <v>971.49333330000002</v>
      </c>
      <c r="E3616" s="40" t="s">
        <v>667</v>
      </c>
      <c r="F3616" s="15"/>
    </row>
    <row r="3617" spans="1:6" ht="21.9" customHeight="1" x14ac:dyDescent="0.25">
      <c r="A3617" s="41" t="s">
        <v>666</v>
      </c>
      <c r="B3617" s="42">
        <v>-12.567</v>
      </c>
      <c r="C3617" s="42">
        <v>131.166</v>
      </c>
      <c r="D3617" s="43">
        <v>608.90499999999997</v>
      </c>
      <c r="E3617" s="40" t="s">
        <v>667</v>
      </c>
      <c r="F3617" s="15"/>
    </row>
    <row r="3618" spans="1:6" ht="21.9" customHeight="1" x14ac:dyDescent="0.25">
      <c r="A3618" s="41" t="s">
        <v>666</v>
      </c>
      <c r="B3618" s="42">
        <v>-12.554</v>
      </c>
      <c r="C3618" s="42">
        <v>131.13999999999999</v>
      </c>
      <c r="D3618" s="43">
        <v>553.82799999999997</v>
      </c>
      <c r="E3618" s="40" t="s">
        <v>667</v>
      </c>
      <c r="F3618" s="15"/>
    </row>
    <row r="3619" spans="1:6" ht="21.9" customHeight="1" x14ac:dyDescent="0.25">
      <c r="A3619" s="41" t="s">
        <v>666</v>
      </c>
      <c r="B3619" s="42">
        <v>-12.569000000000001</v>
      </c>
      <c r="C3619" s="42">
        <v>131.02199999999999</v>
      </c>
      <c r="D3619" s="43">
        <v>822.55799999999999</v>
      </c>
      <c r="E3619" s="40" t="s">
        <v>667</v>
      </c>
      <c r="F3619" s="15"/>
    </row>
    <row r="3620" spans="1:6" ht="21.9" customHeight="1" x14ac:dyDescent="0.25">
      <c r="A3620" s="41" t="s">
        <v>666</v>
      </c>
      <c r="B3620" s="42">
        <v>-12.532</v>
      </c>
      <c r="C3620" s="42">
        <v>131.1</v>
      </c>
      <c r="D3620" s="43">
        <v>697.65</v>
      </c>
      <c r="E3620" s="40" t="s">
        <v>667</v>
      </c>
      <c r="F3620" s="15"/>
    </row>
    <row r="3621" spans="1:6" ht="21.9" customHeight="1" x14ac:dyDescent="0.25">
      <c r="A3621" s="41" t="s">
        <v>666</v>
      </c>
      <c r="B3621" s="42">
        <v>-12.603999999999999</v>
      </c>
      <c r="C3621" s="42">
        <v>131.18299999999999</v>
      </c>
      <c r="D3621" s="43">
        <v>715.61</v>
      </c>
      <c r="E3621" s="40" t="s">
        <v>667</v>
      </c>
      <c r="F3621" s="15"/>
    </row>
    <row r="3622" spans="1:6" ht="21.9" customHeight="1" x14ac:dyDescent="0.25">
      <c r="A3622" s="41" t="s">
        <v>666</v>
      </c>
      <c r="B3622" s="42">
        <v>-12.569000000000001</v>
      </c>
      <c r="C3622" s="42">
        <v>131.02099999999999</v>
      </c>
      <c r="D3622" s="43">
        <v>1096.7439999999999</v>
      </c>
      <c r="E3622" s="40" t="s">
        <v>667</v>
      </c>
      <c r="F3622" s="15"/>
    </row>
    <row r="3623" spans="1:6" ht="21.9" customHeight="1" x14ac:dyDescent="0.25">
      <c r="A3623" s="41" t="s">
        <v>666</v>
      </c>
      <c r="B3623" s="42">
        <v>-12.743</v>
      </c>
      <c r="C3623" s="42">
        <v>130.5</v>
      </c>
      <c r="D3623" s="43">
        <v>1297.0033330000001</v>
      </c>
      <c r="E3623" s="40" t="s">
        <v>667</v>
      </c>
      <c r="F3623" s="15"/>
    </row>
    <row r="3624" spans="1:6" ht="21.9" customHeight="1" x14ac:dyDescent="0.25">
      <c r="A3624" s="41" t="s">
        <v>666</v>
      </c>
      <c r="B3624" s="42">
        <v>-12.757999999999999</v>
      </c>
      <c r="C3624" s="42">
        <v>130.501</v>
      </c>
      <c r="D3624" s="43">
        <v>1744.125</v>
      </c>
      <c r="E3624" s="40" t="s">
        <v>667</v>
      </c>
      <c r="F3624" s="15"/>
    </row>
    <row r="3625" spans="1:6" ht="21.9" customHeight="1" x14ac:dyDescent="0.25">
      <c r="A3625" s="41" t="s">
        <v>666</v>
      </c>
      <c r="B3625" s="42">
        <v>-12.757</v>
      </c>
      <c r="C3625" s="42">
        <v>130.36699999999999</v>
      </c>
      <c r="D3625" s="43">
        <v>389.101</v>
      </c>
      <c r="E3625" s="40" t="s">
        <v>667</v>
      </c>
      <c r="F3625" s="15"/>
    </row>
    <row r="3626" spans="1:6" ht="21.9" customHeight="1" x14ac:dyDescent="0.25">
      <c r="A3626" s="41" t="s">
        <v>666</v>
      </c>
      <c r="B3626" s="42">
        <v>-12.558999999999999</v>
      </c>
      <c r="C3626" s="42">
        <v>131.17599999999999</v>
      </c>
      <c r="D3626" s="43">
        <v>608.90499999999997</v>
      </c>
      <c r="E3626" s="40" t="s">
        <v>667</v>
      </c>
      <c r="F3626" s="15"/>
    </row>
    <row r="3627" spans="1:6" ht="21.9" customHeight="1" x14ac:dyDescent="0.25">
      <c r="A3627" s="41" t="s">
        <v>666</v>
      </c>
      <c r="B3627" s="42">
        <v>-12.773999999999999</v>
      </c>
      <c r="C3627" s="42">
        <v>131.072</v>
      </c>
      <c r="D3627" s="43">
        <v>1217.81</v>
      </c>
      <c r="E3627" s="40" t="s">
        <v>667</v>
      </c>
      <c r="F3627" s="15"/>
    </row>
    <row r="3628" spans="1:6" ht="21.9" customHeight="1" x14ac:dyDescent="0.25">
      <c r="A3628" s="41" t="s">
        <v>666</v>
      </c>
      <c r="B3628" s="42">
        <v>-12.81</v>
      </c>
      <c r="C3628" s="42">
        <v>131.07</v>
      </c>
      <c r="D3628" s="43">
        <v>811.87333330000001</v>
      </c>
      <c r="E3628" s="40" t="s">
        <v>667</v>
      </c>
      <c r="F3628" s="15"/>
    </row>
    <row r="3629" spans="1:6" ht="21.9" customHeight="1" x14ac:dyDescent="0.25">
      <c r="A3629" s="41" t="s">
        <v>666</v>
      </c>
      <c r="B3629" s="42">
        <v>-12.744</v>
      </c>
      <c r="C3629" s="42">
        <v>131.00200000000001</v>
      </c>
      <c r="D3629" s="43">
        <v>872.0625</v>
      </c>
      <c r="E3629" s="40" t="s">
        <v>667</v>
      </c>
      <c r="F3629" s="15"/>
    </row>
    <row r="3630" spans="1:6" ht="21.9" customHeight="1" x14ac:dyDescent="0.25">
      <c r="A3630" s="41" t="s">
        <v>666</v>
      </c>
      <c r="B3630" s="42">
        <v>-12.484</v>
      </c>
      <c r="C3630" s="42">
        <v>131.065</v>
      </c>
      <c r="D3630" s="43">
        <v>1945.5050000000001</v>
      </c>
      <c r="E3630" s="40" t="s">
        <v>667</v>
      </c>
      <c r="F3630" s="15"/>
    </row>
    <row r="3631" spans="1:6" ht="21.9" customHeight="1" x14ac:dyDescent="0.25">
      <c r="A3631" s="41" t="s">
        <v>666</v>
      </c>
      <c r="B3631" s="42">
        <v>-12.815</v>
      </c>
      <c r="C3631" s="42">
        <v>130.78399999999999</v>
      </c>
      <c r="D3631" s="43">
        <v>645.226</v>
      </c>
      <c r="E3631" s="40" t="s">
        <v>667</v>
      </c>
      <c r="F3631" s="15"/>
    </row>
    <row r="3632" spans="1:6" ht="21.9" customHeight="1" x14ac:dyDescent="0.25">
      <c r="A3632" s="41" t="s">
        <v>666</v>
      </c>
      <c r="B3632" s="42">
        <v>-12.603999999999999</v>
      </c>
      <c r="C3632" s="42">
        <v>131.12299999999999</v>
      </c>
      <c r="D3632" s="43">
        <v>923.04666669999995</v>
      </c>
      <c r="E3632" s="40" t="s">
        <v>667</v>
      </c>
      <c r="F3632" s="15"/>
    </row>
    <row r="3633" spans="1:6" ht="21.9" customHeight="1" x14ac:dyDescent="0.25">
      <c r="A3633" s="41" t="s">
        <v>666</v>
      </c>
      <c r="B3633" s="42">
        <v>-12.553000000000001</v>
      </c>
      <c r="C3633" s="42">
        <v>131.16</v>
      </c>
      <c r="D3633" s="43">
        <v>1217.81</v>
      </c>
      <c r="E3633" s="40" t="s">
        <v>667</v>
      </c>
      <c r="F3633" s="15"/>
    </row>
    <row r="3634" spans="1:6" ht="21.9" customHeight="1" x14ac:dyDescent="0.25">
      <c r="A3634" s="41" t="s">
        <v>666</v>
      </c>
      <c r="B3634" s="42">
        <v>-12.765000000000001</v>
      </c>
      <c r="C3634" s="42">
        <v>131.48699999999999</v>
      </c>
      <c r="D3634" s="43">
        <v>264.56799999999998</v>
      </c>
      <c r="E3634" s="40" t="s">
        <v>667</v>
      </c>
      <c r="F3634" s="15"/>
    </row>
    <row r="3635" spans="1:6" ht="21.9" customHeight="1" x14ac:dyDescent="0.25">
      <c r="A3635" s="41" t="s">
        <v>666</v>
      </c>
      <c r="B3635" s="42">
        <v>-12.765000000000001</v>
      </c>
      <c r="C3635" s="42">
        <v>131.48599999999999</v>
      </c>
      <c r="D3635" s="43">
        <v>330.71</v>
      </c>
      <c r="E3635" s="40" t="s">
        <v>667</v>
      </c>
      <c r="F3635" s="15"/>
    </row>
    <row r="3636" spans="1:6" ht="21.9" customHeight="1" x14ac:dyDescent="0.25">
      <c r="A3636" s="41" t="s">
        <v>666</v>
      </c>
      <c r="B3636" s="42">
        <v>-12.657</v>
      </c>
      <c r="C3636" s="42">
        <v>131.08500000000001</v>
      </c>
      <c r="D3636" s="43">
        <v>1302.8399999999999</v>
      </c>
      <c r="E3636" s="40" t="s">
        <v>667</v>
      </c>
      <c r="F3636" s="15"/>
    </row>
    <row r="3637" spans="1:6" ht="21.9" customHeight="1" x14ac:dyDescent="0.25">
      <c r="A3637" s="41" t="s">
        <v>666</v>
      </c>
      <c r="B3637" s="42">
        <v>-12.582000000000001</v>
      </c>
      <c r="C3637" s="42">
        <v>131.09899999999999</v>
      </c>
      <c r="D3637" s="43">
        <v>1051.4333329999999</v>
      </c>
      <c r="E3637" s="40" t="s">
        <v>667</v>
      </c>
      <c r="F3637" s="15"/>
    </row>
    <row r="3638" spans="1:6" ht="21.9" customHeight="1" x14ac:dyDescent="0.25">
      <c r="A3638" s="41" t="s">
        <v>666</v>
      </c>
      <c r="B3638" s="42">
        <v>-12.725</v>
      </c>
      <c r="C3638" s="42">
        <v>131.06299999999999</v>
      </c>
      <c r="D3638" s="43">
        <v>1457.24</v>
      </c>
      <c r="E3638" s="40" t="s">
        <v>667</v>
      </c>
      <c r="F3638" s="15"/>
    </row>
    <row r="3639" spans="1:6" ht="21.9" customHeight="1" x14ac:dyDescent="0.25">
      <c r="A3639" s="41" t="s">
        <v>666</v>
      </c>
      <c r="B3639" s="42">
        <v>-12.551</v>
      </c>
      <c r="C3639" s="42">
        <v>131.14699999999999</v>
      </c>
      <c r="D3639" s="43">
        <v>1384.57</v>
      </c>
      <c r="E3639" s="40" t="s">
        <v>667</v>
      </c>
      <c r="F3639" s="15"/>
    </row>
    <row r="3640" spans="1:6" ht="21.9" customHeight="1" x14ac:dyDescent="0.25">
      <c r="A3640" s="41" t="s">
        <v>666</v>
      </c>
      <c r="B3640" s="42">
        <v>-12.574</v>
      </c>
      <c r="C3640" s="42">
        <v>131.072</v>
      </c>
      <c r="D3640" s="43">
        <v>1577.15</v>
      </c>
      <c r="E3640" s="40" t="s">
        <v>667</v>
      </c>
      <c r="F3640" s="15"/>
    </row>
    <row r="3641" spans="1:6" ht="21.9" customHeight="1" x14ac:dyDescent="0.25">
      <c r="A3641" s="41" t="s">
        <v>666</v>
      </c>
      <c r="B3641" s="42">
        <v>-12.612</v>
      </c>
      <c r="C3641" s="42">
        <v>131.119</v>
      </c>
      <c r="D3641" s="43">
        <v>1384.57</v>
      </c>
      <c r="E3641" s="40" t="s">
        <v>667</v>
      </c>
      <c r="F3641" s="15"/>
    </row>
    <row r="3642" spans="1:6" ht="21.9" customHeight="1" x14ac:dyDescent="0.25">
      <c r="A3642" s="41" t="s">
        <v>666</v>
      </c>
      <c r="B3642" s="42">
        <v>-12.593</v>
      </c>
      <c r="C3642" s="42">
        <v>131.18199999999999</v>
      </c>
      <c r="D3642" s="43">
        <v>715.61</v>
      </c>
      <c r="E3642" s="40" t="s">
        <v>667</v>
      </c>
      <c r="F3642" s="15"/>
    </row>
    <row r="3643" spans="1:6" ht="21.9" customHeight="1" x14ac:dyDescent="0.25">
      <c r="A3643" s="41" t="s">
        <v>666</v>
      </c>
      <c r="B3643" s="42">
        <v>-12.599</v>
      </c>
      <c r="C3643" s="42">
        <v>131.18600000000001</v>
      </c>
      <c r="D3643" s="43">
        <v>536.70749999999998</v>
      </c>
      <c r="E3643" s="40" t="s">
        <v>667</v>
      </c>
      <c r="F3643" s="15"/>
    </row>
    <row r="3644" spans="1:6" ht="21.9" customHeight="1" x14ac:dyDescent="0.25">
      <c r="A3644" s="41" t="s">
        <v>666</v>
      </c>
      <c r="B3644" s="42">
        <v>-12.555</v>
      </c>
      <c r="C3644" s="42">
        <v>131.09700000000001</v>
      </c>
      <c r="D3644" s="43">
        <v>1577.15</v>
      </c>
      <c r="E3644" s="40" t="s">
        <v>667</v>
      </c>
      <c r="F3644" s="15"/>
    </row>
    <row r="3645" spans="1:6" ht="21.9" customHeight="1" x14ac:dyDescent="0.25">
      <c r="A3645" s="41" t="s">
        <v>666</v>
      </c>
      <c r="B3645" s="42">
        <v>-12.55</v>
      </c>
      <c r="C3645" s="42">
        <v>131.07499999999999</v>
      </c>
      <c r="D3645" s="43">
        <v>1577.15</v>
      </c>
      <c r="E3645" s="40" t="s">
        <v>667</v>
      </c>
      <c r="F3645" s="15"/>
    </row>
    <row r="3646" spans="1:6" ht="21.9" customHeight="1" x14ac:dyDescent="0.25">
      <c r="A3646" s="41" t="s">
        <v>666</v>
      </c>
      <c r="B3646" s="42">
        <v>-17.065000000000001</v>
      </c>
      <c r="C3646" s="42">
        <v>131.291</v>
      </c>
      <c r="D3646" s="43">
        <v>0.45045539899999998</v>
      </c>
      <c r="E3646" s="40" t="s">
        <v>667</v>
      </c>
      <c r="F3646" s="15"/>
    </row>
    <row r="3647" spans="1:6" ht="21.9" customHeight="1" x14ac:dyDescent="0.25">
      <c r="A3647" s="41" t="s">
        <v>666</v>
      </c>
      <c r="B3647" s="42">
        <v>-17.2</v>
      </c>
      <c r="C3647" s="42">
        <v>131.02000000000001</v>
      </c>
      <c r="D3647" s="43">
        <v>36.114749119999999</v>
      </c>
      <c r="E3647" s="40" t="s">
        <v>667</v>
      </c>
      <c r="F3647" s="15"/>
    </row>
    <row r="3648" spans="1:6" ht="21.9" customHeight="1" x14ac:dyDescent="0.25">
      <c r="A3648" s="41" t="s">
        <v>666</v>
      </c>
      <c r="B3648" s="42">
        <v>-14.355</v>
      </c>
      <c r="C3648" s="42">
        <v>129.87100000000001</v>
      </c>
      <c r="D3648" s="43">
        <v>65.003783780000006</v>
      </c>
      <c r="E3648" s="40" t="s">
        <v>667</v>
      </c>
      <c r="F3648" s="15"/>
    </row>
    <row r="3649" spans="1:6" ht="21.9" customHeight="1" x14ac:dyDescent="0.25">
      <c r="A3649" s="41" t="s">
        <v>666</v>
      </c>
      <c r="B3649" s="42">
        <v>-14.36</v>
      </c>
      <c r="C3649" s="42">
        <v>129.88499999999999</v>
      </c>
      <c r="D3649" s="43">
        <v>71.722105260000006</v>
      </c>
      <c r="E3649" s="40" t="s">
        <v>667</v>
      </c>
      <c r="F3649" s="15"/>
    </row>
    <row r="3650" spans="1:6" ht="21.9" customHeight="1" x14ac:dyDescent="0.25">
      <c r="A3650" s="41" t="s">
        <v>666</v>
      </c>
      <c r="B3650" s="42">
        <v>-14.371</v>
      </c>
      <c r="C3650" s="42">
        <v>129.88</v>
      </c>
      <c r="D3650" s="43">
        <v>123.8836364</v>
      </c>
      <c r="E3650" s="40" t="s">
        <v>667</v>
      </c>
      <c r="F3650" s="15"/>
    </row>
    <row r="3651" spans="1:6" ht="21.9" customHeight="1" x14ac:dyDescent="0.25">
      <c r="A3651" s="41" t="s">
        <v>666</v>
      </c>
      <c r="B3651" s="42">
        <v>-13.231999999999999</v>
      </c>
      <c r="C3651" s="42">
        <v>131.10300000000001</v>
      </c>
      <c r="D3651" s="43">
        <v>134.96449999999999</v>
      </c>
      <c r="E3651" s="40" t="s">
        <v>667</v>
      </c>
      <c r="F3651" s="15"/>
    </row>
    <row r="3652" spans="1:6" ht="21.9" customHeight="1" x14ac:dyDescent="0.25">
      <c r="A3652" s="41" t="s">
        <v>666</v>
      </c>
      <c r="B3652" s="42">
        <v>-13.111000000000001</v>
      </c>
      <c r="C3652" s="42">
        <v>131.005</v>
      </c>
      <c r="D3652" s="43">
        <v>203.37833330000001</v>
      </c>
      <c r="E3652" s="40" t="s">
        <v>667</v>
      </c>
      <c r="F3652" s="15"/>
    </row>
    <row r="3653" spans="1:6" ht="21.9" customHeight="1" x14ac:dyDescent="0.25">
      <c r="A3653" s="41" t="s">
        <v>666</v>
      </c>
      <c r="B3653" s="42">
        <v>-12.955</v>
      </c>
      <c r="C3653" s="42">
        <v>131.17699999999999</v>
      </c>
      <c r="D3653" s="43">
        <v>291.00799999999998</v>
      </c>
      <c r="E3653" s="40" t="s">
        <v>667</v>
      </c>
      <c r="F3653" s="15"/>
    </row>
    <row r="3654" spans="1:6" ht="21.9" customHeight="1" x14ac:dyDescent="0.25">
      <c r="A3654" s="41" t="s">
        <v>666</v>
      </c>
      <c r="B3654" s="42">
        <v>-12.967000000000001</v>
      </c>
      <c r="C3654" s="42">
        <v>131.19200000000001</v>
      </c>
      <c r="D3654" s="43">
        <v>247.88</v>
      </c>
      <c r="E3654" s="40" t="s">
        <v>667</v>
      </c>
      <c r="F3654" s="15"/>
    </row>
    <row r="3655" spans="1:6" ht="21.9" customHeight="1" x14ac:dyDescent="0.25">
      <c r="A3655" s="41" t="s">
        <v>666</v>
      </c>
      <c r="B3655" s="42">
        <v>-13.234999999999999</v>
      </c>
      <c r="C3655" s="42">
        <v>131.102</v>
      </c>
      <c r="D3655" s="43">
        <v>140.81566670000001</v>
      </c>
      <c r="E3655" s="40" t="s">
        <v>667</v>
      </c>
      <c r="F3655" s="15"/>
    </row>
    <row r="3656" spans="1:6" ht="21.9" customHeight="1" x14ac:dyDescent="0.25">
      <c r="A3656" s="41" t="s">
        <v>666</v>
      </c>
      <c r="B3656" s="42">
        <v>-13.398999999999999</v>
      </c>
      <c r="C3656" s="42">
        <v>131.172</v>
      </c>
      <c r="D3656" s="43">
        <v>103.0768333</v>
      </c>
      <c r="E3656" s="40" t="s">
        <v>667</v>
      </c>
      <c r="F3656" s="15"/>
    </row>
    <row r="3657" spans="1:6" ht="21.9" customHeight="1" x14ac:dyDescent="0.25">
      <c r="A3657" s="41" t="s">
        <v>666</v>
      </c>
      <c r="B3657" s="42">
        <v>-13.231</v>
      </c>
      <c r="C3657" s="42">
        <v>131.13399999999999</v>
      </c>
      <c r="D3657" s="43">
        <v>161.95740000000001</v>
      </c>
      <c r="E3657" s="40" t="s">
        <v>667</v>
      </c>
      <c r="F3657" s="15"/>
    </row>
    <row r="3658" spans="1:6" ht="21.9" customHeight="1" x14ac:dyDescent="0.25">
      <c r="A3658" s="41" t="s">
        <v>666</v>
      </c>
      <c r="B3658" s="42">
        <v>-13.226000000000001</v>
      </c>
      <c r="C3658" s="42">
        <v>131.13800000000001</v>
      </c>
      <c r="D3658" s="43">
        <v>23.073599999999999</v>
      </c>
      <c r="E3658" s="40" t="s">
        <v>667</v>
      </c>
      <c r="F3658" s="15"/>
    </row>
    <row r="3659" spans="1:6" ht="21.9" customHeight="1" x14ac:dyDescent="0.25">
      <c r="A3659" s="41" t="s">
        <v>666</v>
      </c>
      <c r="B3659" s="42">
        <v>-14.435</v>
      </c>
      <c r="C3659" s="42">
        <v>132.221</v>
      </c>
      <c r="D3659" s="43">
        <v>28.452400000000001</v>
      </c>
      <c r="E3659" s="40" t="s">
        <v>667</v>
      </c>
      <c r="F3659" s="15"/>
    </row>
    <row r="3660" spans="1:6" ht="21.9" customHeight="1" x14ac:dyDescent="0.25">
      <c r="A3660" s="41" t="s">
        <v>666</v>
      </c>
      <c r="B3660" s="42">
        <v>-12.837</v>
      </c>
      <c r="C3660" s="42">
        <v>130.94900000000001</v>
      </c>
      <c r="D3660" s="43">
        <v>346.14249999999998</v>
      </c>
      <c r="E3660" s="40" t="s">
        <v>667</v>
      </c>
      <c r="F3660" s="15"/>
    </row>
    <row r="3661" spans="1:6" ht="21.9" customHeight="1" x14ac:dyDescent="0.25">
      <c r="A3661" s="41" t="s">
        <v>666</v>
      </c>
      <c r="B3661" s="42">
        <v>-12.481999999999999</v>
      </c>
      <c r="C3661" s="42">
        <v>131.06700000000001</v>
      </c>
      <c r="D3661" s="43">
        <v>972.75250000000005</v>
      </c>
      <c r="E3661" s="40" t="s">
        <v>667</v>
      </c>
      <c r="F3661" s="15"/>
    </row>
    <row r="3662" spans="1:6" ht="21.9" customHeight="1" x14ac:dyDescent="0.25">
      <c r="A3662" s="41" t="s">
        <v>666</v>
      </c>
      <c r="B3662" s="42">
        <v>-12.545</v>
      </c>
      <c r="C3662" s="42">
        <v>131.25899999999999</v>
      </c>
      <c r="D3662" s="43">
        <v>491.51249999999999</v>
      </c>
      <c r="E3662" s="40" t="s">
        <v>667</v>
      </c>
      <c r="F3662" s="15"/>
    </row>
    <row r="3663" spans="1:6" ht="21.9" customHeight="1" x14ac:dyDescent="0.25">
      <c r="A3663" s="41" t="s">
        <v>666</v>
      </c>
      <c r="B3663" s="42">
        <v>-12.536</v>
      </c>
      <c r="C3663" s="42">
        <v>131.161</v>
      </c>
      <c r="D3663" s="43">
        <v>1457.24</v>
      </c>
      <c r="E3663" s="40" t="s">
        <v>667</v>
      </c>
      <c r="F3663" s="15"/>
    </row>
    <row r="3664" spans="1:6" ht="21.9" customHeight="1" x14ac:dyDescent="0.25">
      <c r="A3664" s="41" t="s">
        <v>666</v>
      </c>
      <c r="B3664" s="42">
        <v>-12.609</v>
      </c>
      <c r="C3664" s="42">
        <v>131.12200000000001</v>
      </c>
      <c r="D3664" s="43">
        <v>1384.57</v>
      </c>
      <c r="E3664" s="40" t="s">
        <v>667</v>
      </c>
      <c r="F3664" s="15"/>
    </row>
    <row r="3665" spans="1:6" ht="21.9" customHeight="1" x14ac:dyDescent="0.25">
      <c r="A3665" s="41" t="s">
        <v>666</v>
      </c>
      <c r="B3665" s="42">
        <v>-12.584</v>
      </c>
      <c r="C3665" s="42">
        <v>131.238</v>
      </c>
      <c r="D3665" s="43">
        <v>548.19500000000005</v>
      </c>
      <c r="E3665" s="40" t="s">
        <v>667</v>
      </c>
      <c r="F3665" s="15"/>
    </row>
    <row r="3666" spans="1:6" ht="21.9" customHeight="1" x14ac:dyDescent="0.25">
      <c r="A3666" s="41" t="s">
        <v>666</v>
      </c>
      <c r="B3666" s="42">
        <v>-12.686999999999999</v>
      </c>
      <c r="C3666" s="42">
        <v>131.06</v>
      </c>
      <c r="D3666" s="43">
        <v>728.62</v>
      </c>
      <c r="E3666" s="40" t="s">
        <v>667</v>
      </c>
      <c r="F3666" s="15"/>
    </row>
    <row r="3667" spans="1:6" ht="21.9" customHeight="1" x14ac:dyDescent="0.25">
      <c r="A3667" s="41" t="s">
        <v>666</v>
      </c>
      <c r="B3667" s="42">
        <v>-14.489000000000001</v>
      </c>
      <c r="C3667" s="42">
        <v>132.239</v>
      </c>
      <c r="D3667" s="43">
        <v>23.710333330000001</v>
      </c>
      <c r="E3667" s="40" t="s">
        <v>667</v>
      </c>
      <c r="F3667" s="15"/>
    </row>
    <row r="3668" spans="1:6" ht="21.9" customHeight="1" x14ac:dyDescent="0.25">
      <c r="A3668" s="41" t="s">
        <v>666</v>
      </c>
      <c r="B3668" s="42">
        <v>-14.912000000000001</v>
      </c>
      <c r="C3668" s="42">
        <v>133.083</v>
      </c>
      <c r="D3668" s="43">
        <v>1.6333583819999999</v>
      </c>
      <c r="E3668" s="40" t="s">
        <v>667</v>
      </c>
      <c r="F3668" s="15"/>
    </row>
    <row r="3669" spans="1:6" ht="21.9" customHeight="1" x14ac:dyDescent="0.25">
      <c r="A3669" s="41" t="s">
        <v>666</v>
      </c>
      <c r="B3669" s="42">
        <v>-16.047999999999998</v>
      </c>
      <c r="C3669" s="42">
        <v>132.923</v>
      </c>
      <c r="D3669" s="43">
        <v>46.685666670000003</v>
      </c>
      <c r="E3669" s="40" t="s">
        <v>667</v>
      </c>
      <c r="F3669" s="15"/>
    </row>
    <row r="3670" spans="1:6" ht="21.9" customHeight="1" x14ac:dyDescent="0.25">
      <c r="A3670" s="41" t="s">
        <v>666</v>
      </c>
      <c r="B3670" s="42">
        <v>-16.161999999999999</v>
      </c>
      <c r="C3670" s="42">
        <v>132.89400000000001</v>
      </c>
      <c r="D3670" s="43">
        <v>25.445090910000001</v>
      </c>
      <c r="E3670" s="40" t="s">
        <v>667</v>
      </c>
      <c r="F3670" s="15"/>
    </row>
    <row r="3671" spans="1:6" ht="21.9" customHeight="1" x14ac:dyDescent="0.25">
      <c r="A3671" s="41" t="s">
        <v>666</v>
      </c>
      <c r="B3671" s="42">
        <v>-15.832000000000001</v>
      </c>
      <c r="C3671" s="42">
        <v>132.59399999999999</v>
      </c>
      <c r="D3671" s="43">
        <v>34.985374999999998</v>
      </c>
      <c r="E3671" s="40" t="s">
        <v>667</v>
      </c>
      <c r="F3671" s="15"/>
    </row>
    <row r="3672" spans="1:6" ht="21.9" customHeight="1" x14ac:dyDescent="0.25">
      <c r="A3672" s="41" t="s">
        <v>666</v>
      </c>
      <c r="B3672" s="42">
        <v>-15.273</v>
      </c>
      <c r="C3672" s="42">
        <v>132.916</v>
      </c>
      <c r="D3672" s="43">
        <v>2.3635378149999999</v>
      </c>
      <c r="E3672" s="40" t="s">
        <v>667</v>
      </c>
      <c r="F3672" s="15"/>
    </row>
    <row r="3673" spans="1:6" ht="21.9" customHeight="1" x14ac:dyDescent="0.25">
      <c r="A3673" s="41" t="s">
        <v>666</v>
      </c>
      <c r="B3673" s="42">
        <v>-12.765000000000001</v>
      </c>
      <c r="C3673" s="42">
        <v>131.47800000000001</v>
      </c>
      <c r="D3673" s="43">
        <v>221.72499999999999</v>
      </c>
      <c r="E3673" s="40" t="s">
        <v>667</v>
      </c>
      <c r="F3673" s="15"/>
    </row>
    <row r="3674" spans="1:6" ht="21.9" customHeight="1" x14ac:dyDescent="0.25">
      <c r="A3674" s="41" t="s">
        <v>666</v>
      </c>
      <c r="B3674" s="42">
        <v>-12.765000000000001</v>
      </c>
      <c r="C3674" s="42">
        <v>131.48599999999999</v>
      </c>
      <c r="D3674" s="43">
        <v>264.56799999999998</v>
      </c>
      <c r="E3674" s="40" t="s">
        <v>667</v>
      </c>
      <c r="F3674" s="15"/>
    </row>
    <row r="3675" spans="1:6" ht="21.9" customHeight="1" x14ac:dyDescent="0.25">
      <c r="A3675" s="41" t="s">
        <v>666</v>
      </c>
      <c r="B3675" s="42">
        <v>-12.593</v>
      </c>
      <c r="C3675" s="42">
        <v>131.751</v>
      </c>
      <c r="D3675" s="43">
        <v>424.94799999999998</v>
      </c>
      <c r="E3675" s="40" t="s">
        <v>667</v>
      </c>
      <c r="F3675" s="15"/>
    </row>
    <row r="3676" spans="1:6" ht="21.9" customHeight="1" x14ac:dyDescent="0.25">
      <c r="A3676" s="41" t="s">
        <v>666</v>
      </c>
      <c r="B3676" s="42">
        <v>-12.651999999999999</v>
      </c>
      <c r="C3676" s="42">
        <v>131.11000000000001</v>
      </c>
      <c r="D3676" s="43">
        <v>908.48</v>
      </c>
      <c r="E3676" s="40" t="s">
        <v>667</v>
      </c>
      <c r="F3676" s="15"/>
    </row>
    <row r="3677" spans="1:6" ht="21.9" customHeight="1" x14ac:dyDescent="0.25">
      <c r="A3677" s="41" t="s">
        <v>666</v>
      </c>
      <c r="B3677" s="42">
        <v>-12.763</v>
      </c>
      <c r="C3677" s="42">
        <v>131.06899999999999</v>
      </c>
      <c r="D3677" s="43">
        <v>487.12400000000002</v>
      </c>
      <c r="E3677" s="40" t="s">
        <v>667</v>
      </c>
      <c r="F3677" s="15"/>
    </row>
    <row r="3678" spans="1:6" ht="21.9" customHeight="1" x14ac:dyDescent="0.25">
      <c r="A3678" s="41" t="s">
        <v>666</v>
      </c>
      <c r="B3678" s="42">
        <v>-12.949</v>
      </c>
      <c r="C3678" s="42">
        <v>131.172</v>
      </c>
      <c r="D3678" s="43">
        <v>396.46249999999998</v>
      </c>
      <c r="E3678" s="40" t="s">
        <v>667</v>
      </c>
      <c r="F3678" s="15"/>
    </row>
    <row r="3679" spans="1:6" ht="21.9" customHeight="1" x14ac:dyDescent="0.25">
      <c r="A3679" s="41" t="s">
        <v>666</v>
      </c>
      <c r="B3679" s="42">
        <v>-13.115</v>
      </c>
      <c r="C3679" s="42">
        <v>130.185</v>
      </c>
      <c r="D3679" s="43">
        <v>1370.93</v>
      </c>
      <c r="E3679" s="40" t="s">
        <v>667</v>
      </c>
      <c r="F3679" s="15"/>
    </row>
    <row r="3680" spans="1:6" ht="21.9" customHeight="1" x14ac:dyDescent="0.25">
      <c r="A3680" s="41" t="s">
        <v>666</v>
      </c>
      <c r="B3680" s="42">
        <v>-13.115</v>
      </c>
      <c r="C3680" s="42">
        <v>130.185</v>
      </c>
      <c r="D3680" s="43">
        <v>1028.1975</v>
      </c>
      <c r="E3680" s="40" t="s">
        <v>667</v>
      </c>
      <c r="F3680" s="15"/>
    </row>
    <row r="3681" spans="1:6" ht="21.9" customHeight="1" x14ac:dyDescent="0.25">
      <c r="A3681" s="41" t="s">
        <v>666</v>
      </c>
      <c r="B3681" s="42">
        <v>-12.766</v>
      </c>
      <c r="C3681" s="42">
        <v>130.976</v>
      </c>
      <c r="D3681" s="43">
        <v>971.49333330000002</v>
      </c>
      <c r="E3681" s="40" t="s">
        <v>667</v>
      </c>
      <c r="F3681" s="15"/>
    </row>
    <row r="3682" spans="1:6" ht="21.9" customHeight="1" x14ac:dyDescent="0.25">
      <c r="A3682" s="41" t="s">
        <v>666</v>
      </c>
      <c r="B3682" s="42">
        <v>-15.297000000000001</v>
      </c>
      <c r="C3682" s="42">
        <v>132.255</v>
      </c>
      <c r="D3682" s="43">
        <v>70.596249999999998</v>
      </c>
      <c r="E3682" s="40" t="s">
        <v>667</v>
      </c>
      <c r="F3682" s="15"/>
    </row>
    <row r="3683" spans="1:6" ht="21.9" customHeight="1" x14ac:dyDescent="0.25">
      <c r="A3683" s="41" t="s">
        <v>666</v>
      </c>
      <c r="B3683" s="42">
        <v>-14.432</v>
      </c>
      <c r="C3683" s="42">
        <v>132.23099999999999</v>
      </c>
      <c r="D3683" s="43">
        <v>56.904800000000002</v>
      </c>
      <c r="E3683" s="40" t="s">
        <v>667</v>
      </c>
      <c r="F3683" s="15"/>
    </row>
    <row r="3684" spans="1:6" ht="21.9" customHeight="1" x14ac:dyDescent="0.25">
      <c r="A3684" s="41" t="s">
        <v>666</v>
      </c>
      <c r="B3684" s="42">
        <v>-17.536000000000001</v>
      </c>
      <c r="C3684" s="42">
        <v>130.476</v>
      </c>
      <c r="D3684" s="43">
        <v>4.3955312500000003</v>
      </c>
      <c r="E3684" s="40" t="s">
        <v>667</v>
      </c>
      <c r="F3684" s="15"/>
    </row>
    <row r="3685" spans="1:6" ht="21.9" customHeight="1" x14ac:dyDescent="0.25">
      <c r="A3685" s="41" t="s">
        <v>666</v>
      </c>
      <c r="B3685" s="42">
        <v>-17.553999999999998</v>
      </c>
      <c r="C3685" s="42">
        <v>131.54900000000001</v>
      </c>
      <c r="D3685" s="43">
        <v>0.80084813799999999</v>
      </c>
      <c r="E3685" s="40" t="s">
        <v>667</v>
      </c>
      <c r="F3685" s="15"/>
    </row>
    <row r="3686" spans="1:6" ht="21.9" customHeight="1" x14ac:dyDescent="0.25">
      <c r="A3686" s="41" t="s">
        <v>666</v>
      </c>
      <c r="B3686" s="42">
        <v>-17.123000000000001</v>
      </c>
      <c r="C3686" s="42">
        <v>131.29599999999999</v>
      </c>
      <c r="D3686" s="43">
        <v>0.22315225999999999</v>
      </c>
      <c r="E3686" s="40" t="s">
        <v>667</v>
      </c>
      <c r="F3686" s="15"/>
    </row>
    <row r="3687" spans="1:6" ht="21.9" customHeight="1" x14ac:dyDescent="0.25">
      <c r="A3687" s="41" t="s">
        <v>666</v>
      </c>
      <c r="B3687" s="42">
        <v>-17.128</v>
      </c>
      <c r="C3687" s="42">
        <v>131.29300000000001</v>
      </c>
      <c r="D3687" s="43">
        <v>0.98389860100000004</v>
      </c>
      <c r="E3687" s="40" t="s">
        <v>667</v>
      </c>
      <c r="F3687" s="15"/>
    </row>
    <row r="3688" spans="1:6" ht="21.9" customHeight="1" x14ac:dyDescent="0.25">
      <c r="A3688" s="41" t="s">
        <v>666</v>
      </c>
      <c r="B3688" s="42">
        <v>-16.673999999999999</v>
      </c>
      <c r="C3688" s="42">
        <v>131.49100000000001</v>
      </c>
      <c r="D3688" s="43">
        <v>25.73</v>
      </c>
      <c r="E3688" s="40" t="s">
        <v>667</v>
      </c>
      <c r="F3688" s="15"/>
    </row>
    <row r="3689" spans="1:6" ht="21.9" customHeight="1" x14ac:dyDescent="0.25">
      <c r="A3689" s="41" t="s">
        <v>666</v>
      </c>
      <c r="B3689" s="42">
        <v>-16.37</v>
      </c>
      <c r="C3689" s="42">
        <v>129.196</v>
      </c>
      <c r="D3689" s="43">
        <v>96.532749999999993</v>
      </c>
      <c r="E3689" s="40" t="s">
        <v>667</v>
      </c>
      <c r="F3689" s="15"/>
    </row>
    <row r="3690" spans="1:6" ht="21.9" customHeight="1" x14ac:dyDescent="0.25">
      <c r="A3690" s="41" t="s">
        <v>666</v>
      </c>
      <c r="B3690" s="42">
        <v>-16.202000000000002</v>
      </c>
      <c r="C3690" s="42">
        <v>129.27000000000001</v>
      </c>
      <c r="D3690" s="43">
        <v>28.651687500000001</v>
      </c>
      <c r="E3690" s="40" t="s">
        <v>667</v>
      </c>
      <c r="F3690" s="15"/>
    </row>
    <row r="3691" spans="1:6" ht="21.9" customHeight="1" x14ac:dyDescent="0.25">
      <c r="A3691" s="41" t="s">
        <v>666</v>
      </c>
      <c r="B3691" s="42">
        <v>-16.276</v>
      </c>
      <c r="C3691" s="42">
        <v>129.38</v>
      </c>
      <c r="D3691" s="43">
        <v>26.8264</v>
      </c>
      <c r="E3691" s="40" t="s">
        <v>667</v>
      </c>
      <c r="F3691" s="15"/>
    </row>
    <row r="3692" spans="1:6" ht="21.9" customHeight="1" x14ac:dyDescent="0.25">
      <c r="A3692" s="41" t="s">
        <v>666</v>
      </c>
      <c r="B3692" s="42">
        <v>-14.752000000000001</v>
      </c>
      <c r="C3692" s="42">
        <v>131.63900000000001</v>
      </c>
      <c r="D3692" s="43">
        <v>20.057066670000001</v>
      </c>
      <c r="E3692" s="40" t="s">
        <v>667</v>
      </c>
      <c r="F3692" s="15"/>
    </row>
    <row r="3693" spans="1:6" ht="21.9" customHeight="1" x14ac:dyDescent="0.25">
      <c r="A3693" s="41" t="s">
        <v>666</v>
      </c>
      <c r="B3693" s="42">
        <v>-16.047999999999998</v>
      </c>
      <c r="C3693" s="42">
        <v>132.923</v>
      </c>
      <c r="D3693" s="43">
        <v>32.096394830000001</v>
      </c>
      <c r="E3693" s="40" t="s">
        <v>667</v>
      </c>
      <c r="F3693" s="15"/>
    </row>
    <row r="3694" spans="1:6" ht="21.9" customHeight="1" x14ac:dyDescent="0.25">
      <c r="A3694" s="41" t="s">
        <v>666</v>
      </c>
      <c r="B3694" s="42">
        <v>-16.013000000000002</v>
      </c>
      <c r="C3694" s="42">
        <v>132.791</v>
      </c>
      <c r="D3694" s="43">
        <v>69.941500000000005</v>
      </c>
      <c r="E3694" s="40" t="s">
        <v>667</v>
      </c>
      <c r="F3694" s="15"/>
    </row>
    <row r="3695" spans="1:6" ht="21.9" customHeight="1" x14ac:dyDescent="0.25">
      <c r="A3695" s="41" t="s">
        <v>666</v>
      </c>
      <c r="B3695" s="42">
        <v>-14.361000000000001</v>
      </c>
      <c r="C3695" s="42">
        <v>129.87</v>
      </c>
      <c r="D3695" s="43">
        <v>118.4973913</v>
      </c>
      <c r="E3695" s="40" t="s">
        <v>667</v>
      </c>
      <c r="F3695" s="15"/>
    </row>
    <row r="3696" spans="1:6" ht="21.9" customHeight="1" x14ac:dyDescent="0.25">
      <c r="A3696" s="41" t="s">
        <v>666</v>
      </c>
      <c r="B3696" s="42">
        <v>-14.329000000000001</v>
      </c>
      <c r="C3696" s="42">
        <v>129.876</v>
      </c>
      <c r="D3696" s="43">
        <v>12.4766087</v>
      </c>
      <c r="E3696" s="40" t="s">
        <v>667</v>
      </c>
      <c r="F3696" s="15"/>
    </row>
    <row r="3697" spans="1:6" ht="21.9" customHeight="1" x14ac:dyDescent="0.25">
      <c r="A3697" s="41" t="s">
        <v>666</v>
      </c>
      <c r="B3697" s="42">
        <v>-14.339</v>
      </c>
      <c r="C3697" s="42">
        <v>129.88</v>
      </c>
      <c r="D3697" s="43">
        <v>53.447555559999998</v>
      </c>
      <c r="E3697" s="40" t="s">
        <v>667</v>
      </c>
      <c r="F3697" s="15"/>
    </row>
    <row r="3698" spans="1:6" ht="21.9" customHeight="1" x14ac:dyDescent="0.25">
      <c r="A3698" s="41" t="s">
        <v>666</v>
      </c>
      <c r="B3698" s="42">
        <v>-14.379</v>
      </c>
      <c r="C3698" s="42">
        <v>129.87299999999999</v>
      </c>
      <c r="D3698" s="43">
        <v>144.76</v>
      </c>
      <c r="E3698" s="40" t="s">
        <v>667</v>
      </c>
      <c r="F3698" s="15"/>
    </row>
    <row r="3699" spans="1:6" ht="21.9" customHeight="1" x14ac:dyDescent="0.25">
      <c r="A3699" s="41" t="s">
        <v>666</v>
      </c>
      <c r="B3699" s="42">
        <v>-14.388999999999999</v>
      </c>
      <c r="C3699" s="42">
        <v>129.88399999999999</v>
      </c>
      <c r="D3699" s="43">
        <v>130.72333330000001</v>
      </c>
      <c r="E3699" s="40" t="s">
        <v>667</v>
      </c>
      <c r="F3699" s="15"/>
    </row>
    <row r="3700" spans="1:6" ht="21.9" customHeight="1" x14ac:dyDescent="0.25">
      <c r="A3700" s="41" t="s">
        <v>666</v>
      </c>
      <c r="B3700" s="42">
        <v>-14.359</v>
      </c>
      <c r="C3700" s="42">
        <v>129.87899999999999</v>
      </c>
      <c r="D3700" s="43">
        <v>109.0176</v>
      </c>
      <c r="E3700" s="40" t="s">
        <v>667</v>
      </c>
      <c r="F3700" s="15"/>
    </row>
    <row r="3701" spans="1:6" ht="21.9" customHeight="1" x14ac:dyDescent="0.25">
      <c r="A3701" s="41" t="s">
        <v>666</v>
      </c>
      <c r="B3701" s="42">
        <v>-14.375999999999999</v>
      </c>
      <c r="C3701" s="42">
        <v>129.88800000000001</v>
      </c>
      <c r="D3701" s="43">
        <v>289.52</v>
      </c>
      <c r="E3701" s="40" t="s">
        <v>667</v>
      </c>
      <c r="F3701" s="15"/>
    </row>
    <row r="3702" spans="1:6" ht="21.9" customHeight="1" x14ac:dyDescent="0.25">
      <c r="A3702" s="41" t="s">
        <v>666</v>
      </c>
      <c r="B3702" s="42">
        <v>-14.365</v>
      </c>
      <c r="C3702" s="42">
        <v>129.88499999999999</v>
      </c>
      <c r="D3702" s="43">
        <v>129.7828571</v>
      </c>
      <c r="E3702" s="40" t="s">
        <v>667</v>
      </c>
      <c r="F3702" s="15"/>
    </row>
    <row r="3703" spans="1:6" ht="21.9" customHeight="1" x14ac:dyDescent="0.25">
      <c r="A3703" s="41" t="s">
        <v>666</v>
      </c>
      <c r="B3703" s="42">
        <v>-14.364000000000001</v>
      </c>
      <c r="C3703" s="42">
        <v>129.875</v>
      </c>
      <c r="D3703" s="43">
        <v>123.8836364</v>
      </c>
      <c r="E3703" s="40" t="s">
        <v>667</v>
      </c>
      <c r="F3703" s="15"/>
    </row>
    <row r="3704" spans="1:6" ht="21.9" customHeight="1" x14ac:dyDescent="0.25">
      <c r="A3704" s="41" t="s">
        <v>666</v>
      </c>
      <c r="B3704" s="42">
        <v>-14.381</v>
      </c>
      <c r="C3704" s="42">
        <v>129.88300000000001</v>
      </c>
      <c r="D3704" s="43">
        <v>137.14105259999999</v>
      </c>
      <c r="E3704" s="40" t="s">
        <v>667</v>
      </c>
      <c r="F3704" s="15"/>
    </row>
    <row r="3705" spans="1:6" ht="21.9" customHeight="1" x14ac:dyDescent="0.25">
      <c r="A3705" s="41" t="s">
        <v>666</v>
      </c>
      <c r="B3705" s="42">
        <v>-14.391</v>
      </c>
      <c r="C3705" s="42">
        <v>129.88</v>
      </c>
      <c r="D3705" s="43">
        <v>85.564363639999996</v>
      </c>
      <c r="E3705" s="40" t="s">
        <v>667</v>
      </c>
      <c r="F3705" s="15"/>
    </row>
    <row r="3706" spans="1:6" ht="21.9" customHeight="1" x14ac:dyDescent="0.25">
      <c r="A3706" s="41" t="s">
        <v>666</v>
      </c>
      <c r="B3706" s="42">
        <v>-14.398</v>
      </c>
      <c r="C3706" s="42">
        <v>129.87899999999999</v>
      </c>
      <c r="D3706" s="43">
        <v>29.974777069999998</v>
      </c>
      <c r="E3706" s="40" t="s">
        <v>667</v>
      </c>
      <c r="F3706" s="15"/>
    </row>
    <row r="3707" spans="1:6" ht="21.9" customHeight="1" x14ac:dyDescent="0.25">
      <c r="A3707" s="41" t="s">
        <v>666</v>
      </c>
      <c r="B3707" s="42">
        <v>-14.385</v>
      </c>
      <c r="C3707" s="42">
        <v>129.87799999999999</v>
      </c>
      <c r="D3707" s="43">
        <v>96.506666670000001</v>
      </c>
      <c r="E3707" s="40" t="s">
        <v>667</v>
      </c>
      <c r="F3707" s="15"/>
    </row>
    <row r="3708" spans="1:6" ht="21.9" customHeight="1" x14ac:dyDescent="0.25">
      <c r="A3708" s="41" t="s">
        <v>666</v>
      </c>
      <c r="B3708" s="42">
        <v>-12.762</v>
      </c>
      <c r="C3708" s="42">
        <v>131.49700000000001</v>
      </c>
      <c r="D3708" s="43">
        <v>264.56799999999998</v>
      </c>
      <c r="E3708" s="40" t="s">
        <v>667</v>
      </c>
      <c r="F3708" s="15"/>
    </row>
    <row r="3709" spans="1:6" ht="21.9" customHeight="1" x14ac:dyDescent="0.25">
      <c r="A3709" s="41" t="s">
        <v>666</v>
      </c>
      <c r="B3709" s="42">
        <v>-12.542999999999999</v>
      </c>
      <c r="C3709" s="42">
        <v>131.03700000000001</v>
      </c>
      <c r="D3709" s="43">
        <v>1028.1975</v>
      </c>
      <c r="E3709" s="40" t="s">
        <v>667</v>
      </c>
      <c r="F3709" s="15"/>
    </row>
    <row r="3710" spans="1:6" ht="21.9" customHeight="1" x14ac:dyDescent="0.25">
      <c r="A3710" s="41" t="s">
        <v>666</v>
      </c>
      <c r="B3710" s="42">
        <v>-13.855</v>
      </c>
      <c r="C3710" s="42">
        <v>129.99</v>
      </c>
      <c r="D3710" s="43">
        <v>461.52333329999999</v>
      </c>
      <c r="E3710" s="40" t="s">
        <v>667</v>
      </c>
      <c r="F3710" s="15"/>
    </row>
    <row r="3711" spans="1:6" ht="21.9" customHeight="1" x14ac:dyDescent="0.25">
      <c r="A3711" s="41" t="s">
        <v>666</v>
      </c>
      <c r="B3711" s="42">
        <v>-14.169</v>
      </c>
      <c r="C3711" s="42">
        <v>130.328</v>
      </c>
      <c r="D3711" s="43">
        <v>94.773499999999999</v>
      </c>
      <c r="E3711" s="40" t="s">
        <v>667</v>
      </c>
      <c r="F3711" s="15"/>
    </row>
    <row r="3712" spans="1:6" ht="21.9" customHeight="1" x14ac:dyDescent="0.25">
      <c r="A3712" s="41" t="s">
        <v>666</v>
      </c>
      <c r="B3712" s="42">
        <v>-14.170999999999999</v>
      </c>
      <c r="C3712" s="42">
        <v>130.328</v>
      </c>
      <c r="D3712" s="43">
        <v>72.902692310000006</v>
      </c>
      <c r="E3712" s="40" t="s">
        <v>667</v>
      </c>
      <c r="F3712" s="15"/>
    </row>
    <row r="3713" spans="1:6" ht="21.9" customHeight="1" x14ac:dyDescent="0.25">
      <c r="A3713" s="41" t="s">
        <v>666</v>
      </c>
      <c r="B3713" s="42">
        <v>-14.169</v>
      </c>
      <c r="C3713" s="42">
        <v>130.327</v>
      </c>
      <c r="D3713" s="43">
        <v>63.182333329999999</v>
      </c>
      <c r="E3713" s="40" t="s">
        <v>667</v>
      </c>
      <c r="F3713" s="15"/>
    </row>
    <row r="3714" spans="1:6" ht="21.9" customHeight="1" x14ac:dyDescent="0.25">
      <c r="A3714" s="41" t="s">
        <v>666</v>
      </c>
      <c r="B3714" s="42">
        <v>-12.586</v>
      </c>
      <c r="C3714" s="42">
        <v>131.11199999999999</v>
      </c>
      <c r="D3714" s="43">
        <v>923.04666669999995</v>
      </c>
      <c r="E3714" s="40" t="s">
        <v>667</v>
      </c>
      <c r="F3714" s="15"/>
    </row>
    <row r="3715" spans="1:6" ht="21.9" customHeight="1" x14ac:dyDescent="0.25">
      <c r="A3715" s="41" t="s">
        <v>666</v>
      </c>
      <c r="B3715" s="42">
        <v>-12.59</v>
      </c>
      <c r="C3715" s="42">
        <v>131.11600000000001</v>
      </c>
      <c r="D3715" s="43">
        <v>923.04666669999995</v>
      </c>
      <c r="E3715" s="40" t="s">
        <v>667</v>
      </c>
      <c r="F3715" s="15"/>
    </row>
    <row r="3716" spans="1:6" ht="21.9" customHeight="1" x14ac:dyDescent="0.25">
      <c r="A3716" s="41" t="s">
        <v>666</v>
      </c>
      <c r="B3716" s="42">
        <v>-12.824</v>
      </c>
      <c r="C3716" s="42">
        <v>131.81700000000001</v>
      </c>
      <c r="D3716" s="43">
        <v>189.78666670000001</v>
      </c>
      <c r="E3716" s="40" t="s">
        <v>667</v>
      </c>
      <c r="F3716" s="15"/>
    </row>
    <row r="3717" spans="1:6" ht="21.9" customHeight="1" x14ac:dyDescent="0.25">
      <c r="A3717" s="41" t="s">
        <v>666</v>
      </c>
      <c r="B3717" s="42">
        <v>-12.539</v>
      </c>
      <c r="C3717" s="42">
        <v>131.107</v>
      </c>
      <c r="D3717" s="43">
        <v>872.0625</v>
      </c>
      <c r="E3717" s="40" t="s">
        <v>667</v>
      </c>
      <c r="F3717" s="15"/>
    </row>
    <row r="3718" spans="1:6" ht="21.9" customHeight="1" x14ac:dyDescent="0.25">
      <c r="A3718" s="41" t="s">
        <v>666</v>
      </c>
      <c r="B3718" s="42">
        <v>-12.567</v>
      </c>
      <c r="C3718" s="42">
        <v>131.166</v>
      </c>
      <c r="D3718" s="43">
        <v>1217.81</v>
      </c>
      <c r="E3718" s="40" t="s">
        <v>667</v>
      </c>
      <c r="F3718" s="15"/>
    </row>
    <row r="3719" spans="1:6" ht="21.9" customHeight="1" x14ac:dyDescent="0.25">
      <c r="A3719" s="41" t="s">
        <v>666</v>
      </c>
      <c r="B3719" s="42">
        <v>-12.522</v>
      </c>
      <c r="C3719" s="42">
        <v>131.066</v>
      </c>
      <c r="D3719" s="43">
        <v>972.75250000000005</v>
      </c>
      <c r="E3719" s="40" t="s">
        <v>667</v>
      </c>
      <c r="F3719" s="15"/>
    </row>
    <row r="3720" spans="1:6" ht="21.9" customHeight="1" x14ac:dyDescent="0.25">
      <c r="A3720" s="41" t="s">
        <v>666</v>
      </c>
      <c r="B3720" s="42">
        <v>-12.771000000000001</v>
      </c>
      <c r="C3720" s="42">
        <v>130.99199999999999</v>
      </c>
      <c r="D3720" s="43">
        <v>487.12400000000002</v>
      </c>
      <c r="E3720" s="40" t="s">
        <v>667</v>
      </c>
      <c r="F3720" s="15"/>
    </row>
    <row r="3721" spans="1:6" ht="21.9" customHeight="1" x14ac:dyDescent="0.25">
      <c r="A3721" s="41" t="s">
        <v>666</v>
      </c>
      <c r="B3721" s="42">
        <v>-12.795999999999999</v>
      </c>
      <c r="C3721" s="42">
        <v>131.00899999999999</v>
      </c>
      <c r="D3721" s="43">
        <v>405.93666669999999</v>
      </c>
      <c r="E3721" s="40" t="s">
        <v>667</v>
      </c>
      <c r="F3721" s="15"/>
    </row>
    <row r="3722" spans="1:6" ht="21.9" customHeight="1" x14ac:dyDescent="0.25">
      <c r="A3722" s="41" t="s">
        <v>666</v>
      </c>
      <c r="B3722" s="42">
        <v>-12.535</v>
      </c>
      <c r="C3722" s="42">
        <v>131.149</v>
      </c>
      <c r="D3722" s="43">
        <v>617.59199999999998</v>
      </c>
      <c r="E3722" s="40" t="s">
        <v>667</v>
      </c>
      <c r="F3722" s="15"/>
    </row>
    <row r="3723" spans="1:6" ht="21.9" customHeight="1" x14ac:dyDescent="0.25">
      <c r="A3723" s="41" t="s">
        <v>666</v>
      </c>
      <c r="B3723" s="42">
        <v>-12.5</v>
      </c>
      <c r="C3723" s="42">
        <v>131.03399999999999</v>
      </c>
      <c r="D3723" s="43">
        <v>685.46500000000003</v>
      </c>
      <c r="E3723" s="40" t="s">
        <v>667</v>
      </c>
      <c r="F3723" s="15"/>
    </row>
    <row r="3724" spans="1:6" ht="21.9" customHeight="1" x14ac:dyDescent="0.25">
      <c r="A3724" s="41" t="s">
        <v>666</v>
      </c>
      <c r="B3724" s="42">
        <v>-12.747</v>
      </c>
      <c r="C3724" s="42">
        <v>131.00899999999999</v>
      </c>
      <c r="D3724" s="43">
        <v>1162.75</v>
      </c>
      <c r="E3724" s="40" t="s">
        <v>667</v>
      </c>
      <c r="F3724" s="15"/>
    </row>
    <row r="3725" spans="1:6" ht="21.9" customHeight="1" x14ac:dyDescent="0.25">
      <c r="A3725" s="41" t="s">
        <v>666</v>
      </c>
      <c r="B3725" s="42">
        <v>-12.731</v>
      </c>
      <c r="C3725" s="42">
        <v>130.94900000000001</v>
      </c>
      <c r="D3725" s="43">
        <v>1405.0868270000001</v>
      </c>
      <c r="E3725" s="40" t="s">
        <v>667</v>
      </c>
      <c r="F3725" s="15"/>
    </row>
    <row r="3726" spans="1:6" ht="21.9" customHeight="1" x14ac:dyDescent="0.25">
      <c r="A3726" s="41" t="s">
        <v>666</v>
      </c>
      <c r="B3726" s="42">
        <v>-12.757999999999999</v>
      </c>
      <c r="C3726" s="42">
        <v>130.91800000000001</v>
      </c>
      <c r="D3726" s="43">
        <v>651.41999999999996</v>
      </c>
      <c r="E3726" s="40" t="s">
        <v>667</v>
      </c>
      <c r="F3726" s="15"/>
    </row>
    <row r="3727" spans="1:6" ht="21.9" customHeight="1" x14ac:dyDescent="0.25">
      <c r="A3727" s="41" t="s">
        <v>666</v>
      </c>
      <c r="B3727" s="42">
        <v>-12.829000000000001</v>
      </c>
      <c r="C3727" s="42">
        <v>130.91300000000001</v>
      </c>
      <c r="D3727" s="43">
        <v>923.04666669999995</v>
      </c>
      <c r="E3727" s="40" t="s">
        <v>667</v>
      </c>
      <c r="F3727" s="15"/>
    </row>
    <row r="3728" spans="1:6" ht="21.9" customHeight="1" x14ac:dyDescent="0.25">
      <c r="A3728" s="41" t="s">
        <v>666</v>
      </c>
      <c r="B3728" s="42">
        <v>-14.371</v>
      </c>
      <c r="C3728" s="42">
        <v>129.88</v>
      </c>
      <c r="D3728" s="43">
        <v>135.12860259999999</v>
      </c>
      <c r="E3728" s="40" t="s">
        <v>667</v>
      </c>
      <c r="F3728" s="15"/>
    </row>
    <row r="3729" spans="1:6" ht="21.9" customHeight="1" x14ac:dyDescent="0.25">
      <c r="A3729" s="41" t="s">
        <v>666</v>
      </c>
      <c r="B3729" s="42">
        <v>-14.385</v>
      </c>
      <c r="C3729" s="42">
        <v>129.87799999999999</v>
      </c>
      <c r="D3729" s="43">
        <v>96.506666670000001</v>
      </c>
      <c r="E3729" s="40" t="s">
        <v>667</v>
      </c>
      <c r="F3729" s="15"/>
    </row>
    <row r="3730" spans="1:6" ht="21.9" customHeight="1" x14ac:dyDescent="0.25">
      <c r="A3730" s="41" t="s">
        <v>666</v>
      </c>
      <c r="B3730" s="42">
        <v>-14.381</v>
      </c>
      <c r="C3730" s="42">
        <v>129.88300000000001</v>
      </c>
      <c r="D3730" s="43">
        <v>372.24</v>
      </c>
      <c r="E3730" s="40" t="s">
        <v>667</v>
      </c>
      <c r="F3730" s="15"/>
    </row>
    <row r="3731" spans="1:6" ht="21.9" customHeight="1" x14ac:dyDescent="0.25">
      <c r="A3731" s="41" t="s">
        <v>666</v>
      </c>
      <c r="B3731" s="42">
        <v>-14.359</v>
      </c>
      <c r="C3731" s="42">
        <v>129.87899999999999</v>
      </c>
      <c r="D3731" s="43">
        <v>118.4973913</v>
      </c>
      <c r="E3731" s="40" t="s">
        <v>667</v>
      </c>
      <c r="F3731" s="15"/>
    </row>
    <row r="3732" spans="1:6" ht="21.9" customHeight="1" x14ac:dyDescent="0.25">
      <c r="A3732" s="41" t="s">
        <v>666</v>
      </c>
      <c r="B3732" s="42">
        <v>-14.414</v>
      </c>
      <c r="C3732" s="42">
        <v>129.43600000000001</v>
      </c>
      <c r="D3732" s="43">
        <v>316.36846150000002</v>
      </c>
      <c r="E3732" s="40" t="s">
        <v>667</v>
      </c>
      <c r="F3732" s="15"/>
    </row>
    <row r="3733" spans="1:6" ht="21.9" customHeight="1" x14ac:dyDescent="0.25">
      <c r="A3733" s="41" t="s">
        <v>666</v>
      </c>
      <c r="B3733" s="42">
        <v>-14.13</v>
      </c>
      <c r="C3733" s="42">
        <v>129.499</v>
      </c>
      <c r="D3733" s="43">
        <v>124.5803571</v>
      </c>
      <c r="E3733" s="40" t="s">
        <v>667</v>
      </c>
      <c r="F3733" s="15"/>
    </row>
    <row r="3734" spans="1:6" ht="21.9" customHeight="1" x14ac:dyDescent="0.25">
      <c r="A3734" s="41" t="s">
        <v>666</v>
      </c>
      <c r="B3734" s="42">
        <v>-14.304</v>
      </c>
      <c r="C3734" s="42">
        <v>132.07400000000001</v>
      </c>
      <c r="D3734" s="43">
        <v>57.428400000000003</v>
      </c>
      <c r="E3734" s="40" t="s">
        <v>667</v>
      </c>
      <c r="F3734" s="15"/>
    </row>
    <row r="3735" spans="1:6" ht="21.9" customHeight="1" x14ac:dyDescent="0.25">
      <c r="A3735" s="41" t="s">
        <v>666</v>
      </c>
      <c r="B3735" s="42">
        <v>-14.513999999999999</v>
      </c>
      <c r="C3735" s="42">
        <v>132.18700000000001</v>
      </c>
      <c r="D3735" s="43">
        <v>18.928999999999998</v>
      </c>
      <c r="E3735" s="40" t="s">
        <v>667</v>
      </c>
      <c r="F3735" s="15"/>
    </row>
    <row r="3736" spans="1:6" ht="21.9" customHeight="1" x14ac:dyDescent="0.25">
      <c r="A3736" s="41" t="s">
        <v>666</v>
      </c>
      <c r="B3736" s="42">
        <v>-14.56</v>
      </c>
      <c r="C3736" s="42">
        <v>131.97499999999999</v>
      </c>
      <c r="D3736" s="43">
        <v>25.765181819999999</v>
      </c>
      <c r="E3736" s="40" t="s">
        <v>667</v>
      </c>
      <c r="F3736" s="15"/>
    </row>
    <row r="3737" spans="1:6" ht="21.9" customHeight="1" x14ac:dyDescent="0.25">
      <c r="A3737" s="41" t="s">
        <v>666</v>
      </c>
      <c r="B3737" s="42">
        <v>-17.29</v>
      </c>
      <c r="C3737" s="42">
        <v>129.13800000000001</v>
      </c>
      <c r="D3737" s="43">
        <v>14.032678170000001</v>
      </c>
      <c r="E3737" s="40" t="s">
        <v>667</v>
      </c>
      <c r="F3737" s="15"/>
    </row>
    <row r="3738" spans="1:6" ht="21.9" customHeight="1" x14ac:dyDescent="0.25">
      <c r="A3738" s="41" t="s">
        <v>666</v>
      </c>
      <c r="B3738" s="42">
        <v>-14.398999999999999</v>
      </c>
      <c r="C3738" s="42">
        <v>132.785</v>
      </c>
      <c r="D3738" s="43">
        <v>95.122666670000001</v>
      </c>
      <c r="E3738" s="40" t="s">
        <v>667</v>
      </c>
      <c r="F3738" s="15"/>
    </row>
    <row r="3739" spans="1:6" ht="21.9" customHeight="1" x14ac:dyDescent="0.25">
      <c r="A3739" s="41" t="s">
        <v>666</v>
      </c>
      <c r="B3739" s="42">
        <v>-14.372999999999999</v>
      </c>
      <c r="C3739" s="42">
        <v>132.791</v>
      </c>
      <c r="D3739" s="43">
        <v>71.516499999999994</v>
      </c>
      <c r="E3739" s="40" t="s">
        <v>667</v>
      </c>
      <c r="F3739" s="15"/>
    </row>
    <row r="3740" spans="1:6" ht="21.9" customHeight="1" x14ac:dyDescent="0.25">
      <c r="A3740" s="41" t="s">
        <v>666</v>
      </c>
      <c r="B3740" s="42">
        <v>-13.023</v>
      </c>
      <c r="C3740" s="42">
        <v>130.95500000000001</v>
      </c>
      <c r="D3740" s="43">
        <v>543.84</v>
      </c>
      <c r="E3740" s="40" t="s">
        <v>667</v>
      </c>
      <c r="F3740" s="15"/>
    </row>
    <row r="3741" spans="1:6" ht="21.9" customHeight="1" x14ac:dyDescent="0.25">
      <c r="A3741" s="41" t="s">
        <v>666</v>
      </c>
      <c r="B3741" s="42">
        <v>-13.026</v>
      </c>
      <c r="C3741" s="42">
        <v>130.97200000000001</v>
      </c>
      <c r="D3741" s="43">
        <v>470.25</v>
      </c>
      <c r="E3741" s="40" t="s">
        <v>667</v>
      </c>
      <c r="F3741" s="15"/>
    </row>
    <row r="3742" spans="1:6" ht="21.9" customHeight="1" x14ac:dyDescent="0.25">
      <c r="A3742" s="41" t="s">
        <v>666</v>
      </c>
      <c r="B3742" s="42">
        <v>-12.975</v>
      </c>
      <c r="C3742" s="42">
        <v>131.20599999999999</v>
      </c>
      <c r="D3742" s="43">
        <v>309.85000000000002</v>
      </c>
      <c r="E3742" s="40" t="s">
        <v>667</v>
      </c>
      <c r="F3742" s="15"/>
    </row>
    <row r="3743" spans="1:6" ht="21.9" customHeight="1" x14ac:dyDescent="0.25">
      <c r="A3743" s="41" t="s">
        <v>666</v>
      </c>
      <c r="B3743" s="42">
        <v>-13.145</v>
      </c>
      <c r="C3743" s="42">
        <v>130.971</v>
      </c>
      <c r="D3743" s="43">
        <v>367.38</v>
      </c>
      <c r="E3743" s="40" t="s">
        <v>667</v>
      </c>
      <c r="F3743" s="15"/>
    </row>
    <row r="3744" spans="1:6" ht="21.9" customHeight="1" x14ac:dyDescent="0.25">
      <c r="A3744" s="41" t="s">
        <v>666</v>
      </c>
      <c r="B3744" s="42">
        <v>-13.131</v>
      </c>
      <c r="C3744" s="42">
        <v>130.99799999999999</v>
      </c>
      <c r="D3744" s="43">
        <v>227.744</v>
      </c>
      <c r="E3744" s="40" t="s">
        <v>667</v>
      </c>
      <c r="F3744" s="15"/>
    </row>
    <row r="3745" spans="1:6" ht="21.9" customHeight="1" x14ac:dyDescent="0.25">
      <c r="A3745" s="41" t="s">
        <v>666</v>
      </c>
      <c r="B3745" s="42">
        <v>-14.438000000000001</v>
      </c>
      <c r="C3745" s="42">
        <v>132.226</v>
      </c>
      <c r="D3745" s="43">
        <v>37.936533330000003</v>
      </c>
      <c r="E3745" s="40" t="s">
        <v>667</v>
      </c>
      <c r="F3745" s="15"/>
    </row>
    <row r="3746" spans="1:6" ht="21.9" customHeight="1" x14ac:dyDescent="0.25">
      <c r="A3746" s="41" t="s">
        <v>666</v>
      </c>
      <c r="B3746" s="42">
        <v>-14.433</v>
      </c>
      <c r="C3746" s="42">
        <v>132.21700000000001</v>
      </c>
      <c r="D3746" s="43">
        <v>47.420666670000003</v>
      </c>
      <c r="E3746" s="40" t="s">
        <v>667</v>
      </c>
      <c r="F3746" s="15"/>
    </row>
    <row r="3747" spans="1:6" ht="21.9" customHeight="1" x14ac:dyDescent="0.25">
      <c r="A3747" s="41" t="s">
        <v>666</v>
      </c>
      <c r="B3747" s="42">
        <v>-14.592000000000001</v>
      </c>
      <c r="C3747" s="42">
        <v>132.477</v>
      </c>
      <c r="D3747" s="43">
        <v>40.390142859999997</v>
      </c>
      <c r="E3747" s="40" t="s">
        <v>667</v>
      </c>
      <c r="F3747" s="15"/>
    </row>
    <row r="3748" spans="1:6" ht="21.9" customHeight="1" x14ac:dyDescent="0.25">
      <c r="A3748" s="41" t="s">
        <v>666</v>
      </c>
      <c r="B3748" s="42">
        <v>-14.436999999999999</v>
      </c>
      <c r="C3748" s="42">
        <v>132.22399999999999</v>
      </c>
      <c r="D3748" s="43">
        <v>31.613777779999999</v>
      </c>
      <c r="E3748" s="40" t="s">
        <v>667</v>
      </c>
      <c r="F3748" s="15"/>
    </row>
    <row r="3749" spans="1:6" ht="21.9" customHeight="1" x14ac:dyDescent="0.25">
      <c r="A3749" s="41" t="s">
        <v>666</v>
      </c>
      <c r="B3749" s="42">
        <v>-15.170999999999999</v>
      </c>
      <c r="C3749" s="42">
        <v>132.38499999999999</v>
      </c>
      <c r="D3749" s="43">
        <v>56.288200000000003</v>
      </c>
      <c r="E3749" s="40" t="s">
        <v>667</v>
      </c>
      <c r="F3749" s="15"/>
    </row>
    <row r="3750" spans="1:6" ht="21.9" customHeight="1" x14ac:dyDescent="0.25">
      <c r="A3750" s="41" t="s">
        <v>666</v>
      </c>
      <c r="B3750" s="42">
        <v>-15.276</v>
      </c>
      <c r="C3750" s="42">
        <v>132.376</v>
      </c>
      <c r="D3750" s="43">
        <v>9.7035172410000001</v>
      </c>
      <c r="E3750" s="40" t="s">
        <v>667</v>
      </c>
      <c r="F3750" s="15"/>
    </row>
    <row r="3751" spans="1:6" ht="21.9" customHeight="1" x14ac:dyDescent="0.25">
      <c r="A3751" s="41" t="s">
        <v>666</v>
      </c>
      <c r="B3751" s="42">
        <v>-14.601000000000001</v>
      </c>
      <c r="C3751" s="42">
        <v>132.57900000000001</v>
      </c>
      <c r="D3751" s="43">
        <v>40.418142860000003</v>
      </c>
      <c r="E3751" s="40" t="s">
        <v>667</v>
      </c>
      <c r="F3751" s="15"/>
    </row>
    <row r="3752" spans="1:6" ht="21.9" customHeight="1" x14ac:dyDescent="0.25">
      <c r="A3752" s="41" t="s">
        <v>666</v>
      </c>
      <c r="B3752" s="42">
        <v>-15.750999999999999</v>
      </c>
      <c r="C3752" s="42">
        <v>133.41</v>
      </c>
      <c r="D3752" s="43">
        <v>1.4108661229999999</v>
      </c>
      <c r="E3752" s="40" t="s">
        <v>667</v>
      </c>
      <c r="F3752" s="15"/>
    </row>
    <row r="3753" spans="1:6" ht="21.9" customHeight="1" x14ac:dyDescent="0.25">
      <c r="A3753" s="41" t="s">
        <v>666</v>
      </c>
      <c r="B3753" s="42">
        <v>-16.488</v>
      </c>
      <c r="C3753" s="42">
        <v>133.05699999999999</v>
      </c>
      <c r="D3753" s="43">
        <v>77.716666669999995</v>
      </c>
      <c r="E3753" s="40" t="s">
        <v>667</v>
      </c>
      <c r="F3753" s="15"/>
    </row>
    <row r="3754" spans="1:6" ht="21.9" customHeight="1" x14ac:dyDescent="0.25">
      <c r="A3754" s="41" t="s">
        <v>666</v>
      </c>
      <c r="B3754" s="42">
        <v>-16.384</v>
      </c>
      <c r="C3754" s="42">
        <v>132.988</v>
      </c>
      <c r="D3754" s="43">
        <v>108.8173152</v>
      </c>
      <c r="E3754" s="40" t="s">
        <v>667</v>
      </c>
      <c r="F3754" s="15"/>
    </row>
    <row r="3755" spans="1:6" ht="21.9" customHeight="1" x14ac:dyDescent="0.25">
      <c r="A3755" s="41" t="s">
        <v>666</v>
      </c>
      <c r="B3755" s="42">
        <v>-15.387</v>
      </c>
      <c r="C3755" s="42">
        <v>132.78</v>
      </c>
      <c r="D3755" s="43">
        <v>21.571461540000001</v>
      </c>
      <c r="E3755" s="40" t="s">
        <v>667</v>
      </c>
      <c r="F3755" s="15"/>
    </row>
    <row r="3756" spans="1:6" ht="21.9" customHeight="1" x14ac:dyDescent="0.25">
      <c r="A3756" s="41" t="s">
        <v>666</v>
      </c>
      <c r="B3756" s="42">
        <v>-14.436</v>
      </c>
      <c r="C3756" s="42">
        <v>132.22200000000001</v>
      </c>
      <c r="D3756" s="43">
        <v>33.194465010000002</v>
      </c>
      <c r="E3756" s="40" t="s">
        <v>667</v>
      </c>
      <c r="F3756" s="15"/>
    </row>
    <row r="3757" spans="1:6" ht="21.9" customHeight="1" x14ac:dyDescent="0.25">
      <c r="A3757" s="41" t="s">
        <v>666</v>
      </c>
      <c r="B3757" s="42">
        <v>-14.436</v>
      </c>
      <c r="C3757" s="42">
        <v>132.22200000000001</v>
      </c>
      <c r="D3757" s="43">
        <v>40.646285710000001</v>
      </c>
      <c r="E3757" s="40" t="s">
        <v>667</v>
      </c>
      <c r="F3757" s="15"/>
    </row>
    <row r="3758" spans="1:6" ht="21.9" customHeight="1" x14ac:dyDescent="0.25">
      <c r="A3758" s="41" t="s">
        <v>666</v>
      </c>
      <c r="B3758" s="42">
        <v>-14.494999999999999</v>
      </c>
      <c r="C3758" s="42">
        <v>132.18100000000001</v>
      </c>
      <c r="D3758" s="43">
        <v>25.865818180000002</v>
      </c>
      <c r="E3758" s="40" t="s">
        <v>667</v>
      </c>
      <c r="F3758" s="15"/>
    </row>
    <row r="3759" spans="1:6" ht="21.9" customHeight="1" x14ac:dyDescent="0.25">
      <c r="A3759" s="41" t="s">
        <v>666</v>
      </c>
      <c r="B3759" s="42">
        <v>-16.187000000000001</v>
      </c>
      <c r="C3759" s="42">
        <v>132.09100000000001</v>
      </c>
      <c r="D3759" s="43">
        <v>14.78873684</v>
      </c>
      <c r="E3759" s="40" t="s">
        <v>667</v>
      </c>
      <c r="F3759" s="15"/>
    </row>
    <row r="3760" spans="1:6" ht="21.9" customHeight="1" x14ac:dyDescent="0.25">
      <c r="A3760" s="41" t="s">
        <v>666</v>
      </c>
      <c r="B3760" s="42">
        <v>-16.257000000000001</v>
      </c>
      <c r="C3760" s="42">
        <v>131.74700000000001</v>
      </c>
      <c r="D3760" s="43">
        <v>10.88303846</v>
      </c>
      <c r="E3760" s="40" t="s">
        <v>667</v>
      </c>
      <c r="F3760" s="15"/>
    </row>
    <row r="3761" spans="1:6" ht="21.9" customHeight="1" x14ac:dyDescent="0.25">
      <c r="A3761" s="41" t="s">
        <v>666</v>
      </c>
      <c r="B3761" s="42">
        <v>-16.338000000000001</v>
      </c>
      <c r="C3761" s="42">
        <v>129.16499999999999</v>
      </c>
      <c r="D3761" s="43">
        <v>34.868545449999999</v>
      </c>
      <c r="E3761" s="40" t="s">
        <v>667</v>
      </c>
      <c r="F3761" s="15"/>
    </row>
    <row r="3762" spans="1:6" ht="21.9" customHeight="1" x14ac:dyDescent="0.25">
      <c r="A3762" s="41" t="s">
        <v>666</v>
      </c>
      <c r="B3762" s="42">
        <v>-16.206</v>
      </c>
      <c r="C3762" s="42">
        <v>129.36799999999999</v>
      </c>
      <c r="D3762" s="43">
        <v>63.926142859999999</v>
      </c>
      <c r="E3762" s="40" t="s">
        <v>667</v>
      </c>
      <c r="F3762" s="15"/>
    </row>
    <row r="3763" spans="1:6" ht="21.9" customHeight="1" x14ac:dyDescent="0.25">
      <c r="A3763" s="41" t="s">
        <v>666</v>
      </c>
      <c r="B3763" s="42">
        <v>-12.747999999999999</v>
      </c>
      <c r="C3763" s="42">
        <v>130.88</v>
      </c>
      <c r="D3763" s="43">
        <v>899.77499999999998</v>
      </c>
      <c r="E3763" s="40" t="s">
        <v>667</v>
      </c>
      <c r="F3763" s="15"/>
    </row>
    <row r="3764" spans="1:6" ht="21.9" customHeight="1" x14ac:dyDescent="0.25">
      <c r="A3764" s="41" t="s">
        <v>666</v>
      </c>
      <c r="B3764" s="42">
        <v>-12.547000000000001</v>
      </c>
      <c r="C3764" s="42">
        <v>131.035</v>
      </c>
      <c r="D3764" s="43">
        <v>1028.1975</v>
      </c>
      <c r="E3764" s="40" t="s">
        <v>667</v>
      </c>
      <c r="F3764" s="15"/>
    </row>
    <row r="3765" spans="1:6" ht="21.9" customHeight="1" x14ac:dyDescent="0.25">
      <c r="A3765" s="41" t="s">
        <v>666</v>
      </c>
      <c r="B3765" s="42">
        <v>-12.833</v>
      </c>
      <c r="C3765" s="42">
        <v>130.92099999999999</v>
      </c>
      <c r="D3765" s="43">
        <v>553.82799999999997</v>
      </c>
      <c r="E3765" s="40" t="s">
        <v>667</v>
      </c>
      <c r="F3765" s="15"/>
    </row>
    <row r="3766" spans="1:6" ht="21.9" customHeight="1" x14ac:dyDescent="0.25">
      <c r="A3766" s="41" t="s">
        <v>666</v>
      </c>
      <c r="B3766" s="42">
        <v>-12.8</v>
      </c>
      <c r="C3766" s="42">
        <v>131.03100000000001</v>
      </c>
      <c r="D3766" s="43">
        <v>811.87333330000001</v>
      </c>
      <c r="E3766" s="40" t="s">
        <v>667</v>
      </c>
      <c r="F3766" s="15"/>
    </row>
    <row r="3767" spans="1:6" ht="21.9" customHeight="1" x14ac:dyDescent="0.25">
      <c r="A3767" s="41" t="s">
        <v>666</v>
      </c>
      <c r="B3767" s="42">
        <v>-12.803000000000001</v>
      </c>
      <c r="C3767" s="42">
        <v>131.02199999999999</v>
      </c>
      <c r="D3767" s="43">
        <v>1217.81</v>
      </c>
      <c r="E3767" s="40" t="s">
        <v>667</v>
      </c>
      <c r="F3767" s="15"/>
    </row>
    <row r="3768" spans="1:6" ht="21.9" customHeight="1" x14ac:dyDescent="0.25">
      <c r="A3768" s="41" t="s">
        <v>666</v>
      </c>
      <c r="B3768" s="42">
        <v>-12.683999999999999</v>
      </c>
      <c r="C3768" s="42">
        <v>131.05000000000001</v>
      </c>
      <c r="D3768" s="43">
        <v>728.62</v>
      </c>
      <c r="E3768" s="40" t="s">
        <v>667</v>
      </c>
      <c r="F3768" s="15"/>
    </row>
    <row r="3769" spans="1:6" ht="21.9" customHeight="1" x14ac:dyDescent="0.25">
      <c r="A3769" s="41" t="s">
        <v>666</v>
      </c>
      <c r="B3769" s="42">
        <v>-12.74</v>
      </c>
      <c r="C3769" s="42">
        <v>130.977</v>
      </c>
      <c r="D3769" s="43">
        <v>872.0625</v>
      </c>
      <c r="E3769" s="40" t="s">
        <v>667</v>
      </c>
      <c r="F3769" s="15"/>
    </row>
    <row r="3770" spans="1:6" ht="21.9" customHeight="1" x14ac:dyDescent="0.25">
      <c r="A3770" s="41" t="s">
        <v>666</v>
      </c>
      <c r="B3770" s="42">
        <v>-12.532999999999999</v>
      </c>
      <c r="C3770" s="42">
        <v>131.10400000000001</v>
      </c>
      <c r="D3770" s="43">
        <v>1744.125</v>
      </c>
      <c r="E3770" s="40" t="s">
        <v>667</v>
      </c>
      <c r="F3770" s="15"/>
    </row>
    <row r="3771" spans="1:6" ht="21.9" customHeight="1" x14ac:dyDescent="0.25">
      <c r="A3771" s="41" t="s">
        <v>666</v>
      </c>
      <c r="B3771" s="42">
        <v>-12.509</v>
      </c>
      <c r="C3771" s="42">
        <v>131.04499999999999</v>
      </c>
      <c r="D3771" s="43">
        <v>1370.93</v>
      </c>
      <c r="E3771" s="40" t="s">
        <v>667</v>
      </c>
      <c r="F3771" s="15"/>
    </row>
    <row r="3772" spans="1:6" ht="21.9" customHeight="1" x14ac:dyDescent="0.25">
      <c r="A3772" s="41" t="s">
        <v>666</v>
      </c>
      <c r="B3772" s="42">
        <v>-12.561999999999999</v>
      </c>
      <c r="C3772" s="42">
        <v>131.17599999999999</v>
      </c>
      <c r="D3772" s="43">
        <v>608.90499999999997</v>
      </c>
      <c r="E3772" s="40" t="s">
        <v>667</v>
      </c>
      <c r="F3772" s="15"/>
    </row>
    <row r="3773" spans="1:6" ht="21.9" customHeight="1" x14ac:dyDescent="0.25">
      <c r="A3773" s="41" t="s">
        <v>666</v>
      </c>
      <c r="B3773" s="42">
        <v>-12.435</v>
      </c>
      <c r="C3773" s="42">
        <v>130.756</v>
      </c>
      <c r="D3773" s="43">
        <v>1.606156997</v>
      </c>
      <c r="E3773" s="40" t="s">
        <v>667</v>
      </c>
      <c r="F3773" s="15"/>
    </row>
    <row r="3774" spans="1:6" ht="21.9" customHeight="1" x14ac:dyDescent="0.25">
      <c r="A3774" s="41" t="s">
        <v>666</v>
      </c>
      <c r="B3774" s="42">
        <v>-14.425000000000001</v>
      </c>
      <c r="C3774" s="42">
        <v>132.273</v>
      </c>
      <c r="D3774" s="43">
        <v>71.311000000000007</v>
      </c>
      <c r="E3774" s="40" t="s">
        <v>667</v>
      </c>
      <c r="F3774" s="15"/>
    </row>
    <row r="3775" spans="1:6" ht="21.9" customHeight="1" x14ac:dyDescent="0.25">
      <c r="A3775" s="41" t="s">
        <v>666</v>
      </c>
      <c r="B3775" s="42">
        <v>-14.426</v>
      </c>
      <c r="C3775" s="42">
        <v>132.27199999999999</v>
      </c>
      <c r="D3775" s="43">
        <v>40.646285710000001</v>
      </c>
      <c r="E3775" s="40" t="s">
        <v>667</v>
      </c>
      <c r="F3775" s="15"/>
    </row>
    <row r="3776" spans="1:6" ht="21.9" customHeight="1" x14ac:dyDescent="0.25">
      <c r="A3776" s="41" t="s">
        <v>666</v>
      </c>
      <c r="B3776" s="42">
        <v>-14.477</v>
      </c>
      <c r="C3776" s="42">
        <v>132.23400000000001</v>
      </c>
      <c r="D3776" s="43">
        <v>20.323142860000001</v>
      </c>
      <c r="E3776" s="40" t="s">
        <v>667</v>
      </c>
      <c r="F3776" s="15"/>
    </row>
    <row r="3777" spans="1:6" ht="21.9" customHeight="1" x14ac:dyDescent="0.25">
      <c r="A3777" s="41" t="s">
        <v>666</v>
      </c>
      <c r="B3777" s="42">
        <v>-14.478</v>
      </c>
      <c r="C3777" s="42">
        <v>132.239</v>
      </c>
      <c r="D3777" s="43">
        <v>31.613777779999999</v>
      </c>
      <c r="E3777" s="40" t="s">
        <v>667</v>
      </c>
      <c r="F3777" s="15"/>
    </row>
    <row r="3778" spans="1:6" ht="21.9" customHeight="1" x14ac:dyDescent="0.25">
      <c r="A3778" s="41" t="s">
        <v>666</v>
      </c>
      <c r="B3778" s="42">
        <v>-14.926</v>
      </c>
      <c r="C3778" s="42">
        <v>134.011</v>
      </c>
      <c r="D3778" s="43">
        <v>9.016</v>
      </c>
      <c r="E3778" s="40" t="s">
        <v>667</v>
      </c>
      <c r="F3778" s="15"/>
    </row>
    <row r="3779" spans="1:6" ht="21.9" customHeight="1" x14ac:dyDescent="0.25">
      <c r="A3779" s="41" t="s">
        <v>666</v>
      </c>
      <c r="B3779" s="42">
        <v>-14.275</v>
      </c>
      <c r="C3779" s="42">
        <v>135.73599999999999</v>
      </c>
      <c r="D3779" s="43">
        <v>373.89</v>
      </c>
      <c r="E3779" s="40" t="s">
        <v>667</v>
      </c>
      <c r="F3779" s="15"/>
    </row>
    <row r="3780" spans="1:6" ht="21.9" customHeight="1" x14ac:dyDescent="0.25">
      <c r="A3780" s="41" t="s">
        <v>666</v>
      </c>
      <c r="B3780" s="42">
        <v>-13.582000000000001</v>
      </c>
      <c r="C3780" s="42">
        <v>135.70599999999999</v>
      </c>
      <c r="D3780" s="43">
        <v>262.85833330000003</v>
      </c>
      <c r="E3780" s="40" t="s">
        <v>667</v>
      </c>
      <c r="F3780" s="15"/>
    </row>
    <row r="3781" spans="1:6" ht="21.9" customHeight="1" x14ac:dyDescent="0.25">
      <c r="A3781" s="41" t="s">
        <v>666</v>
      </c>
      <c r="B3781" s="42">
        <v>-12.741</v>
      </c>
      <c r="C3781" s="42">
        <v>135.94</v>
      </c>
      <c r="D3781" s="43">
        <v>140.4321429</v>
      </c>
      <c r="E3781" s="40" t="s">
        <v>667</v>
      </c>
      <c r="F3781" s="15"/>
    </row>
    <row r="3782" spans="1:6" ht="21.9" customHeight="1" x14ac:dyDescent="0.25">
      <c r="A3782" s="41" t="s">
        <v>666</v>
      </c>
      <c r="B3782" s="42">
        <v>-12.034000000000001</v>
      </c>
      <c r="C3782" s="42">
        <v>134.92500000000001</v>
      </c>
      <c r="D3782" s="43">
        <v>66.994895209999996</v>
      </c>
      <c r="E3782" s="40" t="s">
        <v>667</v>
      </c>
      <c r="F3782" s="15"/>
    </row>
    <row r="3783" spans="1:6" ht="21.9" customHeight="1" x14ac:dyDescent="0.25">
      <c r="A3783" s="41" t="s">
        <v>666</v>
      </c>
      <c r="B3783" s="42">
        <v>-12.805</v>
      </c>
      <c r="C3783" s="42">
        <v>131.03299999999999</v>
      </c>
      <c r="D3783" s="43">
        <v>811.87333330000001</v>
      </c>
      <c r="E3783" s="40" t="s">
        <v>667</v>
      </c>
      <c r="F3783" s="15"/>
    </row>
    <row r="3784" spans="1:6" ht="21.9" customHeight="1" x14ac:dyDescent="0.25">
      <c r="A3784" s="41" t="s">
        <v>666</v>
      </c>
      <c r="B3784" s="42">
        <v>-12.742000000000001</v>
      </c>
      <c r="C3784" s="42">
        <v>131.10499999999999</v>
      </c>
      <c r="D3784" s="43">
        <v>1302.8399999999999</v>
      </c>
      <c r="E3784" s="40" t="s">
        <v>667</v>
      </c>
      <c r="F3784" s="15"/>
    </row>
    <row r="3785" spans="1:6" ht="21.9" customHeight="1" x14ac:dyDescent="0.25">
      <c r="A3785" s="41" t="s">
        <v>666</v>
      </c>
      <c r="B3785" s="42">
        <v>-12.765000000000001</v>
      </c>
      <c r="C3785" s="42">
        <v>131.154</v>
      </c>
      <c r="D3785" s="43">
        <v>408.334</v>
      </c>
      <c r="E3785" s="40" t="s">
        <v>667</v>
      </c>
      <c r="F3785" s="15"/>
    </row>
    <row r="3786" spans="1:6" ht="21.9" customHeight="1" x14ac:dyDescent="0.25">
      <c r="A3786" s="41" t="s">
        <v>666</v>
      </c>
      <c r="B3786" s="42">
        <v>-12.429</v>
      </c>
      <c r="C3786" s="42">
        <v>130.739</v>
      </c>
      <c r="D3786" s="43">
        <v>100.1285106</v>
      </c>
      <c r="E3786" s="40" t="s">
        <v>667</v>
      </c>
      <c r="F3786" s="15"/>
    </row>
    <row r="3787" spans="1:6" ht="21.9" customHeight="1" x14ac:dyDescent="0.25">
      <c r="A3787" s="41" t="s">
        <v>666</v>
      </c>
      <c r="B3787" s="42">
        <v>-12.433999999999999</v>
      </c>
      <c r="C3787" s="42">
        <v>130.751</v>
      </c>
      <c r="D3787" s="43">
        <v>427.8218182</v>
      </c>
      <c r="E3787" s="40" t="s">
        <v>667</v>
      </c>
      <c r="F3787" s="15"/>
    </row>
    <row r="3788" spans="1:6" ht="21.9" customHeight="1" x14ac:dyDescent="0.25">
      <c r="A3788" s="41" t="s">
        <v>666</v>
      </c>
      <c r="B3788" s="42">
        <v>-12.731999999999999</v>
      </c>
      <c r="C3788" s="42">
        <v>130.98699999999999</v>
      </c>
      <c r="D3788" s="43">
        <v>1744.125</v>
      </c>
      <c r="E3788" s="40" t="s">
        <v>667</v>
      </c>
      <c r="F3788" s="15"/>
    </row>
    <row r="3789" spans="1:6" ht="21.9" customHeight="1" x14ac:dyDescent="0.25">
      <c r="A3789" s="41" t="s">
        <v>666</v>
      </c>
      <c r="B3789" s="42">
        <v>-12.757</v>
      </c>
      <c r="C3789" s="42">
        <v>131.011</v>
      </c>
      <c r="D3789" s="43">
        <v>1014.841667</v>
      </c>
      <c r="E3789" s="40" t="s">
        <v>667</v>
      </c>
      <c r="F3789" s="15"/>
    </row>
    <row r="3790" spans="1:6" ht="21.9" customHeight="1" x14ac:dyDescent="0.25">
      <c r="A3790" s="41" t="s">
        <v>666</v>
      </c>
      <c r="B3790" s="42">
        <v>-12.587</v>
      </c>
      <c r="C3790" s="42">
        <v>131.11199999999999</v>
      </c>
      <c r="D3790" s="43">
        <v>923.04666669999995</v>
      </c>
      <c r="E3790" s="40" t="s">
        <v>667</v>
      </c>
      <c r="F3790" s="15"/>
    </row>
    <row r="3791" spans="1:6" ht="21.9" customHeight="1" x14ac:dyDescent="0.25">
      <c r="A3791" s="41" t="s">
        <v>666</v>
      </c>
      <c r="B3791" s="42">
        <v>-12.577999999999999</v>
      </c>
      <c r="C3791" s="42">
        <v>131.083</v>
      </c>
      <c r="D3791" s="43">
        <v>1577.15</v>
      </c>
      <c r="E3791" s="40" t="s">
        <v>667</v>
      </c>
      <c r="F3791" s="15"/>
    </row>
    <row r="3792" spans="1:6" ht="21.9" customHeight="1" x14ac:dyDescent="0.25">
      <c r="A3792" s="41" t="s">
        <v>666</v>
      </c>
      <c r="B3792" s="42">
        <v>-12.593999999999999</v>
      </c>
      <c r="C3792" s="42">
        <v>131.30500000000001</v>
      </c>
      <c r="D3792" s="43">
        <v>107.8194118</v>
      </c>
      <c r="E3792" s="40" t="s">
        <v>667</v>
      </c>
      <c r="F3792" s="15"/>
    </row>
    <row r="3793" spans="1:6" ht="21.9" customHeight="1" x14ac:dyDescent="0.25">
      <c r="A3793" s="41" t="s">
        <v>666</v>
      </c>
      <c r="B3793" s="42">
        <v>-13.923</v>
      </c>
      <c r="C3793" s="42">
        <v>131.24</v>
      </c>
      <c r="D3793" s="43">
        <v>38.58583419</v>
      </c>
      <c r="E3793" s="40" t="s">
        <v>667</v>
      </c>
      <c r="F3793" s="15"/>
    </row>
    <row r="3794" spans="1:6" ht="21.9" customHeight="1" x14ac:dyDescent="0.25">
      <c r="A3794" s="41" t="s">
        <v>666</v>
      </c>
      <c r="B3794" s="42">
        <v>-15.028</v>
      </c>
      <c r="C3794" s="42">
        <v>132.71199999999999</v>
      </c>
      <c r="D3794" s="43">
        <v>35.037624999999998</v>
      </c>
      <c r="E3794" s="40" t="s">
        <v>667</v>
      </c>
      <c r="F3794" s="15"/>
    </row>
    <row r="3795" spans="1:6" ht="21.9" customHeight="1" x14ac:dyDescent="0.25">
      <c r="A3795" s="41" t="s">
        <v>666</v>
      </c>
      <c r="B3795" s="42">
        <v>-14.928000000000001</v>
      </c>
      <c r="C3795" s="42">
        <v>134.054</v>
      </c>
      <c r="D3795" s="43">
        <v>15.52386364</v>
      </c>
      <c r="E3795" s="40" t="s">
        <v>667</v>
      </c>
      <c r="F3795" s="15"/>
    </row>
    <row r="3796" spans="1:6" ht="21.9" customHeight="1" x14ac:dyDescent="0.25">
      <c r="A3796" s="41" t="s">
        <v>666</v>
      </c>
      <c r="B3796" s="42">
        <v>-14.483000000000001</v>
      </c>
      <c r="C3796" s="42">
        <v>132.22999999999999</v>
      </c>
      <c r="D3796" s="43">
        <v>40.646285710000001</v>
      </c>
      <c r="E3796" s="40" t="s">
        <v>667</v>
      </c>
      <c r="F3796" s="15"/>
    </row>
    <row r="3797" spans="1:6" ht="21.9" customHeight="1" x14ac:dyDescent="0.25">
      <c r="A3797" s="41" t="s">
        <v>666</v>
      </c>
      <c r="B3797" s="42">
        <v>-12.523</v>
      </c>
      <c r="C3797" s="42">
        <v>131.09200000000001</v>
      </c>
      <c r="D3797" s="43">
        <v>1075.376667</v>
      </c>
      <c r="E3797" s="40" t="s">
        <v>667</v>
      </c>
      <c r="F3797" s="15"/>
    </row>
    <row r="3798" spans="1:6" ht="21.9" customHeight="1" x14ac:dyDescent="0.25">
      <c r="A3798" s="41" t="s">
        <v>666</v>
      </c>
      <c r="B3798" s="42">
        <v>-12.523999999999999</v>
      </c>
      <c r="C3798" s="42">
        <v>131.09100000000001</v>
      </c>
      <c r="D3798" s="43">
        <v>537.68833329999995</v>
      </c>
      <c r="E3798" s="40" t="s">
        <v>667</v>
      </c>
      <c r="F3798" s="15"/>
    </row>
    <row r="3799" spans="1:6" ht="21.9" customHeight="1" x14ac:dyDescent="0.25">
      <c r="A3799" s="41" t="s">
        <v>666</v>
      </c>
      <c r="B3799" s="42">
        <v>-12.535</v>
      </c>
      <c r="C3799" s="42">
        <v>131.113</v>
      </c>
      <c r="D3799" s="43">
        <v>1029.32</v>
      </c>
      <c r="E3799" s="40" t="s">
        <v>667</v>
      </c>
      <c r="F3799" s="15"/>
    </row>
    <row r="3800" spans="1:6" ht="21.9" customHeight="1" x14ac:dyDescent="0.25">
      <c r="A3800" s="41" t="s">
        <v>666</v>
      </c>
      <c r="B3800" s="42">
        <v>-12.523999999999999</v>
      </c>
      <c r="C3800" s="42">
        <v>131.09100000000001</v>
      </c>
      <c r="D3800" s="43">
        <v>1075.376667</v>
      </c>
      <c r="E3800" s="40" t="s">
        <v>667</v>
      </c>
      <c r="F3800" s="15"/>
    </row>
    <row r="3801" spans="1:6" ht="21.9" customHeight="1" x14ac:dyDescent="0.25">
      <c r="A3801" s="41" t="s">
        <v>666</v>
      </c>
      <c r="B3801" s="42">
        <v>-12.568</v>
      </c>
      <c r="C3801" s="42">
        <v>131.179</v>
      </c>
      <c r="D3801" s="43">
        <v>811.87333330000001</v>
      </c>
      <c r="E3801" s="40" t="s">
        <v>667</v>
      </c>
      <c r="F3801" s="15"/>
    </row>
    <row r="3802" spans="1:6" ht="21.9" customHeight="1" x14ac:dyDescent="0.25">
      <c r="A3802" s="41" t="s">
        <v>666</v>
      </c>
      <c r="B3802" s="42">
        <v>-12.521000000000001</v>
      </c>
      <c r="C3802" s="42">
        <v>131.096</v>
      </c>
      <c r="D3802" s="43">
        <v>1051.4333329999999</v>
      </c>
      <c r="E3802" s="40" t="s">
        <v>667</v>
      </c>
      <c r="F3802" s="15"/>
    </row>
    <row r="3803" spans="1:6" ht="21.9" customHeight="1" x14ac:dyDescent="0.25">
      <c r="A3803" s="41" t="s">
        <v>666</v>
      </c>
      <c r="B3803" s="42">
        <v>-12.521000000000001</v>
      </c>
      <c r="C3803" s="42">
        <v>131.095</v>
      </c>
      <c r="D3803" s="43">
        <v>1051.4333329999999</v>
      </c>
      <c r="E3803" s="40" t="s">
        <v>667</v>
      </c>
      <c r="F3803" s="15"/>
    </row>
    <row r="3804" spans="1:6" ht="21.9" customHeight="1" x14ac:dyDescent="0.25">
      <c r="A3804" s="41" t="s">
        <v>666</v>
      </c>
      <c r="B3804" s="42">
        <v>-12.521000000000001</v>
      </c>
      <c r="C3804" s="42">
        <v>131.09700000000001</v>
      </c>
      <c r="D3804" s="43">
        <v>1051.4333329999999</v>
      </c>
      <c r="E3804" s="40" t="s">
        <v>667</v>
      </c>
      <c r="F3804" s="15"/>
    </row>
    <row r="3805" spans="1:6" ht="21.9" customHeight="1" x14ac:dyDescent="0.25">
      <c r="A3805" s="41" t="s">
        <v>666</v>
      </c>
      <c r="B3805" s="42">
        <v>-12.522</v>
      </c>
      <c r="C3805" s="42">
        <v>131.096</v>
      </c>
      <c r="D3805" s="43">
        <v>1577.15</v>
      </c>
      <c r="E3805" s="40" t="s">
        <v>667</v>
      </c>
      <c r="F3805" s="15"/>
    </row>
    <row r="3806" spans="1:6" ht="21.9" customHeight="1" x14ac:dyDescent="0.25">
      <c r="A3806" s="41" t="s">
        <v>666</v>
      </c>
      <c r="B3806" s="42">
        <v>-12.521000000000001</v>
      </c>
      <c r="C3806" s="42">
        <v>131.09299999999999</v>
      </c>
      <c r="D3806" s="43">
        <v>1075.376667</v>
      </c>
      <c r="E3806" s="40" t="s">
        <v>667</v>
      </c>
      <c r="F3806" s="15"/>
    </row>
    <row r="3807" spans="1:6" ht="21.9" customHeight="1" x14ac:dyDescent="0.25">
      <c r="A3807" s="41" t="s">
        <v>666</v>
      </c>
      <c r="B3807" s="42">
        <v>-12.801</v>
      </c>
      <c r="C3807" s="42">
        <v>130.999</v>
      </c>
      <c r="D3807" s="43">
        <v>608.90499999999997</v>
      </c>
      <c r="E3807" s="40" t="s">
        <v>667</v>
      </c>
      <c r="F3807" s="15"/>
    </row>
    <row r="3808" spans="1:6" ht="21.9" customHeight="1" x14ac:dyDescent="0.25">
      <c r="A3808" s="41" t="s">
        <v>666</v>
      </c>
      <c r="B3808" s="42">
        <v>-12.528</v>
      </c>
      <c r="C3808" s="42">
        <v>131.143</v>
      </c>
      <c r="D3808" s="43">
        <v>1543.98</v>
      </c>
      <c r="E3808" s="40" t="s">
        <v>667</v>
      </c>
      <c r="F3808" s="15"/>
    </row>
    <row r="3809" spans="1:6" ht="21.9" customHeight="1" x14ac:dyDescent="0.25">
      <c r="A3809" s="41" t="s">
        <v>666</v>
      </c>
      <c r="B3809" s="42">
        <v>-12.481</v>
      </c>
      <c r="C3809" s="42">
        <v>131.154</v>
      </c>
      <c r="D3809" s="43">
        <v>1080.785946</v>
      </c>
      <c r="E3809" s="40" t="s">
        <v>667</v>
      </c>
      <c r="F3809" s="15"/>
    </row>
    <row r="3810" spans="1:6" ht="21.9" customHeight="1" x14ac:dyDescent="0.25">
      <c r="A3810" s="41" t="s">
        <v>666</v>
      </c>
      <c r="B3810" s="42">
        <v>-12.481</v>
      </c>
      <c r="C3810" s="42">
        <v>131.154</v>
      </c>
      <c r="D3810" s="43">
        <v>694.79106950000005</v>
      </c>
      <c r="E3810" s="40" t="s">
        <v>667</v>
      </c>
      <c r="F3810" s="15"/>
    </row>
    <row r="3811" spans="1:6" ht="21.9" customHeight="1" x14ac:dyDescent="0.25">
      <c r="A3811" s="41" t="s">
        <v>666</v>
      </c>
      <c r="B3811" s="42">
        <v>-12.481</v>
      </c>
      <c r="C3811" s="42">
        <v>131.154</v>
      </c>
      <c r="D3811" s="43">
        <v>192.9975</v>
      </c>
      <c r="E3811" s="40" t="s">
        <v>667</v>
      </c>
      <c r="F3811" s="15"/>
    </row>
    <row r="3812" spans="1:6" ht="21.9" customHeight="1" x14ac:dyDescent="0.25">
      <c r="A3812" s="41" t="s">
        <v>666</v>
      </c>
      <c r="B3812" s="42">
        <v>-16.253</v>
      </c>
      <c r="C3812" s="42">
        <v>133.374</v>
      </c>
      <c r="D3812" s="43">
        <v>0.87505825199999998</v>
      </c>
      <c r="E3812" s="40" t="s">
        <v>667</v>
      </c>
      <c r="F3812" s="15"/>
    </row>
    <row r="3813" spans="1:6" ht="21.9" customHeight="1" x14ac:dyDescent="0.25">
      <c r="A3813" s="41" t="s">
        <v>666</v>
      </c>
      <c r="B3813" s="42">
        <v>-15.999000000000001</v>
      </c>
      <c r="C3813" s="42">
        <v>132.64400000000001</v>
      </c>
      <c r="D3813" s="43">
        <v>29.506367319999999</v>
      </c>
      <c r="E3813" s="40" t="s">
        <v>667</v>
      </c>
      <c r="F3813" s="15"/>
    </row>
    <row r="3814" spans="1:6" ht="21.9" customHeight="1" x14ac:dyDescent="0.25">
      <c r="A3814" s="41" t="s">
        <v>666</v>
      </c>
      <c r="B3814" s="42">
        <v>-16.137</v>
      </c>
      <c r="C3814" s="42">
        <v>132.631</v>
      </c>
      <c r="D3814" s="43">
        <v>46.572666669999997</v>
      </c>
      <c r="E3814" s="40" t="s">
        <v>667</v>
      </c>
      <c r="F3814" s="15"/>
    </row>
    <row r="3815" spans="1:6" ht="21.9" customHeight="1" x14ac:dyDescent="0.25">
      <c r="A3815" s="41" t="s">
        <v>666</v>
      </c>
      <c r="B3815" s="42">
        <v>-12.731</v>
      </c>
      <c r="C3815" s="42">
        <v>130.98400000000001</v>
      </c>
      <c r="D3815" s="43">
        <v>1162.75</v>
      </c>
      <c r="E3815" s="40" t="s">
        <v>667</v>
      </c>
      <c r="F3815" s="15"/>
    </row>
    <row r="3816" spans="1:6" ht="21.9" customHeight="1" x14ac:dyDescent="0.25">
      <c r="A3816" s="41" t="s">
        <v>666</v>
      </c>
      <c r="B3816" s="42">
        <v>-12.61</v>
      </c>
      <c r="C3816" s="42">
        <v>131.137</v>
      </c>
      <c r="D3816" s="43">
        <v>1384.57</v>
      </c>
      <c r="E3816" s="40" t="s">
        <v>667</v>
      </c>
      <c r="F3816" s="15"/>
    </row>
    <row r="3817" spans="1:6" ht="21.9" customHeight="1" x14ac:dyDescent="0.25">
      <c r="A3817" s="41" t="s">
        <v>666</v>
      </c>
      <c r="B3817" s="42">
        <v>-12.612</v>
      </c>
      <c r="C3817" s="42">
        <v>131.18299999999999</v>
      </c>
      <c r="D3817" s="43">
        <v>715.61</v>
      </c>
      <c r="E3817" s="40" t="s">
        <v>667</v>
      </c>
      <c r="F3817" s="15"/>
    </row>
    <row r="3818" spans="1:6" ht="21.9" customHeight="1" x14ac:dyDescent="0.25">
      <c r="A3818" s="41" t="s">
        <v>666</v>
      </c>
      <c r="B3818" s="42">
        <v>-12.535</v>
      </c>
      <c r="C3818" s="42">
        <v>131.08199999999999</v>
      </c>
      <c r="D3818" s="43">
        <v>1075.376667</v>
      </c>
      <c r="E3818" s="40" t="s">
        <v>667</v>
      </c>
      <c r="F3818" s="15"/>
    </row>
    <row r="3819" spans="1:6" ht="21.9" customHeight="1" x14ac:dyDescent="0.25">
      <c r="A3819" s="41" t="s">
        <v>666</v>
      </c>
      <c r="B3819" s="42">
        <v>-12.794</v>
      </c>
      <c r="C3819" s="42">
        <v>131.011</v>
      </c>
      <c r="D3819" s="43">
        <v>811.87333330000001</v>
      </c>
      <c r="E3819" s="40" t="s">
        <v>667</v>
      </c>
      <c r="F3819" s="15"/>
    </row>
    <row r="3820" spans="1:6" ht="21.9" customHeight="1" x14ac:dyDescent="0.25">
      <c r="A3820" s="41" t="s">
        <v>666</v>
      </c>
      <c r="B3820" s="42">
        <v>-12.603</v>
      </c>
      <c r="C3820" s="42">
        <v>131.184</v>
      </c>
      <c r="D3820" s="43">
        <v>715.61</v>
      </c>
      <c r="E3820" s="40" t="s">
        <v>667</v>
      </c>
      <c r="F3820" s="15"/>
    </row>
    <row r="3821" spans="1:6" ht="21.9" customHeight="1" x14ac:dyDescent="0.25">
      <c r="A3821" s="41" t="s">
        <v>666</v>
      </c>
      <c r="B3821" s="42">
        <v>-12.568</v>
      </c>
      <c r="C3821" s="42">
        <v>131.16800000000001</v>
      </c>
      <c r="D3821" s="43">
        <v>913.35738579999997</v>
      </c>
      <c r="E3821" s="40" t="s">
        <v>667</v>
      </c>
      <c r="F3821" s="15"/>
    </row>
    <row r="3822" spans="1:6" ht="21.9" customHeight="1" x14ac:dyDescent="0.25">
      <c r="A3822" s="41" t="s">
        <v>666</v>
      </c>
      <c r="B3822" s="42">
        <v>-12.599</v>
      </c>
      <c r="C3822" s="42">
        <v>131.18600000000001</v>
      </c>
      <c r="D3822" s="43">
        <v>429.36599999999999</v>
      </c>
      <c r="E3822" s="40" t="s">
        <v>667</v>
      </c>
      <c r="F3822" s="15"/>
    </row>
    <row r="3823" spans="1:6" ht="21.9" customHeight="1" x14ac:dyDescent="0.25">
      <c r="A3823" s="41" t="s">
        <v>666</v>
      </c>
      <c r="B3823" s="42">
        <v>-12.602</v>
      </c>
      <c r="C3823" s="42">
        <v>131.18299999999999</v>
      </c>
      <c r="D3823" s="43">
        <v>1073.415</v>
      </c>
      <c r="E3823" s="40" t="s">
        <v>667</v>
      </c>
      <c r="F3823" s="15"/>
    </row>
    <row r="3824" spans="1:6" ht="21.9" customHeight="1" x14ac:dyDescent="0.25">
      <c r="A3824" s="41" t="s">
        <v>666</v>
      </c>
      <c r="B3824" s="42">
        <v>-12.593</v>
      </c>
      <c r="C3824" s="42">
        <v>131.07900000000001</v>
      </c>
      <c r="D3824" s="43">
        <v>1051.4333329999999</v>
      </c>
      <c r="E3824" s="40" t="s">
        <v>667</v>
      </c>
      <c r="F3824" s="15"/>
    </row>
    <row r="3825" spans="1:6" ht="21.9" customHeight="1" x14ac:dyDescent="0.25">
      <c r="A3825" s="41" t="s">
        <v>666</v>
      </c>
      <c r="B3825" s="42">
        <v>-12.542</v>
      </c>
      <c r="C3825" s="42">
        <v>131.09399999999999</v>
      </c>
      <c r="D3825" s="43">
        <v>1051.4333329999999</v>
      </c>
      <c r="E3825" s="40" t="s">
        <v>667</v>
      </c>
      <c r="F3825" s="15"/>
    </row>
    <row r="3826" spans="1:6" ht="21.9" customHeight="1" x14ac:dyDescent="0.25">
      <c r="A3826" s="41" t="s">
        <v>666</v>
      </c>
      <c r="B3826" s="42">
        <v>-12.657</v>
      </c>
      <c r="C3826" s="42">
        <v>131.08699999999999</v>
      </c>
      <c r="D3826" s="43">
        <v>868.56</v>
      </c>
      <c r="E3826" s="40" t="s">
        <v>667</v>
      </c>
      <c r="F3826" s="15"/>
    </row>
    <row r="3827" spans="1:6" ht="21.9" customHeight="1" x14ac:dyDescent="0.25">
      <c r="A3827" s="41" t="s">
        <v>666</v>
      </c>
      <c r="B3827" s="42">
        <v>-12.601000000000001</v>
      </c>
      <c r="C3827" s="42">
        <v>131.12200000000001</v>
      </c>
      <c r="D3827" s="43">
        <v>1730.7125000000001</v>
      </c>
      <c r="E3827" s="40" t="s">
        <v>667</v>
      </c>
      <c r="F3827" s="15"/>
    </row>
    <row r="3828" spans="1:6" ht="21.9" customHeight="1" x14ac:dyDescent="0.25">
      <c r="A3828" s="41" t="s">
        <v>666</v>
      </c>
      <c r="B3828" s="42">
        <v>-12.534000000000001</v>
      </c>
      <c r="C3828" s="42">
        <v>131.161</v>
      </c>
      <c r="D3828" s="43">
        <v>582.89599999999996</v>
      </c>
      <c r="E3828" s="40" t="s">
        <v>667</v>
      </c>
      <c r="F3828" s="15"/>
    </row>
    <row r="3829" spans="1:6" ht="21.9" customHeight="1" x14ac:dyDescent="0.25">
      <c r="A3829" s="41" t="s">
        <v>666</v>
      </c>
      <c r="B3829" s="42">
        <v>-12.755000000000001</v>
      </c>
      <c r="C3829" s="42">
        <v>131.10599999999999</v>
      </c>
      <c r="D3829" s="43">
        <v>811.87333330000001</v>
      </c>
      <c r="E3829" s="40" t="s">
        <v>667</v>
      </c>
      <c r="F3829" s="15"/>
    </row>
    <row r="3830" spans="1:6" ht="21.9" customHeight="1" x14ac:dyDescent="0.25">
      <c r="A3830" s="41" t="s">
        <v>666</v>
      </c>
      <c r="B3830" s="42">
        <v>-12.762</v>
      </c>
      <c r="C3830" s="42">
        <v>130.97999999999999</v>
      </c>
      <c r="D3830" s="43">
        <v>728.62</v>
      </c>
      <c r="E3830" s="40" t="s">
        <v>667</v>
      </c>
      <c r="F3830" s="15"/>
    </row>
    <row r="3831" spans="1:6" ht="21.9" customHeight="1" x14ac:dyDescent="0.25">
      <c r="A3831" s="41" t="s">
        <v>666</v>
      </c>
      <c r="B3831" s="42">
        <v>-12.593</v>
      </c>
      <c r="C3831" s="42">
        <v>131.113</v>
      </c>
      <c r="D3831" s="43">
        <v>923.04666669999995</v>
      </c>
      <c r="E3831" s="40" t="s">
        <v>667</v>
      </c>
      <c r="F3831" s="15"/>
    </row>
    <row r="3832" spans="1:6" ht="21.9" customHeight="1" x14ac:dyDescent="0.25">
      <c r="A3832" s="41" t="s">
        <v>666</v>
      </c>
      <c r="B3832" s="42">
        <v>-12.573</v>
      </c>
      <c r="C3832" s="42">
        <v>131.244</v>
      </c>
      <c r="D3832" s="43">
        <v>1096.3900000000001</v>
      </c>
      <c r="E3832" s="40" t="s">
        <v>667</v>
      </c>
      <c r="F3832" s="15"/>
    </row>
    <row r="3833" spans="1:6" ht="21.9" customHeight="1" x14ac:dyDescent="0.25">
      <c r="A3833" s="41" t="s">
        <v>666</v>
      </c>
      <c r="B3833" s="42">
        <v>-12.555</v>
      </c>
      <c r="C3833" s="42">
        <v>131.11199999999999</v>
      </c>
      <c r="D3833" s="43">
        <v>692.28499999999997</v>
      </c>
      <c r="E3833" s="40" t="s">
        <v>667</v>
      </c>
      <c r="F3833" s="15"/>
    </row>
    <row r="3834" spans="1:6" ht="21.9" customHeight="1" x14ac:dyDescent="0.25">
      <c r="A3834" s="41" t="s">
        <v>666</v>
      </c>
      <c r="B3834" s="42">
        <v>-12.561</v>
      </c>
      <c r="C3834" s="42">
        <v>131.172</v>
      </c>
      <c r="D3834" s="43">
        <v>1217.81</v>
      </c>
      <c r="E3834" s="40" t="s">
        <v>667</v>
      </c>
      <c r="F3834" s="15"/>
    </row>
    <row r="3835" spans="1:6" ht="21.9" customHeight="1" x14ac:dyDescent="0.25">
      <c r="A3835" s="41" t="s">
        <v>666</v>
      </c>
      <c r="B3835" s="42">
        <v>-12.577999999999999</v>
      </c>
      <c r="C3835" s="42">
        <v>131.24100000000001</v>
      </c>
      <c r="D3835" s="43">
        <v>438.55599999999998</v>
      </c>
      <c r="E3835" s="40" t="s">
        <v>667</v>
      </c>
      <c r="F3835" s="15"/>
    </row>
    <row r="3836" spans="1:6" ht="21.9" customHeight="1" x14ac:dyDescent="0.25">
      <c r="A3836" s="41" t="s">
        <v>666</v>
      </c>
      <c r="B3836" s="42">
        <v>-12.567</v>
      </c>
      <c r="C3836" s="42">
        <v>131.17599999999999</v>
      </c>
      <c r="D3836" s="43">
        <v>811.87333330000001</v>
      </c>
      <c r="E3836" s="40" t="s">
        <v>667</v>
      </c>
      <c r="F3836" s="15"/>
    </row>
    <row r="3837" spans="1:6" ht="21.9" customHeight="1" x14ac:dyDescent="0.25">
      <c r="A3837" s="41" t="s">
        <v>666</v>
      </c>
      <c r="B3837" s="42">
        <v>-12.551</v>
      </c>
      <c r="C3837" s="42">
        <v>131.17400000000001</v>
      </c>
      <c r="D3837" s="43">
        <v>811.87333330000001</v>
      </c>
      <c r="E3837" s="40" t="s">
        <v>667</v>
      </c>
      <c r="F3837" s="15"/>
    </row>
    <row r="3838" spans="1:6" ht="21.9" customHeight="1" x14ac:dyDescent="0.25">
      <c r="A3838" s="41" t="s">
        <v>666</v>
      </c>
      <c r="B3838" s="42">
        <v>-12.584</v>
      </c>
      <c r="C3838" s="42">
        <v>131.245</v>
      </c>
      <c r="D3838" s="43">
        <v>548.19500000000005</v>
      </c>
      <c r="E3838" s="40" t="s">
        <v>667</v>
      </c>
      <c r="F3838" s="15"/>
    </row>
    <row r="3839" spans="1:6" ht="21.9" customHeight="1" x14ac:dyDescent="0.25">
      <c r="A3839" s="41" t="s">
        <v>666</v>
      </c>
      <c r="B3839" s="42">
        <v>-12.598000000000001</v>
      </c>
      <c r="C3839" s="42">
        <v>131.184</v>
      </c>
      <c r="D3839" s="43">
        <v>715.61</v>
      </c>
      <c r="E3839" s="40" t="s">
        <v>667</v>
      </c>
      <c r="F3839" s="15"/>
    </row>
    <row r="3840" spans="1:6" ht="21.9" customHeight="1" x14ac:dyDescent="0.25">
      <c r="A3840" s="41" t="s">
        <v>666</v>
      </c>
      <c r="B3840" s="42">
        <v>-12.606</v>
      </c>
      <c r="C3840" s="42">
        <v>131.18199999999999</v>
      </c>
      <c r="D3840" s="43">
        <v>1217.81</v>
      </c>
      <c r="E3840" s="40" t="s">
        <v>667</v>
      </c>
      <c r="F3840" s="15"/>
    </row>
    <row r="3841" spans="1:6" ht="21.9" customHeight="1" x14ac:dyDescent="0.25">
      <c r="A3841" s="41" t="s">
        <v>666</v>
      </c>
      <c r="B3841" s="42">
        <v>-12.603</v>
      </c>
      <c r="C3841" s="42">
        <v>131.18299999999999</v>
      </c>
      <c r="D3841" s="43">
        <v>715.61</v>
      </c>
      <c r="E3841" s="40" t="s">
        <v>667</v>
      </c>
      <c r="F3841" s="15"/>
    </row>
    <row r="3842" spans="1:6" ht="21.9" customHeight="1" x14ac:dyDescent="0.25">
      <c r="A3842" s="41" t="s">
        <v>666</v>
      </c>
      <c r="B3842" s="42">
        <v>-12.57</v>
      </c>
      <c r="C3842" s="42">
        <v>131.244</v>
      </c>
      <c r="D3842" s="43">
        <v>1096.3900000000001</v>
      </c>
      <c r="E3842" s="40" t="s">
        <v>667</v>
      </c>
      <c r="F3842" s="15"/>
    </row>
    <row r="3843" spans="1:6" ht="21.9" customHeight="1" x14ac:dyDescent="0.25">
      <c r="A3843" s="41" t="s">
        <v>666</v>
      </c>
      <c r="B3843" s="42">
        <v>-12.59</v>
      </c>
      <c r="C3843" s="42">
        <v>131.11199999999999</v>
      </c>
      <c r="D3843" s="43">
        <v>1384.57</v>
      </c>
      <c r="E3843" s="40" t="s">
        <v>667</v>
      </c>
      <c r="F3843" s="15"/>
    </row>
    <row r="3844" spans="1:6" ht="21.9" customHeight="1" x14ac:dyDescent="0.25">
      <c r="A3844" s="41" t="s">
        <v>666</v>
      </c>
      <c r="B3844" s="42">
        <v>-12.567</v>
      </c>
      <c r="C3844" s="42">
        <v>131.16800000000001</v>
      </c>
      <c r="D3844" s="43">
        <v>608.90499999999997</v>
      </c>
      <c r="E3844" s="40" t="s">
        <v>667</v>
      </c>
      <c r="F3844" s="15"/>
    </row>
    <row r="3845" spans="1:6" ht="21.9" customHeight="1" x14ac:dyDescent="0.25">
      <c r="A3845" s="41" t="s">
        <v>666</v>
      </c>
      <c r="B3845" s="42">
        <v>-12.032</v>
      </c>
      <c r="C3845" s="42">
        <v>134.93100000000001</v>
      </c>
      <c r="D3845" s="43">
        <v>66.994895209999996</v>
      </c>
      <c r="E3845" s="40" t="s">
        <v>667</v>
      </c>
      <c r="F3845" s="15"/>
    </row>
    <row r="3846" spans="1:6" ht="21.9" customHeight="1" x14ac:dyDescent="0.25">
      <c r="A3846" s="41" t="s">
        <v>666</v>
      </c>
      <c r="B3846" s="42">
        <v>-12.601000000000001</v>
      </c>
      <c r="C3846" s="42">
        <v>131.13800000000001</v>
      </c>
      <c r="D3846" s="43">
        <v>923.04666669999995</v>
      </c>
      <c r="E3846" s="40" t="s">
        <v>667</v>
      </c>
      <c r="F3846" s="15"/>
    </row>
    <row r="3847" spans="1:6" ht="21.9" customHeight="1" x14ac:dyDescent="0.25">
      <c r="A3847" s="41" t="s">
        <v>666</v>
      </c>
      <c r="B3847" s="42">
        <v>-13.045</v>
      </c>
      <c r="C3847" s="42">
        <v>130.95400000000001</v>
      </c>
      <c r="D3847" s="43">
        <v>236.56166669999999</v>
      </c>
      <c r="E3847" s="40" t="s">
        <v>667</v>
      </c>
      <c r="F3847" s="15"/>
    </row>
    <row r="3848" spans="1:6" ht="21.9" customHeight="1" x14ac:dyDescent="0.25">
      <c r="A3848" s="41" t="s">
        <v>666</v>
      </c>
      <c r="B3848" s="42">
        <v>-13.218</v>
      </c>
      <c r="C3848" s="42">
        <v>131.14400000000001</v>
      </c>
      <c r="D3848" s="43">
        <v>131.8491429</v>
      </c>
      <c r="E3848" s="40" t="s">
        <v>667</v>
      </c>
      <c r="F3848" s="15"/>
    </row>
    <row r="3849" spans="1:6" ht="21.9" customHeight="1" x14ac:dyDescent="0.25">
      <c r="A3849" s="41" t="s">
        <v>666</v>
      </c>
      <c r="B3849" s="42">
        <v>-12.954000000000001</v>
      </c>
      <c r="C3849" s="42">
        <v>131.16900000000001</v>
      </c>
      <c r="D3849" s="43">
        <v>810.54544750000002</v>
      </c>
      <c r="E3849" s="40" t="s">
        <v>667</v>
      </c>
      <c r="F3849" s="15"/>
    </row>
    <row r="3850" spans="1:6" ht="21.9" customHeight="1" x14ac:dyDescent="0.25">
      <c r="A3850" s="41" t="s">
        <v>666</v>
      </c>
      <c r="B3850" s="42">
        <v>-12.555</v>
      </c>
      <c r="C3850" s="42">
        <v>131.17699999999999</v>
      </c>
      <c r="D3850" s="43">
        <v>811.87333330000001</v>
      </c>
      <c r="E3850" s="40" t="s">
        <v>667</v>
      </c>
      <c r="F3850" s="15"/>
    </row>
    <row r="3851" spans="1:6" ht="21.9" customHeight="1" x14ac:dyDescent="0.25">
      <c r="A3851" s="41" t="s">
        <v>666</v>
      </c>
      <c r="B3851" s="42">
        <v>-12.522</v>
      </c>
      <c r="C3851" s="42">
        <v>131.06899999999999</v>
      </c>
      <c r="D3851" s="43">
        <v>1945.5050000000001</v>
      </c>
      <c r="E3851" s="40" t="s">
        <v>667</v>
      </c>
      <c r="F3851" s="15"/>
    </row>
    <row r="3852" spans="1:6" ht="21.9" customHeight="1" x14ac:dyDescent="0.25">
      <c r="A3852" s="41" t="s">
        <v>666</v>
      </c>
      <c r="B3852" s="42">
        <v>-12.555</v>
      </c>
      <c r="C3852" s="42">
        <v>131.04</v>
      </c>
      <c r="D3852" s="43">
        <v>1199.7</v>
      </c>
      <c r="E3852" s="40" t="s">
        <v>667</v>
      </c>
      <c r="F3852" s="15"/>
    </row>
    <row r="3853" spans="1:6" ht="21.9" customHeight="1" x14ac:dyDescent="0.25">
      <c r="A3853" s="41" t="s">
        <v>666</v>
      </c>
      <c r="B3853" s="42">
        <v>-12.61</v>
      </c>
      <c r="C3853" s="42">
        <v>131.136</v>
      </c>
      <c r="D3853" s="43">
        <v>692.28499999999997</v>
      </c>
      <c r="E3853" s="40" t="s">
        <v>667</v>
      </c>
      <c r="F3853" s="15"/>
    </row>
    <row r="3854" spans="1:6" ht="21.9" customHeight="1" x14ac:dyDescent="0.25">
      <c r="A3854" s="41" t="s">
        <v>666</v>
      </c>
      <c r="B3854" s="42">
        <v>-12.59</v>
      </c>
      <c r="C3854" s="42">
        <v>131.125</v>
      </c>
      <c r="D3854" s="43">
        <v>1384.57</v>
      </c>
      <c r="E3854" s="40" t="s">
        <v>667</v>
      </c>
      <c r="F3854" s="15"/>
    </row>
    <row r="3855" spans="1:6" ht="21.9" customHeight="1" x14ac:dyDescent="0.25">
      <c r="A3855" s="41" t="s">
        <v>666</v>
      </c>
      <c r="B3855" s="42">
        <v>-12.83</v>
      </c>
      <c r="C3855" s="42">
        <v>130.94399999999999</v>
      </c>
      <c r="D3855" s="43">
        <v>923.04666669999995</v>
      </c>
      <c r="E3855" s="40" t="s">
        <v>667</v>
      </c>
      <c r="F3855" s="15"/>
    </row>
    <row r="3856" spans="1:6" ht="21.9" customHeight="1" x14ac:dyDescent="0.25">
      <c r="A3856" s="41" t="s">
        <v>666</v>
      </c>
      <c r="B3856" s="42">
        <v>-12.747</v>
      </c>
      <c r="C3856" s="42">
        <v>130.999</v>
      </c>
      <c r="D3856" s="43">
        <v>872.0625</v>
      </c>
      <c r="E3856" s="40" t="s">
        <v>667</v>
      </c>
      <c r="F3856" s="15"/>
    </row>
    <row r="3857" spans="1:6" ht="21.9" customHeight="1" x14ac:dyDescent="0.25">
      <c r="A3857" s="41" t="s">
        <v>666</v>
      </c>
      <c r="B3857" s="42">
        <v>-12.805</v>
      </c>
      <c r="C3857" s="42">
        <v>131.02600000000001</v>
      </c>
      <c r="D3857" s="43">
        <v>608.90499999999997</v>
      </c>
      <c r="E3857" s="40" t="s">
        <v>667</v>
      </c>
      <c r="F3857" s="15"/>
    </row>
    <row r="3858" spans="1:6" ht="21.9" customHeight="1" x14ac:dyDescent="0.25">
      <c r="A3858" s="41" t="s">
        <v>666</v>
      </c>
      <c r="B3858" s="42">
        <v>-12.811</v>
      </c>
      <c r="C3858" s="42">
        <v>130.441</v>
      </c>
      <c r="D3858" s="43">
        <v>1744.125</v>
      </c>
      <c r="E3858" s="40" t="s">
        <v>667</v>
      </c>
      <c r="F3858" s="15"/>
    </row>
    <row r="3859" spans="1:6" ht="21.9" customHeight="1" x14ac:dyDescent="0.25">
      <c r="A3859" s="41" t="s">
        <v>666</v>
      </c>
      <c r="B3859" s="42">
        <v>-12.738</v>
      </c>
      <c r="C3859" s="42">
        <v>130.36500000000001</v>
      </c>
      <c r="D3859" s="43">
        <v>75.470388670000006</v>
      </c>
      <c r="E3859" s="40" t="s">
        <v>667</v>
      </c>
      <c r="F3859" s="15"/>
    </row>
    <row r="3860" spans="1:6" ht="21.9" customHeight="1" x14ac:dyDescent="0.25">
      <c r="A3860" s="41" t="s">
        <v>666</v>
      </c>
      <c r="B3860" s="42">
        <v>-12.734</v>
      </c>
      <c r="C3860" s="42">
        <v>130.363</v>
      </c>
      <c r="D3860" s="43">
        <v>4.1852249859999997</v>
      </c>
      <c r="E3860" s="40" t="s">
        <v>667</v>
      </c>
      <c r="F3860" s="15"/>
    </row>
    <row r="3861" spans="1:6" ht="21.9" customHeight="1" x14ac:dyDescent="0.25">
      <c r="A3861" s="41" t="s">
        <v>666</v>
      </c>
      <c r="B3861" s="42">
        <v>-12.744</v>
      </c>
      <c r="C3861" s="42">
        <v>130.36799999999999</v>
      </c>
      <c r="D3861" s="43">
        <v>8.6585052630000003</v>
      </c>
      <c r="E3861" s="40" t="s">
        <v>667</v>
      </c>
      <c r="F3861" s="15"/>
    </row>
    <row r="3862" spans="1:6" ht="21.9" customHeight="1" x14ac:dyDescent="0.25">
      <c r="A3862" s="41" t="s">
        <v>666</v>
      </c>
      <c r="B3862" s="42">
        <v>-12.742000000000001</v>
      </c>
      <c r="C3862" s="42">
        <v>130.99</v>
      </c>
      <c r="D3862" s="43">
        <v>1162.75</v>
      </c>
      <c r="E3862" s="40" t="s">
        <v>667</v>
      </c>
      <c r="F3862" s="15"/>
    </row>
    <row r="3863" spans="1:6" ht="21.9" customHeight="1" x14ac:dyDescent="0.25">
      <c r="A3863" s="41" t="s">
        <v>666</v>
      </c>
      <c r="B3863" s="42">
        <v>-12.548</v>
      </c>
      <c r="C3863" s="42">
        <v>131.02199999999999</v>
      </c>
      <c r="D3863" s="43">
        <v>972.75250000000005</v>
      </c>
      <c r="E3863" s="40" t="s">
        <v>667</v>
      </c>
      <c r="F3863" s="15"/>
    </row>
    <row r="3864" spans="1:6" ht="21.9" customHeight="1" x14ac:dyDescent="0.25">
      <c r="A3864" s="41" t="s">
        <v>666</v>
      </c>
      <c r="B3864" s="42">
        <v>-12.538</v>
      </c>
      <c r="C3864" s="42">
        <v>131.15600000000001</v>
      </c>
      <c r="D3864" s="43">
        <v>582.89599999999996</v>
      </c>
      <c r="E3864" s="40" t="s">
        <v>667</v>
      </c>
      <c r="F3864" s="15"/>
    </row>
    <row r="3865" spans="1:6" ht="21.9" customHeight="1" x14ac:dyDescent="0.25">
      <c r="A3865" s="41" t="s">
        <v>666</v>
      </c>
      <c r="B3865" s="42">
        <v>-12.596</v>
      </c>
      <c r="C3865" s="42">
        <v>131.244</v>
      </c>
      <c r="D3865" s="43">
        <v>548.19500000000005</v>
      </c>
      <c r="E3865" s="40" t="s">
        <v>667</v>
      </c>
      <c r="F3865" s="15"/>
    </row>
    <row r="3866" spans="1:6" ht="21.9" customHeight="1" x14ac:dyDescent="0.25">
      <c r="A3866" s="41" t="s">
        <v>666</v>
      </c>
      <c r="B3866" s="42">
        <v>-13.919</v>
      </c>
      <c r="C3866" s="42">
        <v>131.23099999999999</v>
      </c>
      <c r="D3866" s="43">
        <v>58.254571429999999</v>
      </c>
      <c r="E3866" s="40" t="s">
        <v>667</v>
      </c>
      <c r="F3866" s="15"/>
    </row>
    <row r="3867" spans="1:6" ht="21.9" customHeight="1" x14ac:dyDescent="0.25">
      <c r="A3867" s="41" t="s">
        <v>666</v>
      </c>
      <c r="B3867" s="42">
        <v>-14.444000000000001</v>
      </c>
      <c r="C3867" s="42">
        <v>131.93199999999999</v>
      </c>
      <c r="D3867" s="43">
        <v>28.797899999999998</v>
      </c>
      <c r="E3867" s="40" t="s">
        <v>667</v>
      </c>
      <c r="F3867" s="15"/>
    </row>
    <row r="3868" spans="1:6" ht="21.9" customHeight="1" x14ac:dyDescent="0.25">
      <c r="A3868" s="41" t="s">
        <v>666</v>
      </c>
      <c r="B3868" s="42">
        <v>-14.465999999999999</v>
      </c>
      <c r="C3868" s="42">
        <v>132.267</v>
      </c>
      <c r="D3868" s="43">
        <v>35.5655</v>
      </c>
      <c r="E3868" s="40" t="s">
        <v>667</v>
      </c>
      <c r="F3868" s="15"/>
    </row>
    <row r="3869" spans="1:6" ht="21.9" customHeight="1" x14ac:dyDescent="0.25">
      <c r="A3869" s="41" t="s">
        <v>666</v>
      </c>
      <c r="B3869" s="42">
        <v>-12.491</v>
      </c>
      <c r="C3869" s="42">
        <v>130.995</v>
      </c>
      <c r="D3869" s="43">
        <v>587.54142860000002</v>
      </c>
      <c r="E3869" s="40" t="s">
        <v>667</v>
      </c>
      <c r="F3869" s="15"/>
    </row>
    <row r="3870" spans="1:6" ht="21.9" customHeight="1" x14ac:dyDescent="0.25">
      <c r="A3870" s="41" t="s">
        <v>666</v>
      </c>
      <c r="B3870" s="42">
        <v>-15.170999999999999</v>
      </c>
      <c r="C3870" s="42">
        <v>132.18100000000001</v>
      </c>
      <c r="D3870" s="43">
        <v>10.475171550000001</v>
      </c>
      <c r="E3870" s="40" t="s">
        <v>667</v>
      </c>
      <c r="F3870" s="15"/>
    </row>
    <row r="3871" spans="1:6" ht="21.9" customHeight="1" x14ac:dyDescent="0.25">
      <c r="A3871" s="41" t="s">
        <v>666</v>
      </c>
      <c r="B3871" s="42">
        <v>-14.478999999999999</v>
      </c>
      <c r="C3871" s="42">
        <v>132.23500000000001</v>
      </c>
      <c r="D3871" s="43">
        <v>35.5655</v>
      </c>
      <c r="E3871" s="40" t="s">
        <v>667</v>
      </c>
      <c r="F3871" s="15"/>
    </row>
    <row r="3872" spans="1:6" ht="21.9" customHeight="1" x14ac:dyDescent="0.25">
      <c r="A3872" s="41" t="s">
        <v>666</v>
      </c>
      <c r="B3872" s="42">
        <v>-12.43</v>
      </c>
      <c r="C3872" s="42">
        <v>130.947</v>
      </c>
      <c r="D3872" s="43">
        <v>1028.1975</v>
      </c>
      <c r="E3872" s="40" t="s">
        <v>667</v>
      </c>
      <c r="F3872" s="15"/>
    </row>
    <row r="3873" spans="1:6" ht="21.9" customHeight="1" x14ac:dyDescent="0.25">
      <c r="A3873" s="41" t="s">
        <v>666</v>
      </c>
      <c r="B3873" s="42">
        <v>-12.52</v>
      </c>
      <c r="C3873" s="42">
        <v>131.09299999999999</v>
      </c>
      <c r="D3873" s="43">
        <v>1254.605902</v>
      </c>
      <c r="E3873" s="40" t="s">
        <v>667</v>
      </c>
      <c r="F3873" s="15"/>
    </row>
    <row r="3874" spans="1:6" ht="21.9" customHeight="1" x14ac:dyDescent="0.25">
      <c r="A3874" s="41" t="s">
        <v>666</v>
      </c>
      <c r="B3874" s="42">
        <v>-12.459</v>
      </c>
      <c r="C3874" s="42">
        <v>131.06899999999999</v>
      </c>
      <c r="D3874" s="43">
        <v>972.75250000000005</v>
      </c>
      <c r="E3874" s="40" t="s">
        <v>667</v>
      </c>
      <c r="F3874" s="15"/>
    </row>
    <row r="3875" spans="1:6" ht="21.9" customHeight="1" x14ac:dyDescent="0.25">
      <c r="A3875" s="41" t="s">
        <v>666</v>
      </c>
      <c r="B3875" s="42">
        <v>-12.478999999999999</v>
      </c>
      <c r="C3875" s="42">
        <v>130.96600000000001</v>
      </c>
      <c r="D3875" s="43">
        <v>558.16436109999995</v>
      </c>
      <c r="E3875" s="40" t="s">
        <v>667</v>
      </c>
      <c r="F3875" s="15"/>
    </row>
    <row r="3876" spans="1:6" ht="21.9" customHeight="1" x14ac:dyDescent="0.25">
      <c r="A3876" s="41" t="s">
        <v>666</v>
      </c>
      <c r="B3876" s="42">
        <v>-12.659000000000001</v>
      </c>
      <c r="C3876" s="42">
        <v>131.10900000000001</v>
      </c>
      <c r="D3876" s="43">
        <v>1302.8399999999999</v>
      </c>
      <c r="E3876" s="40" t="s">
        <v>667</v>
      </c>
      <c r="F3876" s="15"/>
    </row>
    <row r="3877" spans="1:6" ht="21.9" customHeight="1" x14ac:dyDescent="0.25">
      <c r="A3877" s="41" t="s">
        <v>666</v>
      </c>
      <c r="B3877" s="42">
        <v>-12.781000000000001</v>
      </c>
      <c r="C3877" s="42">
        <v>130.96100000000001</v>
      </c>
      <c r="D3877" s="43">
        <v>1457.24</v>
      </c>
      <c r="E3877" s="40" t="s">
        <v>667</v>
      </c>
      <c r="F3877" s="15"/>
    </row>
    <row r="3878" spans="1:6" ht="21.9" customHeight="1" x14ac:dyDescent="0.25">
      <c r="A3878" s="41" t="s">
        <v>666</v>
      </c>
      <c r="B3878" s="42">
        <v>-12.815</v>
      </c>
      <c r="C3878" s="42">
        <v>131.077</v>
      </c>
      <c r="D3878" s="43">
        <v>1120.6400000000001</v>
      </c>
      <c r="E3878" s="40" t="s">
        <v>667</v>
      </c>
      <c r="F3878" s="15"/>
    </row>
    <row r="3879" spans="1:6" ht="21.9" customHeight="1" x14ac:dyDescent="0.25">
      <c r="A3879" s="41" t="s">
        <v>666</v>
      </c>
      <c r="B3879" s="42">
        <v>-12.568</v>
      </c>
      <c r="C3879" s="42">
        <v>131.24600000000001</v>
      </c>
      <c r="D3879" s="43">
        <v>548.19500000000005</v>
      </c>
      <c r="E3879" s="40" t="s">
        <v>667</v>
      </c>
      <c r="F3879" s="15"/>
    </row>
    <row r="3880" spans="1:6" ht="21.9" customHeight="1" x14ac:dyDescent="0.25">
      <c r="A3880" s="41" t="s">
        <v>666</v>
      </c>
      <c r="B3880" s="42">
        <v>-12.829000000000001</v>
      </c>
      <c r="C3880" s="42">
        <v>130.905</v>
      </c>
      <c r="D3880" s="43">
        <v>923.04666669999995</v>
      </c>
      <c r="E3880" s="40" t="s">
        <v>667</v>
      </c>
      <c r="F3880" s="15"/>
    </row>
    <row r="3881" spans="1:6" ht="21.9" customHeight="1" x14ac:dyDescent="0.25">
      <c r="A3881" s="41" t="s">
        <v>666</v>
      </c>
      <c r="B3881" s="42">
        <v>-12.826000000000001</v>
      </c>
      <c r="C3881" s="42">
        <v>130.92500000000001</v>
      </c>
      <c r="D3881" s="43">
        <v>692.28499999999997</v>
      </c>
      <c r="E3881" s="40" t="s">
        <v>667</v>
      </c>
      <c r="F3881" s="15"/>
    </row>
    <row r="3882" spans="1:6" ht="21.9" customHeight="1" x14ac:dyDescent="0.25">
      <c r="A3882" s="41" t="s">
        <v>666</v>
      </c>
      <c r="B3882" s="42">
        <v>-12.73</v>
      </c>
      <c r="C3882" s="42">
        <v>130.97499999999999</v>
      </c>
      <c r="D3882" s="43">
        <v>1744.125</v>
      </c>
      <c r="E3882" s="40" t="s">
        <v>667</v>
      </c>
      <c r="F3882" s="15"/>
    </row>
    <row r="3883" spans="1:6" ht="21.9" customHeight="1" x14ac:dyDescent="0.25">
      <c r="A3883" s="41" t="s">
        <v>666</v>
      </c>
      <c r="B3883" s="42">
        <v>-13.051</v>
      </c>
      <c r="C3883" s="42">
        <v>131.10900000000001</v>
      </c>
      <c r="D3883" s="43">
        <v>266.07</v>
      </c>
      <c r="E3883" s="40" t="s">
        <v>667</v>
      </c>
      <c r="F3883" s="15"/>
    </row>
    <row r="3884" spans="1:6" ht="21.9" customHeight="1" x14ac:dyDescent="0.25">
      <c r="A3884" s="41" t="s">
        <v>666</v>
      </c>
      <c r="B3884" s="42">
        <v>-12.484</v>
      </c>
      <c r="C3884" s="42">
        <v>130.97</v>
      </c>
      <c r="D3884" s="43">
        <v>1370.93</v>
      </c>
      <c r="E3884" s="40" t="s">
        <v>667</v>
      </c>
      <c r="F3884" s="15"/>
    </row>
    <row r="3885" spans="1:6" ht="21.9" customHeight="1" x14ac:dyDescent="0.25">
      <c r="A3885" s="41" t="s">
        <v>666</v>
      </c>
      <c r="B3885" s="42">
        <v>-12.603999999999999</v>
      </c>
      <c r="C3885" s="42">
        <v>131.18600000000001</v>
      </c>
      <c r="D3885" s="43">
        <v>715.61</v>
      </c>
      <c r="E3885" s="40" t="s">
        <v>667</v>
      </c>
      <c r="F3885" s="15"/>
    </row>
    <row r="3886" spans="1:6" ht="21.9" customHeight="1" x14ac:dyDescent="0.25">
      <c r="A3886" s="41" t="s">
        <v>666</v>
      </c>
      <c r="B3886" s="42">
        <v>-12.842000000000001</v>
      </c>
      <c r="C3886" s="42">
        <v>130.93799999999999</v>
      </c>
      <c r="D3886" s="43">
        <v>692.28499999999997</v>
      </c>
      <c r="E3886" s="40" t="s">
        <v>667</v>
      </c>
      <c r="F3886" s="15"/>
    </row>
    <row r="3887" spans="1:6" ht="21.9" customHeight="1" x14ac:dyDescent="0.25">
      <c r="A3887" s="41" t="s">
        <v>666</v>
      </c>
      <c r="B3887" s="42">
        <v>-12.584</v>
      </c>
      <c r="C3887" s="42">
        <v>131.06800000000001</v>
      </c>
      <c r="D3887" s="43">
        <v>1199.7</v>
      </c>
      <c r="E3887" s="40" t="s">
        <v>667</v>
      </c>
      <c r="F3887" s="15"/>
    </row>
    <row r="3888" spans="1:6" ht="21.9" customHeight="1" x14ac:dyDescent="0.25">
      <c r="A3888" s="41" t="s">
        <v>666</v>
      </c>
      <c r="B3888" s="42">
        <v>-12.538</v>
      </c>
      <c r="C3888" s="42">
        <v>131.15700000000001</v>
      </c>
      <c r="D3888" s="43">
        <v>971.49333330000002</v>
      </c>
      <c r="E3888" s="40" t="s">
        <v>667</v>
      </c>
      <c r="F3888" s="15"/>
    </row>
    <row r="3889" spans="1:6" ht="21.9" customHeight="1" x14ac:dyDescent="0.25">
      <c r="A3889" s="41" t="s">
        <v>666</v>
      </c>
      <c r="B3889" s="42">
        <v>-12.557</v>
      </c>
      <c r="C3889" s="42">
        <v>131.036</v>
      </c>
      <c r="D3889" s="43">
        <v>1199.7</v>
      </c>
      <c r="E3889" s="40" t="s">
        <v>667</v>
      </c>
      <c r="F3889" s="15"/>
    </row>
    <row r="3890" spans="1:6" ht="21.9" customHeight="1" x14ac:dyDescent="0.25">
      <c r="A3890" s="41" t="s">
        <v>666</v>
      </c>
      <c r="B3890" s="42">
        <v>-12.723000000000001</v>
      </c>
      <c r="C3890" s="42">
        <v>131.018</v>
      </c>
      <c r="D3890" s="43">
        <v>697.65</v>
      </c>
      <c r="E3890" s="40" t="s">
        <v>667</v>
      </c>
      <c r="F3890" s="15"/>
    </row>
    <row r="3891" spans="1:6" ht="21.9" customHeight="1" x14ac:dyDescent="0.25">
      <c r="A3891" s="41" t="s">
        <v>666</v>
      </c>
      <c r="B3891" s="42">
        <v>-13.914999999999999</v>
      </c>
      <c r="C3891" s="42">
        <v>129.934</v>
      </c>
      <c r="D3891" s="43">
        <v>1577.15</v>
      </c>
      <c r="E3891" s="40" t="s">
        <v>667</v>
      </c>
      <c r="F3891" s="15"/>
    </row>
    <row r="3892" spans="1:6" ht="21.9" customHeight="1" x14ac:dyDescent="0.25">
      <c r="A3892" s="41" t="s">
        <v>666</v>
      </c>
      <c r="B3892" s="42">
        <v>-12.742000000000001</v>
      </c>
      <c r="C3892" s="42">
        <v>130.964</v>
      </c>
      <c r="D3892" s="43">
        <v>1075.376667</v>
      </c>
      <c r="E3892" s="40" t="s">
        <v>667</v>
      </c>
      <c r="F3892" s="15"/>
    </row>
    <row r="3893" spans="1:6" ht="21.9" customHeight="1" x14ac:dyDescent="0.25">
      <c r="A3893" s="41" t="s">
        <v>666</v>
      </c>
      <c r="B3893" s="42">
        <v>-12.538</v>
      </c>
      <c r="C3893" s="42">
        <v>131.15600000000001</v>
      </c>
      <c r="D3893" s="43">
        <v>728.62</v>
      </c>
      <c r="E3893" s="40" t="s">
        <v>667</v>
      </c>
      <c r="F3893" s="15"/>
    </row>
    <row r="3894" spans="1:6" ht="21.9" customHeight="1" x14ac:dyDescent="0.25">
      <c r="A3894" s="41" t="s">
        <v>666</v>
      </c>
      <c r="B3894" s="42">
        <v>-12.525</v>
      </c>
      <c r="C3894" s="42">
        <v>131.03</v>
      </c>
      <c r="D3894" s="43">
        <v>648.50166669999999</v>
      </c>
      <c r="E3894" s="40" t="s">
        <v>667</v>
      </c>
      <c r="F3894" s="15"/>
    </row>
    <row r="3895" spans="1:6" ht="21.9" customHeight="1" x14ac:dyDescent="0.25">
      <c r="A3895" s="41" t="s">
        <v>666</v>
      </c>
      <c r="B3895" s="42">
        <v>-12.771000000000001</v>
      </c>
      <c r="C3895" s="42">
        <v>131.02799999999999</v>
      </c>
      <c r="D3895" s="43">
        <v>811.87333330000001</v>
      </c>
      <c r="E3895" s="40" t="s">
        <v>667</v>
      </c>
      <c r="F3895" s="15"/>
    </row>
    <row r="3896" spans="1:6" ht="21.9" customHeight="1" x14ac:dyDescent="0.25">
      <c r="A3896" s="41" t="s">
        <v>666</v>
      </c>
      <c r="B3896" s="42">
        <v>-12.609</v>
      </c>
      <c r="C3896" s="42">
        <v>131.047</v>
      </c>
      <c r="D3896" s="43">
        <v>1199.7</v>
      </c>
      <c r="E3896" s="40" t="s">
        <v>667</v>
      </c>
      <c r="F3896" s="15"/>
    </row>
    <row r="3897" spans="1:6" ht="21.9" customHeight="1" x14ac:dyDescent="0.25">
      <c r="A3897" s="41" t="s">
        <v>666</v>
      </c>
      <c r="B3897" s="42">
        <v>-12.276999999999999</v>
      </c>
      <c r="C3897" s="42">
        <v>136.851</v>
      </c>
      <c r="D3897" s="43">
        <v>342.73250000000002</v>
      </c>
      <c r="E3897" s="40" t="s">
        <v>667</v>
      </c>
      <c r="F3897" s="15"/>
    </row>
    <row r="3898" spans="1:6" ht="21.9" customHeight="1" x14ac:dyDescent="0.25">
      <c r="A3898" s="41" t="s">
        <v>666</v>
      </c>
      <c r="B3898" s="42">
        <v>-12.207000000000001</v>
      </c>
      <c r="C3898" s="42">
        <v>136.233</v>
      </c>
      <c r="D3898" s="43">
        <v>204.61043480000001</v>
      </c>
      <c r="E3898" s="40" t="s">
        <v>667</v>
      </c>
      <c r="F3898" s="15"/>
    </row>
    <row r="3899" spans="1:6" ht="21.9" customHeight="1" x14ac:dyDescent="0.25">
      <c r="A3899" s="41" t="s">
        <v>666</v>
      </c>
      <c r="B3899" s="42">
        <v>-12.207000000000001</v>
      </c>
      <c r="C3899" s="42">
        <v>136.233</v>
      </c>
      <c r="D3899" s="43">
        <v>188.24160000000001</v>
      </c>
      <c r="E3899" s="40" t="s">
        <v>667</v>
      </c>
      <c r="F3899" s="15"/>
    </row>
    <row r="3900" spans="1:6" ht="21.9" customHeight="1" x14ac:dyDescent="0.25">
      <c r="A3900" s="41" t="s">
        <v>666</v>
      </c>
      <c r="B3900" s="42">
        <v>-14.981</v>
      </c>
      <c r="C3900" s="42">
        <v>132.75399999999999</v>
      </c>
      <c r="D3900" s="43">
        <v>44.524920629999997</v>
      </c>
      <c r="E3900" s="40" t="s">
        <v>667</v>
      </c>
      <c r="F3900" s="15"/>
    </row>
    <row r="3901" spans="1:6" ht="21.9" customHeight="1" x14ac:dyDescent="0.25">
      <c r="A3901" s="41" t="s">
        <v>666</v>
      </c>
      <c r="B3901" s="42">
        <v>-13.207000000000001</v>
      </c>
      <c r="C3901" s="42">
        <v>131.10900000000001</v>
      </c>
      <c r="D3901" s="43">
        <v>192.28</v>
      </c>
      <c r="E3901" s="40" t="s">
        <v>667</v>
      </c>
      <c r="F3901" s="15"/>
    </row>
    <row r="3902" spans="1:6" ht="21.9" customHeight="1" x14ac:dyDescent="0.25">
      <c r="A3902" s="41" t="s">
        <v>666</v>
      </c>
      <c r="B3902" s="42">
        <v>-13.218999999999999</v>
      </c>
      <c r="C3902" s="42">
        <v>131.137</v>
      </c>
      <c r="D3902" s="43">
        <v>57.683999999999997</v>
      </c>
      <c r="E3902" s="40" t="s">
        <v>667</v>
      </c>
      <c r="F3902" s="15"/>
    </row>
    <row r="3903" spans="1:6" ht="21.9" customHeight="1" x14ac:dyDescent="0.25">
      <c r="A3903" s="41" t="s">
        <v>666</v>
      </c>
      <c r="B3903" s="42">
        <v>-13.106</v>
      </c>
      <c r="C3903" s="42">
        <v>130.99700000000001</v>
      </c>
      <c r="D3903" s="43">
        <v>174.32428569999999</v>
      </c>
      <c r="E3903" s="40" t="s">
        <v>667</v>
      </c>
      <c r="F3903" s="15"/>
    </row>
    <row r="3904" spans="1:6" ht="21.9" customHeight="1" x14ac:dyDescent="0.25">
      <c r="A3904" s="41" t="s">
        <v>666</v>
      </c>
      <c r="B3904" s="42">
        <v>-13.016999999999999</v>
      </c>
      <c r="C3904" s="42">
        <v>130.983</v>
      </c>
      <c r="D3904" s="43">
        <v>727.52</v>
      </c>
      <c r="E3904" s="40" t="s">
        <v>667</v>
      </c>
      <c r="F3904" s="15"/>
    </row>
    <row r="3905" spans="1:6" ht="21.9" customHeight="1" x14ac:dyDescent="0.25">
      <c r="A3905" s="41" t="s">
        <v>666</v>
      </c>
      <c r="B3905" s="42">
        <v>-13.102</v>
      </c>
      <c r="C3905" s="42">
        <v>131</v>
      </c>
      <c r="D3905" s="43">
        <v>610.13499999999999</v>
      </c>
      <c r="E3905" s="40" t="s">
        <v>667</v>
      </c>
      <c r="F3905" s="15"/>
    </row>
    <row r="3906" spans="1:6" ht="21.9" customHeight="1" x14ac:dyDescent="0.25">
      <c r="A3906" s="41" t="s">
        <v>666</v>
      </c>
      <c r="B3906" s="42">
        <v>-13.481</v>
      </c>
      <c r="C3906" s="42">
        <v>131.16</v>
      </c>
      <c r="D3906" s="43">
        <v>270.589</v>
      </c>
      <c r="E3906" s="40" t="s">
        <v>667</v>
      </c>
      <c r="F3906" s="15"/>
    </row>
    <row r="3907" spans="1:6" ht="21.9" customHeight="1" x14ac:dyDescent="0.25">
      <c r="A3907" s="41" t="s">
        <v>666</v>
      </c>
      <c r="B3907" s="42">
        <v>-13.478</v>
      </c>
      <c r="C3907" s="42">
        <v>131.13900000000001</v>
      </c>
      <c r="D3907" s="43">
        <v>270.589</v>
      </c>
      <c r="E3907" s="40" t="s">
        <v>667</v>
      </c>
      <c r="F3907" s="15"/>
    </row>
    <row r="3908" spans="1:6" ht="21.9" customHeight="1" x14ac:dyDescent="0.25">
      <c r="A3908" s="41" t="s">
        <v>666</v>
      </c>
      <c r="B3908" s="42">
        <v>-13.138</v>
      </c>
      <c r="C3908" s="42">
        <v>131.10900000000001</v>
      </c>
      <c r="D3908" s="43">
        <v>505.11500000000001</v>
      </c>
      <c r="E3908" s="40" t="s">
        <v>667</v>
      </c>
      <c r="F3908" s="15"/>
    </row>
    <row r="3909" spans="1:6" ht="21.9" customHeight="1" x14ac:dyDescent="0.25">
      <c r="A3909" s="41" t="s">
        <v>666</v>
      </c>
      <c r="B3909" s="42">
        <v>-12.718</v>
      </c>
      <c r="C3909" s="42">
        <v>131.05799999999999</v>
      </c>
      <c r="D3909" s="43">
        <v>728.62</v>
      </c>
      <c r="E3909" s="40" t="s">
        <v>667</v>
      </c>
      <c r="F3909" s="15"/>
    </row>
    <row r="3910" spans="1:6" ht="21.9" customHeight="1" x14ac:dyDescent="0.25">
      <c r="A3910" s="41" t="s">
        <v>666</v>
      </c>
      <c r="B3910" s="42">
        <v>-12.73</v>
      </c>
      <c r="C3910" s="42">
        <v>131.01300000000001</v>
      </c>
      <c r="D3910" s="43">
        <v>1744.125</v>
      </c>
      <c r="E3910" s="40" t="s">
        <v>667</v>
      </c>
      <c r="F3910" s="15"/>
    </row>
    <row r="3911" spans="1:6" ht="21.9" customHeight="1" x14ac:dyDescent="0.25">
      <c r="A3911" s="41" t="s">
        <v>666</v>
      </c>
      <c r="B3911" s="42">
        <v>-12.84</v>
      </c>
      <c r="C3911" s="42">
        <v>130.94499999999999</v>
      </c>
      <c r="D3911" s="43">
        <v>923.04666669999995</v>
      </c>
      <c r="E3911" s="40" t="s">
        <v>667</v>
      </c>
      <c r="F3911" s="15"/>
    </row>
    <row r="3912" spans="1:6" ht="21.9" customHeight="1" x14ac:dyDescent="0.25">
      <c r="A3912" s="41" t="s">
        <v>666</v>
      </c>
      <c r="B3912" s="42">
        <v>-12.542</v>
      </c>
      <c r="C3912" s="42">
        <v>131.11000000000001</v>
      </c>
      <c r="D3912" s="43">
        <v>1543.98</v>
      </c>
      <c r="E3912" s="40" t="s">
        <v>667</v>
      </c>
      <c r="F3912" s="15"/>
    </row>
    <row r="3913" spans="1:6" ht="21.9" customHeight="1" x14ac:dyDescent="0.25">
      <c r="A3913" s="41" t="s">
        <v>666</v>
      </c>
      <c r="B3913" s="42">
        <v>-12.597</v>
      </c>
      <c r="C3913" s="42">
        <v>131.245</v>
      </c>
      <c r="D3913" s="43">
        <v>548.19500000000005</v>
      </c>
      <c r="E3913" s="40" t="s">
        <v>667</v>
      </c>
      <c r="F3913" s="15"/>
    </row>
    <row r="3914" spans="1:6" ht="21.9" customHeight="1" x14ac:dyDescent="0.25">
      <c r="A3914" s="41" t="s">
        <v>666</v>
      </c>
      <c r="B3914" s="42">
        <v>-12.66</v>
      </c>
      <c r="C3914" s="42">
        <v>131.113</v>
      </c>
      <c r="D3914" s="43">
        <v>908.48</v>
      </c>
      <c r="E3914" s="40" t="s">
        <v>667</v>
      </c>
      <c r="F3914" s="15"/>
    </row>
    <row r="3915" spans="1:6" ht="21.9" customHeight="1" x14ac:dyDescent="0.25">
      <c r="A3915" s="41" t="s">
        <v>666</v>
      </c>
      <c r="B3915" s="42">
        <v>-12.597</v>
      </c>
      <c r="C3915" s="42">
        <v>131.244</v>
      </c>
      <c r="D3915" s="43">
        <v>548.19500000000005</v>
      </c>
      <c r="E3915" s="40" t="s">
        <v>667</v>
      </c>
      <c r="F3915" s="15"/>
    </row>
    <row r="3916" spans="1:6" ht="21.9" customHeight="1" x14ac:dyDescent="0.25">
      <c r="A3916" s="41" t="s">
        <v>666</v>
      </c>
      <c r="B3916" s="42">
        <v>-12.786</v>
      </c>
      <c r="C3916" s="42">
        <v>130.858</v>
      </c>
      <c r="D3916" s="43">
        <v>630.86</v>
      </c>
      <c r="E3916" s="40" t="s">
        <v>667</v>
      </c>
      <c r="F3916" s="15"/>
    </row>
    <row r="3917" spans="1:6" ht="21.9" customHeight="1" x14ac:dyDescent="0.25">
      <c r="A3917" s="41" t="s">
        <v>666</v>
      </c>
      <c r="B3917" s="42">
        <v>-12.566000000000001</v>
      </c>
      <c r="C3917" s="42">
        <v>131.03100000000001</v>
      </c>
      <c r="D3917" s="43">
        <v>1199.7</v>
      </c>
      <c r="E3917" s="40" t="s">
        <v>667</v>
      </c>
      <c r="F3917" s="15"/>
    </row>
    <row r="3918" spans="1:6" ht="21.9" customHeight="1" x14ac:dyDescent="0.25">
      <c r="A3918" s="41" t="s">
        <v>666</v>
      </c>
      <c r="B3918" s="42">
        <v>-12.792</v>
      </c>
      <c r="C3918" s="42">
        <v>130.41800000000001</v>
      </c>
      <c r="D3918" s="43">
        <v>1297.0033330000001</v>
      </c>
      <c r="E3918" s="40" t="s">
        <v>667</v>
      </c>
      <c r="F3918" s="15"/>
    </row>
    <row r="3919" spans="1:6" ht="21.9" customHeight="1" x14ac:dyDescent="0.25">
      <c r="A3919" s="41" t="s">
        <v>666</v>
      </c>
      <c r="B3919" s="42">
        <v>-12.826000000000001</v>
      </c>
      <c r="C3919" s="42">
        <v>130.95699999999999</v>
      </c>
      <c r="D3919" s="43">
        <v>1302.8399999999999</v>
      </c>
      <c r="E3919" s="40" t="s">
        <v>667</v>
      </c>
      <c r="F3919" s="15"/>
    </row>
    <row r="3920" spans="1:6" ht="21.9" customHeight="1" x14ac:dyDescent="0.25">
      <c r="A3920" s="41" t="s">
        <v>666</v>
      </c>
      <c r="B3920" s="42">
        <v>-12.522</v>
      </c>
      <c r="C3920" s="42">
        <v>131.05699999999999</v>
      </c>
      <c r="D3920" s="43">
        <v>872.0625</v>
      </c>
      <c r="E3920" s="40" t="s">
        <v>667</v>
      </c>
      <c r="F3920" s="15"/>
    </row>
    <row r="3921" spans="1:6" ht="21.9" customHeight="1" x14ac:dyDescent="0.25">
      <c r="A3921" s="41" t="s">
        <v>666</v>
      </c>
      <c r="B3921" s="42">
        <v>-12.73</v>
      </c>
      <c r="C3921" s="42">
        <v>131.01400000000001</v>
      </c>
      <c r="D3921" s="43">
        <v>971.49333330000002</v>
      </c>
      <c r="E3921" s="40" t="s">
        <v>667</v>
      </c>
      <c r="F3921" s="15"/>
    </row>
    <row r="3922" spans="1:6" ht="21.9" customHeight="1" x14ac:dyDescent="0.25">
      <c r="A3922" s="41" t="s">
        <v>666</v>
      </c>
      <c r="B3922" s="42">
        <v>-12.715999999999999</v>
      </c>
      <c r="C3922" s="42">
        <v>131.43100000000001</v>
      </c>
      <c r="D3922" s="43">
        <v>746.35500000000002</v>
      </c>
      <c r="E3922" s="40" t="s">
        <v>667</v>
      </c>
      <c r="F3922" s="15"/>
    </row>
    <row r="3923" spans="1:6" ht="21.9" customHeight="1" x14ac:dyDescent="0.25">
      <c r="A3923" s="41" t="s">
        <v>666</v>
      </c>
      <c r="B3923" s="42">
        <v>-12.769</v>
      </c>
      <c r="C3923" s="42">
        <v>131.18100000000001</v>
      </c>
      <c r="D3923" s="43">
        <v>365.46333329999999</v>
      </c>
      <c r="E3923" s="40" t="s">
        <v>667</v>
      </c>
      <c r="F3923" s="15"/>
    </row>
    <row r="3924" spans="1:6" ht="21.9" customHeight="1" x14ac:dyDescent="0.25">
      <c r="A3924" s="41" t="s">
        <v>666</v>
      </c>
      <c r="B3924" s="42">
        <v>-12.458</v>
      </c>
      <c r="C3924" s="42">
        <v>131.06299999999999</v>
      </c>
      <c r="D3924" s="43">
        <v>1162.75</v>
      </c>
      <c r="E3924" s="40" t="s">
        <v>667</v>
      </c>
      <c r="F3924" s="15"/>
    </row>
    <row r="3925" spans="1:6" ht="21.9" customHeight="1" x14ac:dyDescent="0.25">
      <c r="A3925" s="41" t="s">
        <v>666</v>
      </c>
      <c r="B3925" s="42">
        <v>-12.545999999999999</v>
      </c>
      <c r="C3925" s="42">
        <v>131.11099999999999</v>
      </c>
      <c r="D3925" s="43">
        <v>1029.32</v>
      </c>
      <c r="E3925" s="40" t="s">
        <v>667</v>
      </c>
      <c r="F3925" s="15"/>
    </row>
    <row r="3926" spans="1:6" ht="21.9" customHeight="1" x14ac:dyDescent="0.25">
      <c r="A3926" s="41" t="s">
        <v>666</v>
      </c>
      <c r="B3926" s="42">
        <v>-12.417999999999999</v>
      </c>
      <c r="C3926" s="42">
        <v>130.941</v>
      </c>
      <c r="D3926" s="43">
        <v>1028.1975</v>
      </c>
      <c r="E3926" s="40" t="s">
        <v>667</v>
      </c>
      <c r="F3926" s="15"/>
    </row>
    <row r="3927" spans="1:6" ht="21.9" customHeight="1" x14ac:dyDescent="0.25">
      <c r="A3927" s="41" t="s">
        <v>666</v>
      </c>
      <c r="B3927" s="42">
        <v>-13.785</v>
      </c>
      <c r="C3927" s="42">
        <v>136.00200000000001</v>
      </c>
      <c r="D3927" s="43">
        <v>92.275294119999998</v>
      </c>
      <c r="E3927" s="40" t="s">
        <v>667</v>
      </c>
      <c r="F3927" s="15"/>
    </row>
    <row r="3928" spans="1:6" ht="21.9" customHeight="1" x14ac:dyDescent="0.25">
      <c r="A3928" s="41" t="s">
        <v>666</v>
      </c>
      <c r="B3928" s="42">
        <v>-13.785</v>
      </c>
      <c r="C3928" s="42">
        <v>136.00200000000001</v>
      </c>
      <c r="D3928" s="43">
        <v>112.0485714</v>
      </c>
      <c r="E3928" s="40" t="s">
        <v>667</v>
      </c>
      <c r="F3928" s="15"/>
    </row>
    <row r="3929" spans="1:6" ht="21.9" customHeight="1" x14ac:dyDescent="0.25">
      <c r="A3929" s="41" t="s">
        <v>666</v>
      </c>
      <c r="B3929" s="42">
        <v>-12.904</v>
      </c>
      <c r="C3929" s="42">
        <v>136.25399999999999</v>
      </c>
      <c r="D3929" s="43">
        <v>162.85499999999999</v>
      </c>
      <c r="E3929" s="40" t="s">
        <v>667</v>
      </c>
      <c r="F3929" s="15"/>
    </row>
    <row r="3930" spans="1:6" ht="21.9" customHeight="1" x14ac:dyDescent="0.25">
      <c r="A3930" s="41" t="s">
        <v>666</v>
      </c>
      <c r="B3930" s="42">
        <v>-12.904999999999999</v>
      </c>
      <c r="C3930" s="42">
        <v>136.25299999999999</v>
      </c>
      <c r="D3930" s="43">
        <v>521.13599999999997</v>
      </c>
      <c r="E3930" s="40" t="s">
        <v>667</v>
      </c>
      <c r="F3930" s="15"/>
    </row>
    <row r="3931" spans="1:6" ht="21.9" customHeight="1" x14ac:dyDescent="0.25">
      <c r="A3931" s="41" t="s">
        <v>666</v>
      </c>
      <c r="B3931" s="42">
        <v>-12.635</v>
      </c>
      <c r="C3931" s="42">
        <v>131.286</v>
      </c>
      <c r="D3931" s="43">
        <v>122.1953333</v>
      </c>
      <c r="E3931" s="40" t="s">
        <v>667</v>
      </c>
      <c r="F3931" s="15"/>
    </row>
    <row r="3932" spans="1:6" ht="21.9" customHeight="1" x14ac:dyDescent="0.25">
      <c r="A3932" s="41" t="s">
        <v>666</v>
      </c>
      <c r="B3932" s="42">
        <v>-12.635</v>
      </c>
      <c r="C3932" s="42">
        <v>131.279</v>
      </c>
      <c r="D3932" s="43">
        <v>6.4079729729999997</v>
      </c>
      <c r="E3932" s="40" t="s">
        <v>667</v>
      </c>
      <c r="F3932" s="15"/>
    </row>
    <row r="3933" spans="1:6" ht="21.9" customHeight="1" x14ac:dyDescent="0.25">
      <c r="A3933" s="41" t="s">
        <v>666</v>
      </c>
      <c r="B3933" s="42">
        <v>-12.611000000000001</v>
      </c>
      <c r="C3933" s="42">
        <v>131.30799999999999</v>
      </c>
      <c r="D3933" s="43">
        <v>257.71125000000001</v>
      </c>
      <c r="E3933" s="40" t="s">
        <v>667</v>
      </c>
      <c r="F3933" s="15"/>
    </row>
    <row r="3934" spans="1:6" ht="21.9" customHeight="1" x14ac:dyDescent="0.25">
      <c r="A3934" s="41" t="s">
        <v>666</v>
      </c>
      <c r="B3934" s="42">
        <v>-12.622999999999999</v>
      </c>
      <c r="C3934" s="42">
        <v>131.30500000000001</v>
      </c>
      <c r="D3934" s="43">
        <v>0.101791744</v>
      </c>
      <c r="E3934" s="40" t="s">
        <v>667</v>
      </c>
      <c r="F3934" s="15"/>
    </row>
    <row r="3935" spans="1:6" ht="21.9" customHeight="1" x14ac:dyDescent="0.25">
      <c r="A3935" s="41" t="s">
        <v>666</v>
      </c>
      <c r="B3935" s="42">
        <v>-12.555</v>
      </c>
      <c r="C3935" s="42">
        <v>131.375</v>
      </c>
      <c r="D3935" s="43">
        <v>9.1172702999999994E-2</v>
      </c>
      <c r="E3935" s="40" t="s">
        <v>667</v>
      </c>
      <c r="F3935" s="15"/>
    </row>
    <row r="3936" spans="1:6" ht="21.9" customHeight="1" x14ac:dyDescent="0.25">
      <c r="A3936" s="41" t="s">
        <v>666</v>
      </c>
      <c r="B3936" s="42">
        <v>-14.382999999999999</v>
      </c>
      <c r="C3936" s="42">
        <v>132.41200000000001</v>
      </c>
      <c r="D3936" s="43">
        <v>57.357399999999998</v>
      </c>
      <c r="E3936" s="40" t="s">
        <v>667</v>
      </c>
      <c r="F3936" s="15"/>
    </row>
    <row r="3937" spans="1:6" ht="21.9" customHeight="1" x14ac:dyDescent="0.25">
      <c r="A3937" s="41" t="s">
        <v>666</v>
      </c>
      <c r="B3937" s="42">
        <v>-14.478999999999999</v>
      </c>
      <c r="C3937" s="42">
        <v>132.232</v>
      </c>
      <c r="D3937" s="43">
        <v>40.646285710000001</v>
      </c>
      <c r="E3937" s="40" t="s">
        <v>667</v>
      </c>
      <c r="F3937" s="15"/>
    </row>
    <row r="3938" spans="1:6" ht="21.9" customHeight="1" x14ac:dyDescent="0.25">
      <c r="A3938" s="41" t="s">
        <v>666</v>
      </c>
      <c r="B3938" s="42">
        <v>-14.461</v>
      </c>
      <c r="C3938" s="42">
        <v>132.39500000000001</v>
      </c>
      <c r="D3938" s="43">
        <v>56.904800000000002</v>
      </c>
      <c r="E3938" s="40" t="s">
        <v>667</v>
      </c>
      <c r="F3938" s="15"/>
    </row>
    <row r="3939" spans="1:6" ht="21.9" customHeight="1" x14ac:dyDescent="0.25">
      <c r="A3939" s="41" t="s">
        <v>666</v>
      </c>
      <c r="B3939" s="42">
        <v>-14.638</v>
      </c>
      <c r="C3939" s="42">
        <v>132.38499999999999</v>
      </c>
      <c r="D3939" s="43">
        <v>50.268622219999997</v>
      </c>
      <c r="E3939" s="40" t="s">
        <v>667</v>
      </c>
      <c r="F3939" s="15"/>
    </row>
    <row r="3940" spans="1:6" ht="21.9" customHeight="1" x14ac:dyDescent="0.25">
      <c r="A3940" s="41" t="s">
        <v>666</v>
      </c>
      <c r="B3940" s="42">
        <v>-14.287000000000001</v>
      </c>
      <c r="C3940" s="42">
        <v>131.99700000000001</v>
      </c>
      <c r="D3940" s="43">
        <v>11.548439999999999</v>
      </c>
      <c r="E3940" s="40" t="s">
        <v>667</v>
      </c>
      <c r="F3940" s="15"/>
    </row>
    <row r="3941" spans="1:6" ht="21.9" customHeight="1" x14ac:dyDescent="0.25">
      <c r="A3941" s="41" t="s">
        <v>666</v>
      </c>
      <c r="B3941" s="42">
        <v>-14.287000000000001</v>
      </c>
      <c r="C3941" s="42">
        <v>131.99700000000001</v>
      </c>
      <c r="D3941" s="43">
        <v>96.236999999999995</v>
      </c>
      <c r="E3941" s="40" t="s">
        <v>667</v>
      </c>
      <c r="F3941" s="15"/>
    </row>
    <row r="3942" spans="1:6" ht="21.9" customHeight="1" x14ac:dyDescent="0.25">
      <c r="A3942" s="41" t="s">
        <v>666</v>
      </c>
      <c r="B3942" s="42">
        <v>-14.438000000000001</v>
      </c>
      <c r="C3942" s="42">
        <v>132.21799999999999</v>
      </c>
      <c r="D3942" s="43">
        <v>56.904800000000002</v>
      </c>
      <c r="E3942" s="40" t="s">
        <v>667</v>
      </c>
      <c r="F3942" s="15"/>
    </row>
    <row r="3943" spans="1:6" ht="21.9" customHeight="1" x14ac:dyDescent="0.25">
      <c r="A3943" s="41" t="s">
        <v>666</v>
      </c>
      <c r="B3943" s="42">
        <v>-15.183999999999999</v>
      </c>
      <c r="C3943" s="42">
        <v>132.50200000000001</v>
      </c>
      <c r="D3943" s="43">
        <v>3.2665813950000002</v>
      </c>
      <c r="E3943" s="40" t="s">
        <v>667</v>
      </c>
      <c r="F3943" s="15"/>
    </row>
    <row r="3944" spans="1:6" ht="21.9" customHeight="1" x14ac:dyDescent="0.25">
      <c r="A3944" s="41" t="s">
        <v>666</v>
      </c>
      <c r="B3944" s="42">
        <v>-15.374000000000001</v>
      </c>
      <c r="C3944" s="42">
        <v>132.65100000000001</v>
      </c>
      <c r="D3944" s="43">
        <v>17.119850379999999</v>
      </c>
      <c r="E3944" s="40" t="s">
        <v>667</v>
      </c>
      <c r="F3944" s="15"/>
    </row>
    <row r="3945" spans="1:6" ht="21.9" customHeight="1" x14ac:dyDescent="0.25">
      <c r="A3945" s="41" t="s">
        <v>666</v>
      </c>
      <c r="B3945" s="42">
        <v>-15.565</v>
      </c>
      <c r="C3945" s="42">
        <v>130.43299999999999</v>
      </c>
      <c r="D3945" s="43">
        <v>125.34699999999999</v>
      </c>
      <c r="E3945" s="40" t="s">
        <v>667</v>
      </c>
      <c r="F3945" s="15"/>
    </row>
    <row r="3946" spans="1:6" ht="21.9" customHeight="1" x14ac:dyDescent="0.25">
      <c r="A3946" s="41" t="s">
        <v>666</v>
      </c>
      <c r="B3946" s="42">
        <v>-15.545999999999999</v>
      </c>
      <c r="C3946" s="42">
        <v>130.423</v>
      </c>
      <c r="D3946" s="43">
        <v>112.95533330000001</v>
      </c>
      <c r="E3946" s="40" t="s">
        <v>667</v>
      </c>
      <c r="F3946" s="15"/>
    </row>
    <row r="3947" spans="1:6" ht="21.9" customHeight="1" x14ac:dyDescent="0.25">
      <c r="A3947" s="41" t="s">
        <v>666</v>
      </c>
      <c r="B3947" s="42">
        <v>-15.503</v>
      </c>
      <c r="C3947" s="42">
        <v>130.41800000000001</v>
      </c>
      <c r="D3947" s="43">
        <v>1.415253061</v>
      </c>
      <c r="E3947" s="40" t="s">
        <v>667</v>
      </c>
      <c r="F3947" s="15"/>
    </row>
    <row r="3948" spans="1:6" ht="21.9" customHeight="1" x14ac:dyDescent="0.25">
      <c r="A3948" s="41" t="s">
        <v>666</v>
      </c>
      <c r="B3948" s="42">
        <v>-14.819000000000001</v>
      </c>
      <c r="C3948" s="42">
        <v>131.56</v>
      </c>
      <c r="D3948" s="43">
        <v>6.4306041670000003</v>
      </c>
      <c r="E3948" s="40" t="s">
        <v>667</v>
      </c>
      <c r="F3948" s="15"/>
    </row>
    <row r="3949" spans="1:6" ht="21.9" customHeight="1" x14ac:dyDescent="0.25">
      <c r="A3949" s="41" t="s">
        <v>666</v>
      </c>
      <c r="B3949" s="42">
        <v>-15.004</v>
      </c>
      <c r="C3949" s="42">
        <v>131.67500000000001</v>
      </c>
      <c r="D3949" s="43">
        <v>9.4288724970000004</v>
      </c>
      <c r="E3949" s="40" t="s">
        <v>667</v>
      </c>
      <c r="F3949" s="15"/>
    </row>
    <row r="3950" spans="1:6" ht="21.9" customHeight="1" x14ac:dyDescent="0.25">
      <c r="A3950" s="41" t="s">
        <v>666</v>
      </c>
      <c r="B3950" s="42">
        <v>-15.07</v>
      </c>
      <c r="C3950" s="42">
        <v>131.78800000000001</v>
      </c>
      <c r="D3950" s="43">
        <v>21.709558470000001</v>
      </c>
      <c r="E3950" s="40" t="s">
        <v>667</v>
      </c>
      <c r="F3950" s="15"/>
    </row>
    <row r="3951" spans="1:6" ht="21.9" customHeight="1" x14ac:dyDescent="0.25">
      <c r="A3951" s="41" t="s">
        <v>666</v>
      </c>
      <c r="B3951" s="42">
        <v>-15.122</v>
      </c>
      <c r="C3951" s="42">
        <v>132.095</v>
      </c>
      <c r="D3951" s="43">
        <v>10.01475913</v>
      </c>
      <c r="E3951" s="40" t="s">
        <v>667</v>
      </c>
      <c r="F3951" s="15"/>
    </row>
    <row r="3952" spans="1:6" ht="21.9" customHeight="1" x14ac:dyDescent="0.25">
      <c r="A3952" s="41" t="s">
        <v>666</v>
      </c>
      <c r="B3952" s="42">
        <v>-15.733000000000001</v>
      </c>
      <c r="C3952" s="42">
        <v>132.125</v>
      </c>
      <c r="D3952" s="43">
        <v>1.771533215</v>
      </c>
      <c r="E3952" s="40" t="s">
        <v>667</v>
      </c>
      <c r="F3952" s="15"/>
    </row>
    <row r="3953" spans="1:6" ht="21.9" customHeight="1" x14ac:dyDescent="0.25">
      <c r="A3953" s="41" t="s">
        <v>666</v>
      </c>
      <c r="B3953" s="42">
        <v>-15.516</v>
      </c>
      <c r="C3953" s="42">
        <v>132.23400000000001</v>
      </c>
      <c r="D3953" s="43">
        <v>0.29614474400000002</v>
      </c>
      <c r="E3953" s="40" t="s">
        <v>667</v>
      </c>
      <c r="F3953" s="15"/>
    </row>
    <row r="3954" spans="1:6" ht="21.9" customHeight="1" x14ac:dyDescent="0.25">
      <c r="A3954" s="41" t="s">
        <v>666</v>
      </c>
      <c r="B3954" s="42">
        <v>-15.443</v>
      </c>
      <c r="C3954" s="42">
        <v>132.489</v>
      </c>
      <c r="D3954" s="43">
        <v>47.833804100000002</v>
      </c>
      <c r="E3954" s="40" t="s">
        <v>667</v>
      </c>
      <c r="F3954" s="15"/>
    </row>
    <row r="3955" spans="1:6" ht="21.9" customHeight="1" x14ac:dyDescent="0.25">
      <c r="A3955" s="41" t="s">
        <v>666</v>
      </c>
      <c r="B3955" s="42">
        <v>-15.532</v>
      </c>
      <c r="C3955" s="42">
        <v>132.816</v>
      </c>
      <c r="D3955" s="43">
        <v>3.002639024</v>
      </c>
      <c r="E3955" s="40" t="s">
        <v>667</v>
      </c>
      <c r="F3955" s="15"/>
    </row>
    <row r="3956" spans="1:6" ht="21.9" customHeight="1" x14ac:dyDescent="0.25">
      <c r="A3956" s="41" t="s">
        <v>666</v>
      </c>
      <c r="B3956" s="42">
        <v>-15.385</v>
      </c>
      <c r="C3956" s="42">
        <v>132.90299999999999</v>
      </c>
      <c r="D3956" s="43">
        <v>12.21786957</v>
      </c>
      <c r="E3956" s="40" t="s">
        <v>667</v>
      </c>
      <c r="F3956" s="15"/>
    </row>
    <row r="3957" spans="1:6" ht="21.9" customHeight="1" x14ac:dyDescent="0.25">
      <c r="A3957" s="41" t="s">
        <v>666</v>
      </c>
      <c r="B3957" s="42">
        <v>-12.725</v>
      </c>
      <c r="C3957" s="42">
        <v>130.97</v>
      </c>
      <c r="D3957" s="43">
        <v>806.53250000000003</v>
      </c>
      <c r="E3957" s="40" t="s">
        <v>667</v>
      </c>
      <c r="F3957" s="15"/>
    </row>
    <row r="3958" spans="1:6" ht="21.9" customHeight="1" x14ac:dyDescent="0.25">
      <c r="A3958" s="41" t="s">
        <v>666</v>
      </c>
      <c r="B3958" s="42">
        <v>-12.94</v>
      </c>
      <c r="C3958" s="42">
        <v>130.86500000000001</v>
      </c>
      <c r="D3958" s="43">
        <v>1020.835</v>
      </c>
      <c r="E3958" s="40" t="s">
        <v>667</v>
      </c>
      <c r="F3958" s="15"/>
    </row>
    <row r="3959" spans="1:6" ht="21.9" customHeight="1" x14ac:dyDescent="0.25">
      <c r="A3959" s="41" t="s">
        <v>666</v>
      </c>
      <c r="B3959" s="42">
        <v>-12.452</v>
      </c>
      <c r="C3959" s="42">
        <v>131.06299999999999</v>
      </c>
      <c r="D3959" s="43">
        <v>1162.75</v>
      </c>
      <c r="E3959" s="40" t="s">
        <v>667</v>
      </c>
      <c r="F3959" s="15"/>
    </row>
    <row r="3960" spans="1:6" ht="21.9" customHeight="1" x14ac:dyDescent="0.25">
      <c r="A3960" s="41" t="s">
        <v>666</v>
      </c>
      <c r="B3960" s="42">
        <v>-12.561</v>
      </c>
      <c r="C3960" s="42">
        <v>131.07400000000001</v>
      </c>
      <c r="D3960" s="43">
        <v>788.57500000000005</v>
      </c>
      <c r="E3960" s="40" t="s">
        <v>667</v>
      </c>
      <c r="F3960" s="15"/>
    </row>
    <row r="3961" spans="1:6" ht="21.9" customHeight="1" x14ac:dyDescent="0.25">
      <c r="A3961" s="41" t="s">
        <v>666</v>
      </c>
      <c r="B3961" s="42">
        <v>-12.535</v>
      </c>
      <c r="C3961" s="42">
        <v>131.03700000000001</v>
      </c>
      <c r="D3961" s="43">
        <v>1028.1975</v>
      </c>
      <c r="E3961" s="40" t="s">
        <v>667</v>
      </c>
      <c r="F3961" s="15"/>
    </row>
    <row r="3962" spans="1:6" ht="21.9" customHeight="1" x14ac:dyDescent="0.25">
      <c r="A3962" s="41" t="s">
        <v>666</v>
      </c>
      <c r="B3962" s="42">
        <v>-12.538</v>
      </c>
      <c r="C3962" s="42">
        <v>131.03</v>
      </c>
      <c r="D3962" s="43">
        <v>972.75250000000005</v>
      </c>
      <c r="E3962" s="40" t="s">
        <v>667</v>
      </c>
      <c r="F3962" s="15"/>
    </row>
    <row r="3963" spans="1:6" ht="21.9" customHeight="1" x14ac:dyDescent="0.25">
      <c r="A3963" s="41" t="s">
        <v>666</v>
      </c>
      <c r="B3963" s="42">
        <v>-12.744</v>
      </c>
      <c r="C3963" s="42">
        <v>130.95099999999999</v>
      </c>
      <c r="D3963" s="43">
        <v>1945.5050000000001</v>
      </c>
      <c r="E3963" s="40" t="s">
        <v>667</v>
      </c>
      <c r="F3963" s="15"/>
    </row>
    <row r="3964" spans="1:6" ht="21.9" customHeight="1" x14ac:dyDescent="0.25">
      <c r="A3964" s="41" t="s">
        <v>666</v>
      </c>
      <c r="B3964" s="42">
        <v>-12.45</v>
      </c>
      <c r="C3964" s="42">
        <v>131.06200000000001</v>
      </c>
      <c r="D3964" s="43">
        <v>1162.75</v>
      </c>
      <c r="E3964" s="40" t="s">
        <v>667</v>
      </c>
      <c r="F3964" s="15"/>
    </row>
    <row r="3965" spans="1:6" ht="21.9" customHeight="1" x14ac:dyDescent="0.25">
      <c r="A3965" s="41" t="s">
        <v>666</v>
      </c>
      <c r="B3965" s="42">
        <v>-12.609</v>
      </c>
      <c r="C3965" s="42">
        <v>131.14500000000001</v>
      </c>
      <c r="D3965" s="43">
        <v>923.04666669999995</v>
      </c>
      <c r="E3965" s="40" t="s">
        <v>667</v>
      </c>
      <c r="F3965" s="15"/>
    </row>
    <row r="3966" spans="1:6" ht="21.9" customHeight="1" x14ac:dyDescent="0.25">
      <c r="A3966" s="41" t="s">
        <v>666</v>
      </c>
      <c r="B3966" s="42">
        <v>-12.608000000000001</v>
      </c>
      <c r="C3966" s="42">
        <v>131.14500000000001</v>
      </c>
      <c r="D3966" s="43">
        <v>692.28499999999997</v>
      </c>
      <c r="E3966" s="40" t="s">
        <v>667</v>
      </c>
      <c r="F3966" s="15"/>
    </row>
    <row r="3967" spans="1:6" ht="21.9" customHeight="1" x14ac:dyDescent="0.25">
      <c r="A3967" s="41" t="s">
        <v>666</v>
      </c>
      <c r="B3967" s="42">
        <v>-12.673999999999999</v>
      </c>
      <c r="C3967" s="42">
        <v>131.05199999999999</v>
      </c>
      <c r="D3967" s="43">
        <v>1214.366667</v>
      </c>
      <c r="E3967" s="40" t="s">
        <v>667</v>
      </c>
      <c r="F3967" s="15"/>
    </row>
    <row r="3968" spans="1:6" ht="21.9" customHeight="1" x14ac:dyDescent="0.25">
      <c r="A3968" s="41" t="s">
        <v>666</v>
      </c>
      <c r="B3968" s="42">
        <v>-12.798999999999999</v>
      </c>
      <c r="C3968" s="42">
        <v>131.03899999999999</v>
      </c>
      <c r="D3968" s="43">
        <v>1217.81</v>
      </c>
      <c r="E3968" s="40" t="s">
        <v>667</v>
      </c>
      <c r="F3968" s="15"/>
    </row>
    <row r="3969" spans="1:6" ht="21.9" customHeight="1" x14ac:dyDescent="0.25">
      <c r="A3969" s="41" t="s">
        <v>666</v>
      </c>
      <c r="B3969" s="42">
        <v>-12.561</v>
      </c>
      <c r="C3969" s="42">
        <v>131.03200000000001</v>
      </c>
      <c r="D3969" s="43">
        <v>1799.55</v>
      </c>
      <c r="E3969" s="40" t="s">
        <v>667</v>
      </c>
      <c r="F3969" s="15"/>
    </row>
    <row r="3970" spans="1:6" ht="21.9" customHeight="1" x14ac:dyDescent="0.25">
      <c r="A3970" s="41" t="s">
        <v>666</v>
      </c>
      <c r="B3970" s="42">
        <v>-12.78</v>
      </c>
      <c r="C3970" s="42">
        <v>131.03100000000001</v>
      </c>
      <c r="D3970" s="43">
        <v>1014.841667</v>
      </c>
      <c r="E3970" s="40" t="s">
        <v>667</v>
      </c>
      <c r="F3970" s="15"/>
    </row>
    <row r="3971" spans="1:6" ht="21.9" customHeight="1" x14ac:dyDescent="0.25">
      <c r="A3971" s="41" t="s">
        <v>666</v>
      </c>
      <c r="B3971" s="42">
        <v>-12.494</v>
      </c>
      <c r="C3971" s="42">
        <v>131.02099999999999</v>
      </c>
      <c r="D3971" s="43">
        <v>1297.0033330000001</v>
      </c>
      <c r="E3971" s="40" t="s">
        <v>667</v>
      </c>
      <c r="F3971" s="15"/>
    </row>
    <row r="3972" spans="1:6" ht="21.9" customHeight="1" x14ac:dyDescent="0.25">
      <c r="A3972" s="41" t="s">
        <v>666</v>
      </c>
      <c r="B3972" s="42">
        <v>-12.544</v>
      </c>
      <c r="C3972" s="42">
        <v>131.15799999999999</v>
      </c>
      <c r="D3972" s="43">
        <v>971.49333330000002</v>
      </c>
      <c r="E3972" s="40" t="s">
        <v>667</v>
      </c>
      <c r="F3972" s="15"/>
    </row>
    <row r="3973" spans="1:6" ht="21.9" customHeight="1" x14ac:dyDescent="0.25">
      <c r="A3973" s="41" t="s">
        <v>666</v>
      </c>
      <c r="B3973" s="42">
        <v>-12.52</v>
      </c>
      <c r="C3973" s="42">
        <v>131.09100000000001</v>
      </c>
      <c r="D3973" s="43">
        <v>1613.0650000000001</v>
      </c>
      <c r="E3973" s="40" t="s">
        <v>667</v>
      </c>
      <c r="F3973" s="15"/>
    </row>
    <row r="3974" spans="1:6" ht="21.9" customHeight="1" x14ac:dyDescent="0.25">
      <c r="A3974" s="41" t="s">
        <v>666</v>
      </c>
      <c r="B3974" s="42">
        <v>-12.561999999999999</v>
      </c>
      <c r="C3974" s="42">
        <v>131.16900000000001</v>
      </c>
      <c r="D3974" s="43">
        <v>608.90499999999997</v>
      </c>
      <c r="E3974" s="40" t="s">
        <v>667</v>
      </c>
      <c r="F3974" s="15"/>
    </row>
    <row r="3975" spans="1:6" ht="21.9" customHeight="1" x14ac:dyDescent="0.25">
      <c r="A3975" s="41" t="s">
        <v>666</v>
      </c>
      <c r="B3975" s="42">
        <v>-12.464</v>
      </c>
      <c r="C3975" s="42">
        <v>131.06899999999999</v>
      </c>
      <c r="D3975" s="43">
        <v>972.75250000000005</v>
      </c>
      <c r="E3975" s="40" t="s">
        <v>667</v>
      </c>
      <c r="F3975" s="15"/>
    </row>
    <row r="3976" spans="1:6" ht="21.9" customHeight="1" x14ac:dyDescent="0.25">
      <c r="A3976" s="41" t="s">
        <v>666</v>
      </c>
      <c r="B3976" s="42">
        <v>-12.606</v>
      </c>
      <c r="C3976" s="42">
        <v>131.08699999999999</v>
      </c>
      <c r="D3976" s="43">
        <v>788.57500000000005</v>
      </c>
      <c r="E3976" s="40" t="s">
        <v>667</v>
      </c>
      <c r="F3976" s="15"/>
    </row>
    <row r="3977" spans="1:6" ht="21.9" customHeight="1" x14ac:dyDescent="0.25">
      <c r="A3977" s="41" t="s">
        <v>666</v>
      </c>
      <c r="B3977" s="42">
        <v>-12.476000000000001</v>
      </c>
      <c r="C3977" s="42">
        <v>130.96600000000001</v>
      </c>
      <c r="D3977" s="43">
        <v>373.89</v>
      </c>
      <c r="E3977" s="40" t="s">
        <v>667</v>
      </c>
      <c r="F3977" s="15"/>
    </row>
    <row r="3978" spans="1:6" ht="21.9" customHeight="1" x14ac:dyDescent="0.25">
      <c r="A3978" s="41" t="s">
        <v>666</v>
      </c>
      <c r="B3978" s="42">
        <v>-12.755000000000001</v>
      </c>
      <c r="C3978" s="42">
        <v>130.50700000000001</v>
      </c>
      <c r="D3978" s="43">
        <v>1162.75</v>
      </c>
      <c r="E3978" s="40" t="s">
        <v>667</v>
      </c>
      <c r="F3978" s="15"/>
    </row>
    <row r="3979" spans="1:6" ht="21.9" customHeight="1" x14ac:dyDescent="0.25">
      <c r="A3979" s="41" t="s">
        <v>666</v>
      </c>
      <c r="B3979" s="42">
        <v>-12.795</v>
      </c>
      <c r="C3979" s="42">
        <v>130.494</v>
      </c>
      <c r="D3979" s="43">
        <v>806.53250000000003</v>
      </c>
      <c r="E3979" s="40" t="s">
        <v>667</v>
      </c>
      <c r="F3979" s="15"/>
    </row>
    <row r="3980" spans="1:6" ht="21.9" customHeight="1" x14ac:dyDescent="0.25">
      <c r="A3980" s="41" t="s">
        <v>666</v>
      </c>
      <c r="B3980" s="42">
        <v>-12.726000000000001</v>
      </c>
      <c r="C3980" s="42">
        <v>130.36099999999999</v>
      </c>
      <c r="D3980" s="43">
        <v>276.82588240000001</v>
      </c>
      <c r="E3980" s="40" t="s">
        <v>667</v>
      </c>
      <c r="F3980" s="15"/>
    </row>
    <row r="3981" spans="1:6" ht="21.9" customHeight="1" x14ac:dyDescent="0.25">
      <c r="A3981" s="41" t="s">
        <v>666</v>
      </c>
      <c r="B3981" s="42">
        <v>-12.717000000000001</v>
      </c>
      <c r="C3981" s="42">
        <v>131.059</v>
      </c>
      <c r="D3981" s="43">
        <v>971.49333330000002</v>
      </c>
      <c r="E3981" s="40" t="s">
        <v>667</v>
      </c>
      <c r="F3981" s="15"/>
    </row>
    <row r="3982" spans="1:6" ht="21.9" customHeight="1" x14ac:dyDescent="0.25">
      <c r="A3982" s="41" t="s">
        <v>666</v>
      </c>
      <c r="B3982" s="42">
        <v>-12.661</v>
      </c>
      <c r="C3982" s="42">
        <v>131.10400000000001</v>
      </c>
      <c r="D3982" s="43">
        <v>1302.8399999999999</v>
      </c>
      <c r="E3982" s="40" t="s">
        <v>667</v>
      </c>
      <c r="F3982" s="15"/>
    </row>
    <row r="3983" spans="1:6" ht="21.9" customHeight="1" x14ac:dyDescent="0.25">
      <c r="A3983" s="41" t="s">
        <v>666</v>
      </c>
      <c r="B3983" s="42">
        <v>-12.805</v>
      </c>
      <c r="C3983" s="42">
        <v>130.964</v>
      </c>
      <c r="D3983" s="43">
        <v>971.49333330000002</v>
      </c>
      <c r="E3983" s="40" t="s">
        <v>667</v>
      </c>
      <c r="F3983" s="15"/>
    </row>
    <row r="3984" spans="1:6" ht="21.9" customHeight="1" x14ac:dyDescent="0.25">
      <c r="A3984" s="41" t="s">
        <v>666</v>
      </c>
      <c r="B3984" s="42">
        <v>-12.8</v>
      </c>
      <c r="C3984" s="42">
        <v>130.92500000000001</v>
      </c>
      <c r="D3984" s="43">
        <v>923.04666669999995</v>
      </c>
      <c r="E3984" s="40" t="s">
        <v>667</v>
      </c>
      <c r="F3984" s="15"/>
    </row>
    <row r="3985" spans="1:6" ht="21.9" customHeight="1" x14ac:dyDescent="0.25">
      <c r="A3985" s="41" t="s">
        <v>666</v>
      </c>
      <c r="B3985" s="42">
        <v>-13.198</v>
      </c>
      <c r="C3985" s="42">
        <v>131.14699999999999</v>
      </c>
      <c r="D3985" s="43">
        <v>293.48866670000001</v>
      </c>
      <c r="E3985" s="40" t="s">
        <v>667</v>
      </c>
      <c r="F3985" s="15"/>
    </row>
    <row r="3986" spans="1:6" ht="21.9" customHeight="1" x14ac:dyDescent="0.25">
      <c r="A3986" s="41" t="s">
        <v>666</v>
      </c>
      <c r="B3986" s="42">
        <v>-12.846</v>
      </c>
      <c r="C3986" s="42">
        <v>130.93700000000001</v>
      </c>
      <c r="D3986" s="43">
        <v>395.59142859999997</v>
      </c>
      <c r="E3986" s="40" t="s">
        <v>667</v>
      </c>
      <c r="F3986" s="15"/>
    </row>
    <row r="3987" spans="1:6" ht="21.9" customHeight="1" x14ac:dyDescent="0.25">
      <c r="A3987" s="41" t="s">
        <v>666</v>
      </c>
      <c r="B3987" s="42">
        <v>-12.836</v>
      </c>
      <c r="C3987" s="42">
        <v>130.93600000000001</v>
      </c>
      <c r="D3987" s="43">
        <v>461.52333329999999</v>
      </c>
      <c r="E3987" s="40" t="s">
        <v>667</v>
      </c>
      <c r="F3987" s="15"/>
    </row>
    <row r="3988" spans="1:6" ht="21.9" customHeight="1" x14ac:dyDescent="0.25">
      <c r="A3988" s="41" t="s">
        <v>666</v>
      </c>
      <c r="B3988" s="42">
        <v>-13.022</v>
      </c>
      <c r="C3988" s="42">
        <v>130.96600000000001</v>
      </c>
      <c r="D3988" s="43">
        <v>727.52</v>
      </c>
      <c r="E3988" s="40" t="s">
        <v>667</v>
      </c>
      <c r="F3988" s="15"/>
    </row>
    <row r="3989" spans="1:6" ht="21.9" customHeight="1" x14ac:dyDescent="0.25">
      <c r="A3989" s="41" t="s">
        <v>666</v>
      </c>
      <c r="B3989" s="42">
        <v>-13.022</v>
      </c>
      <c r="C3989" s="42">
        <v>130.97399999999999</v>
      </c>
      <c r="D3989" s="43">
        <v>727.52</v>
      </c>
      <c r="E3989" s="40" t="s">
        <v>667</v>
      </c>
      <c r="F3989" s="15"/>
    </row>
    <row r="3990" spans="1:6" ht="21.9" customHeight="1" x14ac:dyDescent="0.25">
      <c r="A3990" s="41" t="s">
        <v>666</v>
      </c>
      <c r="B3990" s="42">
        <v>-13.234</v>
      </c>
      <c r="C3990" s="42">
        <v>131.12299999999999</v>
      </c>
      <c r="D3990" s="43">
        <v>161.95740000000001</v>
      </c>
      <c r="E3990" s="40" t="s">
        <v>667</v>
      </c>
      <c r="F3990" s="15"/>
    </row>
    <row r="3991" spans="1:6" ht="21.9" customHeight="1" x14ac:dyDescent="0.25">
      <c r="A3991" s="41" t="s">
        <v>666</v>
      </c>
      <c r="B3991" s="42">
        <v>-13.082000000000001</v>
      </c>
      <c r="C3991" s="42">
        <v>130.94399999999999</v>
      </c>
      <c r="D3991" s="43">
        <v>303.50749999999999</v>
      </c>
      <c r="E3991" s="40" t="s">
        <v>667</v>
      </c>
      <c r="F3991" s="15"/>
    </row>
    <row r="3992" spans="1:6" ht="21.9" customHeight="1" x14ac:dyDescent="0.25">
      <c r="A3992" s="41" t="s">
        <v>666</v>
      </c>
      <c r="B3992" s="42">
        <v>-13.073</v>
      </c>
      <c r="C3992" s="42">
        <v>130.94300000000001</v>
      </c>
      <c r="D3992" s="43">
        <v>665.17499999999995</v>
      </c>
      <c r="E3992" s="40" t="s">
        <v>667</v>
      </c>
      <c r="F3992" s="15"/>
    </row>
    <row r="3993" spans="1:6" ht="21.9" customHeight="1" x14ac:dyDescent="0.25">
      <c r="A3993" s="41" t="s">
        <v>666</v>
      </c>
      <c r="B3993" s="42">
        <v>-13.000999999999999</v>
      </c>
      <c r="C3993" s="42">
        <v>130.982</v>
      </c>
      <c r="D3993" s="43">
        <v>363.76</v>
      </c>
      <c r="E3993" s="40" t="s">
        <v>667</v>
      </c>
      <c r="F3993" s="15"/>
    </row>
    <row r="3994" spans="1:6" ht="21.9" customHeight="1" x14ac:dyDescent="0.25">
      <c r="A3994" s="41" t="s">
        <v>666</v>
      </c>
      <c r="B3994" s="42">
        <v>-15.03</v>
      </c>
      <c r="C3994" s="42">
        <v>132.62700000000001</v>
      </c>
      <c r="D3994" s="43">
        <v>8.7387531769999995</v>
      </c>
      <c r="E3994" s="40" t="s">
        <v>667</v>
      </c>
      <c r="F3994" s="15"/>
    </row>
    <row r="3995" spans="1:6" ht="21.9" customHeight="1" x14ac:dyDescent="0.25">
      <c r="A3995" s="41" t="s">
        <v>666</v>
      </c>
      <c r="B3995" s="42">
        <v>-14.743</v>
      </c>
      <c r="C3995" s="42">
        <v>132.572</v>
      </c>
      <c r="D3995" s="43">
        <v>21.347377590000001</v>
      </c>
      <c r="E3995" s="40" t="s">
        <v>667</v>
      </c>
      <c r="F3995" s="15"/>
    </row>
    <row r="3996" spans="1:6" ht="21.9" customHeight="1" x14ac:dyDescent="0.25">
      <c r="A3996" s="41" t="s">
        <v>666</v>
      </c>
      <c r="B3996" s="42">
        <v>-14.664999999999999</v>
      </c>
      <c r="C3996" s="42">
        <v>132.624</v>
      </c>
      <c r="D3996" s="43">
        <v>61.189261569999999</v>
      </c>
      <c r="E3996" s="40" t="s">
        <v>667</v>
      </c>
      <c r="F3996" s="15"/>
    </row>
    <row r="3997" spans="1:6" ht="21.9" customHeight="1" x14ac:dyDescent="0.25">
      <c r="A3997" s="41" t="s">
        <v>666</v>
      </c>
      <c r="B3997" s="42">
        <v>-15.006</v>
      </c>
      <c r="C3997" s="42">
        <v>133.077</v>
      </c>
      <c r="D3997" s="43">
        <v>1.398079208</v>
      </c>
      <c r="E3997" s="40" t="s">
        <v>667</v>
      </c>
      <c r="F3997" s="15"/>
    </row>
    <row r="3998" spans="1:6" ht="21.9" customHeight="1" x14ac:dyDescent="0.25">
      <c r="A3998" s="41" t="s">
        <v>666</v>
      </c>
      <c r="B3998" s="42">
        <v>-14.891999999999999</v>
      </c>
      <c r="C3998" s="42">
        <v>131.94999999999999</v>
      </c>
      <c r="D3998" s="43">
        <v>23.930703359999999</v>
      </c>
      <c r="E3998" s="40" t="s">
        <v>667</v>
      </c>
      <c r="F3998" s="15"/>
    </row>
    <row r="3999" spans="1:6" ht="21.9" customHeight="1" x14ac:dyDescent="0.25">
      <c r="A3999" s="41" t="s">
        <v>666</v>
      </c>
      <c r="B3999" s="42">
        <v>-14.965999999999999</v>
      </c>
      <c r="C3999" s="42">
        <v>131.97300000000001</v>
      </c>
      <c r="D3999" s="43">
        <v>21.298995269999999</v>
      </c>
      <c r="E3999" s="40" t="s">
        <v>667</v>
      </c>
      <c r="F3999" s="15"/>
    </row>
    <row r="4000" spans="1:6" ht="21.9" customHeight="1" x14ac:dyDescent="0.25">
      <c r="A4000" s="41" t="s">
        <v>666</v>
      </c>
      <c r="B4000" s="42">
        <v>-14.55</v>
      </c>
      <c r="C4000" s="42">
        <v>132.45400000000001</v>
      </c>
      <c r="D4000" s="43">
        <v>94.566000000000003</v>
      </c>
      <c r="E4000" s="40" t="s">
        <v>667</v>
      </c>
      <c r="F4000" s="15"/>
    </row>
    <row r="4001" spans="1:6" ht="21.9" customHeight="1" x14ac:dyDescent="0.25">
      <c r="A4001" s="41" t="s">
        <v>666</v>
      </c>
      <c r="B4001" s="42">
        <v>-14.461</v>
      </c>
      <c r="C4001" s="42">
        <v>132.70500000000001</v>
      </c>
      <c r="D4001" s="43">
        <v>94.925666669999998</v>
      </c>
      <c r="E4001" s="40" t="s">
        <v>667</v>
      </c>
      <c r="F4001" s="15"/>
    </row>
    <row r="4002" spans="1:6" ht="21.9" customHeight="1" x14ac:dyDescent="0.25">
      <c r="A4002" s="41" t="s">
        <v>666</v>
      </c>
      <c r="B4002" s="42">
        <v>-14.47</v>
      </c>
      <c r="C4002" s="42">
        <v>132.68799999999999</v>
      </c>
      <c r="D4002" s="43">
        <v>118.5516667</v>
      </c>
      <c r="E4002" s="40" t="s">
        <v>667</v>
      </c>
      <c r="F4002" s="15"/>
    </row>
    <row r="4003" spans="1:6" ht="21.9" customHeight="1" x14ac:dyDescent="0.25">
      <c r="A4003" s="41" t="s">
        <v>666</v>
      </c>
      <c r="B4003" s="42">
        <v>-14.484</v>
      </c>
      <c r="C4003" s="42">
        <v>132.68899999999999</v>
      </c>
      <c r="D4003" s="43">
        <v>56.904800000000002</v>
      </c>
      <c r="E4003" s="40" t="s">
        <v>667</v>
      </c>
      <c r="F4003" s="15"/>
    </row>
    <row r="4004" spans="1:6" ht="21.9" customHeight="1" x14ac:dyDescent="0.25">
      <c r="A4004" s="41" t="s">
        <v>666</v>
      </c>
      <c r="B4004" s="42">
        <v>-14.478</v>
      </c>
      <c r="C4004" s="42">
        <v>132.68799999999999</v>
      </c>
      <c r="D4004" s="43">
        <v>94.766000000000005</v>
      </c>
      <c r="E4004" s="40" t="s">
        <v>667</v>
      </c>
      <c r="F4004" s="15"/>
    </row>
    <row r="4005" spans="1:6" ht="21.9" customHeight="1" x14ac:dyDescent="0.25">
      <c r="A4005" s="41" t="s">
        <v>666</v>
      </c>
      <c r="B4005" s="42">
        <v>-14.411</v>
      </c>
      <c r="C4005" s="42">
        <v>132.749</v>
      </c>
      <c r="D4005" s="43">
        <v>40.753857140000001</v>
      </c>
      <c r="E4005" s="40" t="s">
        <v>667</v>
      </c>
      <c r="F4005" s="15"/>
    </row>
    <row r="4006" spans="1:6" ht="21.9" customHeight="1" x14ac:dyDescent="0.25">
      <c r="A4006" s="41" t="s">
        <v>666</v>
      </c>
      <c r="B4006" s="42">
        <v>-14.33</v>
      </c>
      <c r="C4006" s="42">
        <v>132.80699999999999</v>
      </c>
      <c r="D4006" s="43">
        <v>57.392400000000002</v>
      </c>
      <c r="E4006" s="40" t="s">
        <v>667</v>
      </c>
      <c r="F4006" s="15"/>
    </row>
    <row r="4007" spans="1:6" ht="21.9" customHeight="1" x14ac:dyDescent="0.25">
      <c r="A4007" s="41" t="s">
        <v>666</v>
      </c>
      <c r="B4007" s="42">
        <v>-14.327999999999999</v>
      </c>
      <c r="C4007" s="42">
        <v>132.80000000000001</v>
      </c>
      <c r="D4007" s="43">
        <v>95.653999999999996</v>
      </c>
      <c r="E4007" s="40" t="s">
        <v>667</v>
      </c>
      <c r="F4007" s="15"/>
    </row>
    <row r="4008" spans="1:6" ht="21.9" customHeight="1" x14ac:dyDescent="0.25">
      <c r="A4008" s="41" t="s">
        <v>666</v>
      </c>
      <c r="B4008" s="42">
        <v>-14.305999999999999</v>
      </c>
      <c r="C4008" s="42">
        <v>132.82300000000001</v>
      </c>
      <c r="D4008" s="43">
        <v>71.662000000000006</v>
      </c>
      <c r="E4008" s="40" t="s">
        <v>667</v>
      </c>
      <c r="F4008" s="15"/>
    </row>
    <row r="4009" spans="1:6" ht="21.9" customHeight="1" x14ac:dyDescent="0.25">
      <c r="A4009" s="41" t="s">
        <v>666</v>
      </c>
      <c r="B4009" s="42">
        <v>-12.558999999999999</v>
      </c>
      <c r="C4009" s="42">
        <v>131.18199999999999</v>
      </c>
      <c r="D4009" s="43">
        <v>715.61</v>
      </c>
      <c r="E4009" s="40" t="s">
        <v>667</v>
      </c>
      <c r="F4009" s="15"/>
    </row>
    <row r="4010" spans="1:6" ht="21.9" customHeight="1" x14ac:dyDescent="0.25">
      <c r="A4010" s="41" t="s">
        <v>666</v>
      </c>
      <c r="B4010" s="42">
        <v>-12.611000000000001</v>
      </c>
      <c r="C4010" s="42">
        <v>131.18199999999999</v>
      </c>
      <c r="D4010" s="43">
        <v>811.87333330000001</v>
      </c>
      <c r="E4010" s="40" t="s">
        <v>667</v>
      </c>
      <c r="F4010" s="15"/>
    </row>
    <row r="4011" spans="1:6" ht="21.9" customHeight="1" x14ac:dyDescent="0.25">
      <c r="A4011" s="41" t="s">
        <v>666</v>
      </c>
      <c r="B4011" s="42">
        <v>-12.574</v>
      </c>
      <c r="C4011" s="42">
        <v>131.179</v>
      </c>
      <c r="D4011" s="43">
        <v>811.87333330000001</v>
      </c>
      <c r="E4011" s="40" t="s">
        <v>667</v>
      </c>
      <c r="F4011" s="15"/>
    </row>
    <row r="4012" spans="1:6" ht="21.9" customHeight="1" x14ac:dyDescent="0.25">
      <c r="A4012" s="41" t="s">
        <v>666</v>
      </c>
      <c r="B4012" s="42">
        <v>-14.438000000000001</v>
      </c>
      <c r="C4012" s="42">
        <v>132.22499999999999</v>
      </c>
      <c r="D4012" s="43">
        <v>40.646285710000001</v>
      </c>
      <c r="E4012" s="40" t="s">
        <v>667</v>
      </c>
      <c r="F4012" s="15"/>
    </row>
    <row r="4013" spans="1:6" ht="21.9" customHeight="1" x14ac:dyDescent="0.25">
      <c r="A4013" s="41" t="s">
        <v>666</v>
      </c>
      <c r="B4013" s="42">
        <v>-14.523</v>
      </c>
      <c r="C4013" s="42">
        <v>132.13999999999999</v>
      </c>
      <c r="D4013" s="43">
        <v>23.661249999999999</v>
      </c>
      <c r="E4013" s="40" t="s">
        <v>667</v>
      </c>
      <c r="F4013" s="15"/>
    </row>
    <row r="4014" spans="1:6" ht="21.9" customHeight="1" x14ac:dyDescent="0.25">
      <c r="A4014" s="41" t="s">
        <v>666</v>
      </c>
      <c r="B4014" s="42">
        <v>-14.526</v>
      </c>
      <c r="C4014" s="42">
        <v>132.13999999999999</v>
      </c>
      <c r="D4014" s="43">
        <v>25.81227273</v>
      </c>
      <c r="E4014" s="40" t="s">
        <v>667</v>
      </c>
      <c r="F4014" s="15"/>
    </row>
    <row r="4015" spans="1:6" ht="21.9" customHeight="1" x14ac:dyDescent="0.25">
      <c r="A4015" s="41" t="s">
        <v>666</v>
      </c>
      <c r="B4015" s="42">
        <v>-14.289</v>
      </c>
      <c r="C4015" s="42">
        <v>132</v>
      </c>
      <c r="D4015" s="43">
        <v>48.118499999999997</v>
      </c>
      <c r="E4015" s="40" t="s">
        <v>667</v>
      </c>
      <c r="F4015" s="15"/>
    </row>
    <row r="4016" spans="1:6" ht="21.9" customHeight="1" x14ac:dyDescent="0.25">
      <c r="A4016" s="41" t="s">
        <v>666</v>
      </c>
      <c r="B4016" s="42">
        <v>-13.711</v>
      </c>
      <c r="C4016" s="42">
        <v>130.69900000000001</v>
      </c>
      <c r="D4016" s="43">
        <v>202.04599999999999</v>
      </c>
      <c r="E4016" s="40" t="s">
        <v>667</v>
      </c>
      <c r="F4016" s="15"/>
    </row>
    <row r="4017" spans="1:6" ht="21.9" customHeight="1" x14ac:dyDescent="0.25">
      <c r="A4017" s="41" t="s">
        <v>666</v>
      </c>
      <c r="B4017" s="42">
        <v>-13.669</v>
      </c>
      <c r="C4017" s="42">
        <v>130.643</v>
      </c>
      <c r="D4017" s="43">
        <v>100.6554545</v>
      </c>
      <c r="E4017" s="40" t="s">
        <v>667</v>
      </c>
      <c r="F4017" s="15"/>
    </row>
    <row r="4018" spans="1:6" ht="21.9" customHeight="1" x14ac:dyDescent="0.25">
      <c r="A4018" s="41" t="s">
        <v>666</v>
      </c>
      <c r="B4018" s="42">
        <v>-13.66</v>
      </c>
      <c r="C4018" s="42">
        <v>130.64699999999999</v>
      </c>
      <c r="D4018" s="43">
        <v>321.66250000000002</v>
      </c>
      <c r="E4018" s="40" t="s">
        <v>667</v>
      </c>
      <c r="F4018" s="15"/>
    </row>
    <row r="4019" spans="1:6" ht="21.9" customHeight="1" x14ac:dyDescent="0.25">
      <c r="A4019" s="41" t="s">
        <v>666</v>
      </c>
      <c r="B4019" s="42">
        <v>-12.750999999999999</v>
      </c>
      <c r="C4019" s="42">
        <v>130.959</v>
      </c>
      <c r="D4019" s="43">
        <v>1481.129132</v>
      </c>
      <c r="E4019" s="40" t="s">
        <v>667</v>
      </c>
      <c r="F4019" s="15"/>
    </row>
    <row r="4020" spans="1:6" ht="21.9" customHeight="1" x14ac:dyDescent="0.25">
      <c r="A4020" s="41" t="s">
        <v>666</v>
      </c>
      <c r="B4020" s="42">
        <v>-12.747999999999999</v>
      </c>
      <c r="C4020" s="42">
        <v>130.96100000000001</v>
      </c>
      <c r="D4020" s="43">
        <v>1945.5050000000001</v>
      </c>
      <c r="E4020" s="40" t="s">
        <v>667</v>
      </c>
      <c r="F4020" s="15"/>
    </row>
    <row r="4021" spans="1:6" ht="21.9" customHeight="1" x14ac:dyDescent="0.25">
      <c r="A4021" s="41" t="s">
        <v>666</v>
      </c>
      <c r="B4021" s="42">
        <v>-12.734</v>
      </c>
      <c r="C4021" s="42">
        <v>130.40799999999999</v>
      </c>
      <c r="D4021" s="43">
        <v>26.880980390000001</v>
      </c>
      <c r="E4021" s="40" t="s">
        <v>667</v>
      </c>
      <c r="F4021" s="15"/>
    </row>
    <row r="4022" spans="1:6" ht="21.9" customHeight="1" x14ac:dyDescent="0.25">
      <c r="A4022" s="41" t="s">
        <v>666</v>
      </c>
      <c r="B4022" s="42">
        <v>-12.728999999999999</v>
      </c>
      <c r="C4022" s="42">
        <v>131.44200000000001</v>
      </c>
      <c r="D4022" s="43">
        <v>746.35500000000002</v>
      </c>
      <c r="E4022" s="40" t="s">
        <v>667</v>
      </c>
      <c r="F4022" s="15"/>
    </row>
    <row r="4023" spans="1:6" ht="21.9" customHeight="1" x14ac:dyDescent="0.25">
      <c r="A4023" s="41" t="s">
        <v>666</v>
      </c>
      <c r="B4023" s="42">
        <v>-12.741</v>
      </c>
      <c r="C4023" s="42">
        <v>131.46100000000001</v>
      </c>
      <c r="D4023" s="43">
        <v>1492.71</v>
      </c>
      <c r="E4023" s="40" t="s">
        <v>667</v>
      </c>
      <c r="F4023" s="15"/>
    </row>
    <row r="4024" spans="1:6" ht="21.9" customHeight="1" x14ac:dyDescent="0.25">
      <c r="A4024" s="41" t="s">
        <v>666</v>
      </c>
      <c r="B4024" s="42">
        <v>-12.526999999999999</v>
      </c>
      <c r="C4024" s="42">
        <v>131.09</v>
      </c>
      <c r="D4024" s="43">
        <v>806.53250000000003</v>
      </c>
      <c r="E4024" s="40" t="s">
        <v>667</v>
      </c>
      <c r="F4024" s="15"/>
    </row>
    <row r="4025" spans="1:6" ht="21.9" customHeight="1" x14ac:dyDescent="0.25">
      <c r="A4025" s="41" t="s">
        <v>666</v>
      </c>
      <c r="B4025" s="42">
        <v>-12.56</v>
      </c>
      <c r="C4025" s="42">
        <v>131.12200000000001</v>
      </c>
      <c r="D4025" s="43">
        <v>1384.57</v>
      </c>
      <c r="E4025" s="40" t="s">
        <v>667</v>
      </c>
      <c r="F4025" s="15"/>
    </row>
    <row r="4026" spans="1:6" ht="21.9" customHeight="1" x14ac:dyDescent="0.25">
      <c r="A4026" s="41" t="s">
        <v>666</v>
      </c>
      <c r="B4026" s="42">
        <v>-12.568</v>
      </c>
      <c r="C4026" s="42">
        <v>131.03299999999999</v>
      </c>
      <c r="D4026" s="43">
        <v>899.77499999999998</v>
      </c>
      <c r="E4026" s="40" t="s">
        <v>667</v>
      </c>
      <c r="F4026" s="15"/>
    </row>
    <row r="4027" spans="1:6" ht="21.9" customHeight="1" x14ac:dyDescent="0.25">
      <c r="A4027" s="41" t="s">
        <v>666</v>
      </c>
      <c r="B4027" s="42">
        <v>-12.776</v>
      </c>
      <c r="C4027" s="42">
        <v>130.96</v>
      </c>
      <c r="D4027" s="43">
        <v>971.49333330000002</v>
      </c>
      <c r="E4027" s="40" t="s">
        <v>667</v>
      </c>
      <c r="F4027" s="15"/>
    </row>
    <row r="4028" spans="1:6" ht="21.9" customHeight="1" x14ac:dyDescent="0.25">
      <c r="A4028" s="41" t="s">
        <v>666</v>
      </c>
      <c r="B4028" s="42">
        <v>-14.928000000000001</v>
      </c>
      <c r="C4028" s="42">
        <v>133.11600000000001</v>
      </c>
      <c r="D4028" s="43">
        <v>1.059985019</v>
      </c>
      <c r="E4028" s="40" t="s">
        <v>667</v>
      </c>
      <c r="F4028" s="15"/>
    </row>
    <row r="4029" spans="1:6" ht="21.9" customHeight="1" x14ac:dyDescent="0.25">
      <c r="A4029" s="41" t="s">
        <v>666</v>
      </c>
      <c r="B4029" s="42">
        <v>-14.94</v>
      </c>
      <c r="C4029" s="42">
        <v>133.08699999999999</v>
      </c>
      <c r="D4029" s="43">
        <v>1.704915663</v>
      </c>
      <c r="E4029" s="40" t="s">
        <v>667</v>
      </c>
      <c r="F4029" s="15"/>
    </row>
    <row r="4030" spans="1:6" ht="21.9" customHeight="1" x14ac:dyDescent="0.25">
      <c r="A4030" s="41" t="s">
        <v>666</v>
      </c>
      <c r="B4030" s="42">
        <v>-17.437999999999999</v>
      </c>
      <c r="C4030" s="42">
        <v>131.077</v>
      </c>
      <c r="D4030" s="43">
        <v>2.4605877189999998</v>
      </c>
      <c r="E4030" s="40" t="s">
        <v>667</v>
      </c>
      <c r="F4030" s="15"/>
    </row>
    <row r="4031" spans="1:6" ht="21.9" customHeight="1" x14ac:dyDescent="0.25">
      <c r="A4031" s="41" t="s">
        <v>666</v>
      </c>
      <c r="B4031" s="42">
        <v>-16.224</v>
      </c>
      <c r="C4031" s="42">
        <v>132.315</v>
      </c>
      <c r="D4031" s="43">
        <v>18.67093333</v>
      </c>
      <c r="E4031" s="40" t="s">
        <v>667</v>
      </c>
      <c r="F4031" s="15"/>
    </row>
    <row r="4032" spans="1:6" ht="21.9" customHeight="1" x14ac:dyDescent="0.25">
      <c r="A4032" s="41" t="s">
        <v>666</v>
      </c>
      <c r="B4032" s="42">
        <v>-16.033000000000001</v>
      </c>
      <c r="C4032" s="42">
        <v>131.92599999999999</v>
      </c>
      <c r="D4032" s="43">
        <v>6.7268095240000001</v>
      </c>
      <c r="E4032" s="40" t="s">
        <v>667</v>
      </c>
      <c r="F4032" s="15"/>
    </row>
    <row r="4033" spans="1:6" ht="21.9" customHeight="1" x14ac:dyDescent="0.25">
      <c r="A4033" s="41" t="s">
        <v>666</v>
      </c>
      <c r="B4033" s="42">
        <v>-16.033000000000001</v>
      </c>
      <c r="C4033" s="42">
        <v>133.04400000000001</v>
      </c>
      <c r="D4033" s="43">
        <v>26.895336489999998</v>
      </c>
      <c r="E4033" s="40" t="s">
        <v>667</v>
      </c>
      <c r="F4033" s="15"/>
    </row>
    <row r="4034" spans="1:6" ht="21.9" customHeight="1" x14ac:dyDescent="0.25">
      <c r="A4034" s="41" t="s">
        <v>666</v>
      </c>
      <c r="B4034" s="42">
        <v>-14.484</v>
      </c>
      <c r="C4034" s="42">
        <v>132.30500000000001</v>
      </c>
      <c r="D4034" s="43">
        <v>47.420666670000003</v>
      </c>
      <c r="E4034" s="40" t="s">
        <v>667</v>
      </c>
      <c r="F4034" s="15"/>
    </row>
    <row r="4035" spans="1:6" ht="21.9" customHeight="1" x14ac:dyDescent="0.25">
      <c r="A4035" s="41" t="s">
        <v>666</v>
      </c>
      <c r="B4035" s="42">
        <v>-14.439</v>
      </c>
      <c r="C4035" s="42">
        <v>132.226</v>
      </c>
      <c r="D4035" s="43">
        <v>35.5655</v>
      </c>
      <c r="E4035" s="40" t="s">
        <v>667</v>
      </c>
      <c r="F4035" s="15"/>
    </row>
    <row r="4036" spans="1:6" ht="21.9" customHeight="1" x14ac:dyDescent="0.25">
      <c r="A4036" s="41" t="s">
        <v>666</v>
      </c>
      <c r="B4036" s="42">
        <v>-14.436999999999999</v>
      </c>
      <c r="C4036" s="42">
        <v>132.215</v>
      </c>
      <c r="D4036" s="43">
        <v>71.131</v>
      </c>
      <c r="E4036" s="40" t="s">
        <v>667</v>
      </c>
      <c r="F4036" s="15"/>
    </row>
    <row r="4037" spans="1:6" ht="21.9" customHeight="1" x14ac:dyDescent="0.25">
      <c r="A4037" s="41" t="s">
        <v>666</v>
      </c>
      <c r="B4037" s="42">
        <v>-14.481</v>
      </c>
      <c r="C4037" s="42">
        <v>132.23099999999999</v>
      </c>
      <c r="D4037" s="43">
        <v>23.710333330000001</v>
      </c>
      <c r="E4037" s="40" t="s">
        <v>667</v>
      </c>
      <c r="F4037" s="15"/>
    </row>
    <row r="4038" spans="1:6" ht="21.9" customHeight="1" x14ac:dyDescent="0.25">
      <c r="A4038" s="41" t="s">
        <v>666</v>
      </c>
      <c r="B4038" s="42">
        <v>-14.521000000000001</v>
      </c>
      <c r="C4038" s="42">
        <v>132.13999999999999</v>
      </c>
      <c r="D4038" s="43">
        <v>6.6031395350000004</v>
      </c>
      <c r="E4038" s="40" t="s">
        <v>667</v>
      </c>
      <c r="F4038" s="15"/>
    </row>
    <row r="4039" spans="1:6" ht="21.9" customHeight="1" x14ac:dyDescent="0.25">
      <c r="A4039" s="41" t="s">
        <v>666</v>
      </c>
      <c r="B4039" s="42">
        <v>-14.387</v>
      </c>
      <c r="C4039" s="42">
        <v>132.40899999999999</v>
      </c>
      <c r="D4039" s="43">
        <v>71.469750000000005</v>
      </c>
      <c r="E4039" s="40" t="s">
        <v>667</v>
      </c>
      <c r="F4039" s="15"/>
    </row>
    <row r="4040" spans="1:6" ht="21.9" customHeight="1" x14ac:dyDescent="0.25">
      <c r="A4040" s="41" t="s">
        <v>666</v>
      </c>
      <c r="B4040" s="42">
        <v>-15.566000000000001</v>
      </c>
      <c r="C4040" s="42">
        <v>132.48400000000001</v>
      </c>
      <c r="D4040" s="43">
        <v>34.16845644</v>
      </c>
      <c r="E4040" s="40" t="s">
        <v>667</v>
      </c>
      <c r="F4040" s="15"/>
    </row>
    <row r="4041" spans="1:6" ht="21.9" customHeight="1" x14ac:dyDescent="0.25">
      <c r="A4041" s="41" t="s">
        <v>666</v>
      </c>
      <c r="B4041" s="42">
        <v>-15.569000000000001</v>
      </c>
      <c r="C4041" s="42">
        <v>132.37299999999999</v>
      </c>
      <c r="D4041" s="43">
        <v>0.85124081100000004</v>
      </c>
      <c r="E4041" s="40" t="s">
        <v>667</v>
      </c>
      <c r="F4041" s="15"/>
    </row>
    <row r="4042" spans="1:6" ht="21.9" customHeight="1" x14ac:dyDescent="0.25">
      <c r="A4042" s="41" t="s">
        <v>666</v>
      </c>
      <c r="B4042" s="42">
        <v>-14.435</v>
      </c>
      <c r="C4042" s="42">
        <v>132.21899999999999</v>
      </c>
      <c r="D4042" s="43">
        <v>142.262</v>
      </c>
      <c r="E4042" s="40" t="s">
        <v>667</v>
      </c>
      <c r="F4042" s="15"/>
    </row>
    <row r="4043" spans="1:6" ht="21.9" customHeight="1" x14ac:dyDescent="0.25">
      <c r="A4043" s="41" t="s">
        <v>666</v>
      </c>
      <c r="B4043" s="42">
        <v>-14.694000000000001</v>
      </c>
      <c r="C4043" s="42">
        <v>132.61500000000001</v>
      </c>
      <c r="D4043" s="43">
        <v>94.013000000000005</v>
      </c>
      <c r="E4043" s="40" t="s">
        <v>667</v>
      </c>
      <c r="F4043" s="15"/>
    </row>
    <row r="4044" spans="1:6" ht="21.9" customHeight="1" x14ac:dyDescent="0.25">
      <c r="A4044" s="41" t="s">
        <v>666</v>
      </c>
      <c r="B4044" s="42">
        <v>-14.6</v>
      </c>
      <c r="C4044" s="42">
        <v>132.47800000000001</v>
      </c>
      <c r="D4044" s="43">
        <v>9.7493448279999999</v>
      </c>
      <c r="E4044" s="40" t="s">
        <v>667</v>
      </c>
      <c r="F4044" s="15"/>
    </row>
    <row r="4045" spans="1:6" ht="21.9" customHeight="1" x14ac:dyDescent="0.25">
      <c r="A4045" s="41" t="s">
        <v>666</v>
      </c>
      <c r="B4045" s="42">
        <v>-15.651999999999999</v>
      </c>
      <c r="C4045" s="42">
        <v>130.47399999999999</v>
      </c>
      <c r="D4045" s="43">
        <v>12.63554545</v>
      </c>
      <c r="E4045" s="40" t="s">
        <v>667</v>
      </c>
      <c r="F4045" s="15"/>
    </row>
    <row r="4046" spans="1:6" ht="21.9" customHeight="1" x14ac:dyDescent="0.25">
      <c r="A4046" s="41" t="s">
        <v>666</v>
      </c>
      <c r="B4046" s="42">
        <v>-14.583</v>
      </c>
      <c r="C4046" s="42">
        <v>132.483</v>
      </c>
      <c r="D4046" s="43">
        <v>47.182833330000001</v>
      </c>
      <c r="E4046" s="40" t="s">
        <v>667</v>
      </c>
      <c r="F4046" s="15"/>
    </row>
    <row r="4047" spans="1:6" ht="21.9" customHeight="1" x14ac:dyDescent="0.25">
      <c r="A4047" s="41" t="s">
        <v>666</v>
      </c>
      <c r="B4047" s="42">
        <v>-14.438000000000001</v>
      </c>
      <c r="C4047" s="42">
        <v>132.28100000000001</v>
      </c>
      <c r="D4047" s="43">
        <v>56.904800000000002</v>
      </c>
      <c r="E4047" s="40" t="s">
        <v>667</v>
      </c>
      <c r="F4047" s="15"/>
    </row>
    <row r="4048" spans="1:6" ht="21.9" customHeight="1" x14ac:dyDescent="0.25">
      <c r="A4048" s="41" t="s">
        <v>666</v>
      </c>
      <c r="B4048" s="42">
        <v>-14.44</v>
      </c>
      <c r="C4048" s="42">
        <v>132.27600000000001</v>
      </c>
      <c r="D4048" s="43">
        <v>71.131</v>
      </c>
      <c r="E4048" s="40" t="s">
        <v>667</v>
      </c>
      <c r="F4048" s="15"/>
    </row>
    <row r="4049" spans="1:6" ht="21.9" customHeight="1" x14ac:dyDescent="0.25">
      <c r="A4049" s="41" t="s">
        <v>666</v>
      </c>
      <c r="B4049" s="42">
        <v>-14.478999999999999</v>
      </c>
      <c r="C4049" s="42">
        <v>132.29599999999999</v>
      </c>
      <c r="D4049" s="43">
        <v>17.78275</v>
      </c>
      <c r="E4049" s="40" t="s">
        <v>667</v>
      </c>
      <c r="F4049" s="15"/>
    </row>
    <row r="4050" spans="1:6" ht="21.9" customHeight="1" x14ac:dyDescent="0.25">
      <c r="A4050" s="41" t="s">
        <v>666</v>
      </c>
      <c r="B4050" s="42">
        <v>-12.567</v>
      </c>
      <c r="C4050" s="42">
        <v>131.03100000000001</v>
      </c>
      <c r="D4050" s="43">
        <v>1799.55</v>
      </c>
      <c r="E4050" s="40" t="s">
        <v>667</v>
      </c>
      <c r="F4050" s="15"/>
    </row>
    <row r="4051" spans="1:6" ht="21.9" customHeight="1" x14ac:dyDescent="0.25">
      <c r="A4051" s="41" t="s">
        <v>666</v>
      </c>
      <c r="B4051" s="42">
        <v>-12.465</v>
      </c>
      <c r="C4051" s="42">
        <v>131.06700000000001</v>
      </c>
      <c r="D4051" s="43">
        <v>1297.0033330000001</v>
      </c>
      <c r="E4051" s="40" t="s">
        <v>667</v>
      </c>
      <c r="F4051" s="15"/>
    </row>
    <row r="4052" spans="1:6" ht="21.9" customHeight="1" x14ac:dyDescent="0.25">
      <c r="A4052" s="41" t="s">
        <v>666</v>
      </c>
      <c r="B4052" s="42">
        <v>-12.563000000000001</v>
      </c>
      <c r="C4052" s="42">
        <v>131.16200000000001</v>
      </c>
      <c r="D4052" s="43">
        <v>1217.81</v>
      </c>
      <c r="E4052" s="40" t="s">
        <v>667</v>
      </c>
      <c r="F4052" s="15"/>
    </row>
    <row r="4053" spans="1:6" ht="21.9" customHeight="1" x14ac:dyDescent="0.25">
      <c r="A4053" s="41" t="s">
        <v>666</v>
      </c>
      <c r="B4053" s="42">
        <v>-12.545999999999999</v>
      </c>
      <c r="C4053" s="42">
        <v>131.02199999999999</v>
      </c>
      <c r="D4053" s="43">
        <v>648.50166669999999</v>
      </c>
      <c r="E4053" s="40" t="s">
        <v>667</v>
      </c>
      <c r="F4053" s="15"/>
    </row>
    <row r="4054" spans="1:6" ht="21.9" customHeight="1" x14ac:dyDescent="0.25">
      <c r="A4054" s="41" t="s">
        <v>666</v>
      </c>
      <c r="B4054" s="42">
        <v>-12.768000000000001</v>
      </c>
      <c r="C4054" s="42">
        <v>131.49</v>
      </c>
      <c r="D4054" s="43">
        <v>826.77499999999998</v>
      </c>
      <c r="E4054" s="40" t="s">
        <v>667</v>
      </c>
      <c r="F4054" s="15"/>
    </row>
    <row r="4055" spans="1:6" ht="21.9" customHeight="1" x14ac:dyDescent="0.25">
      <c r="A4055" s="41" t="s">
        <v>666</v>
      </c>
      <c r="B4055" s="42">
        <v>-12.8</v>
      </c>
      <c r="C4055" s="42">
        <v>131.12200000000001</v>
      </c>
      <c r="D4055" s="43">
        <v>1217.81</v>
      </c>
      <c r="E4055" s="40" t="s">
        <v>667</v>
      </c>
      <c r="F4055" s="15"/>
    </row>
    <row r="4056" spans="1:6" ht="21.9" customHeight="1" x14ac:dyDescent="0.25">
      <c r="A4056" s="41" t="s">
        <v>666</v>
      </c>
      <c r="B4056" s="42">
        <v>-12.593999999999999</v>
      </c>
      <c r="C4056" s="42">
        <v>131.08199999999999</v>
      </c>
      <c r="D4056" s="43">
        <v>1051.4333329999999</v>
      </c>
      <c r="E4056" s="40" t="s">
        <v>667</v>
      </c>
      <c r="F4056" s="15"/>
    </row>
    <row r="4057" spans="1:6" ht="21.9" customHeight="1" x14ac:dyDescent="0.25">
      <c r="A4057" s="41" t="s">
        <v>666</v>
      </c>
      <c r="B4057" s="42">
        <v>-12.558999999999999</v>
      </c>
      <c r="C4057" s="42">
        <v>131.16900000000001</v>
      </c>
      <c r="D4057" s="43">
        <v>608.90499999999997</v>
      </c>
      <c r="E4057" s="40" t="s">
        <v>667</v>
      </c>
      <c r="F4057" s="15"/>
    </row>
    <row r="4058" spans="1:6" ht="21.9" customHeight="1" x14ac:dyDescent="0.25">
      <c r="A4058" s="41" t="s">
        <v>666</v>
      </c>
      <c r="B4058" s="42">
        <v>-12.597</v>
      </c>
      <c r="C4058" s="42">
        <v>131.05799999999999</v>
      </c>
      <c r="D4058" s="43">
        <v>599.85</v>
      </c>
      <c r="E4058" s="40" t="s">
        <v>667</v>
      </c>
      <c r="F4058" s="15"/>
    </row>
    <row r="4059" spans="1:6" ht="21.9" customHeight="1" x14ac:dyDescent="0.25">
      <c r="A4059" s="41" t="s">
        <v>666</v>
      </c>
      <c r="B4059" s="42">
        <v>-12.805999999999999</v>
      </c>
      <c r="C4059" s="42">
        <v>130.922</v>
      </c>
      <c r="D4059" s="43">
        <v>923.04666669999995</v>
      </c>
      <c r="E4059" s="40" t="s">
        <v>667</v>
      </c>
      <c r="F4059" s="15"/>
    </row>
    <row r="4060" spans="1:6" ht="21.9" customHeight="1" x14ac:dyDescent="0.25">
      <c r="A4060" s="41" t="s">
        <v>666</v>
      </c>
      <c r="B4060" s="42">
        <v>-12.551</v>
      </c>
      <c r="C4060" s="42">
        <v>131.06100000000001</v>
      </c>
      <c r="D4060" s="43">
        <v>899.77499999999998</v>
      </c>
      <c r="E4060" s="40" t="s">
        <v>667</v>
      </c>
      <c r="F4060" s="15"/>
    </row>
    <row r="4061" spans="1:6" ht="21.9" customHeight="1" x14ac:dyDescent="0.25">
      <c r="A4061" s="41" t="s">
        <v>666</v>
      </c>
      <c r="B4061" s="42">
        <v>-12.558</v>
      </c>
      <c r="C4061" s="42">
        <v>131.19</v>
      </c>
      <c r="D4061" s="43">
        <v>715.61</v>
      </c>
      <c r="E4061" s="40" t="s">
        <v>667</v>
      </c>
      <c r="F4061" s="15"/>
    </row>
    <row r="4062" spans="1:6" ht="21.9" customHeight="1" x14ac:dyDescent="0.25">
      <c r="A4062" s="41" t="s">
        <v>666</v>
      </c>
      <c r="B4062" s="42">
        <v>-12.555</v>
      </c>
      <c r="C4062" s="42">
        <v>131.03200000000001</v>
      </c>
      <c r="D4062" s="43">
        <v>899.77499999999998</v>
      </c>
      <c r="E4062" s="40" t="s">
        <v>667</v>
      </c>
      <c r="F4062" s="15"/>
    </row>
    <row r="4063" spans="1:6" ht="21.9" customHeight="1" x14ac:dyDescent="0.25">
      <c r="A4063" s="41" t="s">
        <v>666</v>
      </c>
      <c r="B4063" s="42">
        <v>-12.565</v>
      </c>
      <c r="C4063" s="42">
        <v>131.03100000000001</v>
      </c>
      <c r="D4063" s="43">
        <v>1799.55</v>
      </c>
      <c r="E4063" s="40" t="s">
        <v>667</v>
      </c>
      <c r="F4063" s="15"/>
    </row>
    <row r="4064" spans="1:6" ht="21.9" customHeight="1" x14ac:dyDescent="0.25">
      <c r="A4064" s="41" t="s">
        <v>666</v>
      </c>
      <c r="B4064" s="42">
        <v>-12.724</v>
      </c>
      <c r="C4064" s="42">
        <v>130.98099999999999</v>
      </c>
      <c r="D4064" s="43">
        <v>1162.75</v>
      </c>
      <c r="E4064" s="40" t="s">
        <v>667</v>
      </c>
      <c r="F4064" s="15"/>
    </row>
    <row r="4065" spans="1:6" ht="21.9" customHeight="1" x14ac:dyDescent="0.25">
      <c r="A4065" s="41" t="s">
        <v>666</v>
      </c>
      <c r="B4065" s="42">
        <v>-12.602</v>
      </c>
      <c r="C4065" s="42">
        <v>131.14500000000001</v>
      </c>
      <c r="D4065" s="43">
        <v>923.04666669999995</v>
      </c>
      <c r="E4065" s="40" t="s">
        <v>667</v>
      </c>
      <c r="F4065" s="15"/>
    </row>
    <row r="4066" spans="1:6" ht="21.9" customHeight="1" x14ac:dyDescent="0.25">
      <c r="A4066" s="41" t="s">
        <v>666</v>
      </c>
      <c r="B4066" s="42">
        <v>-12.715999999999999</v>
      </c>
      <c r="C4066" s="42">
        <v>130.96299999999999</v>
      </c>
      <c r="D4066" s="43">
        <v>1613.0650000000001</v>
      </c>
      <c r="E4066" s="40" t="s">
        <v>667</v>
      </c>
      <c r="F4066" s="15"/>
    </row>
    <row r="4067" spans="1:6" ht="21.9" customHeight="1" x14ac:dyDescent="0.25">
      <c r="A4067" s="41" t="s">
        <v>666</v>
      </c>
      <c r="B4067" s="42">
        <v>-12.715</v>
      </c>
      <c r="C4067" s="42">
        <v>130.96299999999999</v>
      </c>
      <c r="D4067" s="43">
        <v>972.75250000000005</v>
      </c>
      <c r="E4067" s="40" t="s">
        <v>667</v>
      </c>
      <c r="F4067" s="15"/>
    </row>
    <row r="4068" spans="1:6" ht="21.9" customHeight="1" x14ac:dyDescent="0.25">
      <c r="A4068" s="41" t="s">
        <v>666</v>
      </c>
      <c r="B4068" s="42">
        <v>-12.686999999999999</v>
      </c>
      <c r="C4068" s="42">
        <v>131.07599999999999</v>
      </c>
      <c r="D4068" s="43">
        <v>669.05794419999995</v>
      </c>
      <c r="E4068" s="40" t="s">
        <v>667</v>
      </c>
      <c r="F4068" s="15"/>
    </row>
    <row r="4069" spans="1:6" ht="21.9" customHeight="1" x14ac:dyDescent="0.25">
      <c r="A4069" s="41" t="s">
        <v>666</v>
      </c>
      <c r="B4069" s="42">
        <v>-12.436999999999999</v>
      </c>
      <c r="C4069" s="42">
        <v>130.73699999999999</v>
      </c>
      <c r="D4069" s="43">
        <v>213.9109091</v>
      </c>
      <c r="E4069" s="40" t="s">
        <v>667</v>
      </c>
      <c r="F4069" s="15"/>
    </row>
    <row r="4070" spans="1:6" ht="21.9" customHeight="1" x14ac:dyDescent="0.25">
      <c r="A4070" s="41" t="s">
        <v>666</v>
      </c>
      <c r="B4070" s="42">
        <v>-12.429</v>
      </c>
      <c r="C4070" s="42">
        <v>130.74799999999999</v>
      </c>
      <c r="D4070" s="43">
        <v>588.255</v>
      </c>
      <c r="E4070" s="40" t="s">
        <v>667</v>
      </c>
      <c r="F4070" s="15"/>
    </row>
    <row r="4071" spans="1:6" ht="21.9" customHeight="1" x14ac:dyDescent="0.25">
      <c r="A4071" s="41" t="s">
        <v>666</v>
      </c>
      <c r="B4071" s="42">
        <v>-12.429</v>
      </c>
      <c r="C4071" s="42">
        <v>130.744</v>
      </c>
      <c r="D4071" s="43">
        <v>336.14571430000001</v>
      </c>
      <c r="E4071" s="40" t="s">
        <v>667</v>
      </c>
      <c r="F4071" s="15"/>
    </row>
    <row r="4072" spans="1:6" ht="21.9" customHeight="1" x14ac:dyDescent="0.25">
      <c r="A4072" s="41" t="s">
        <v>666</v>
      </c>
      <c r="B4072" s="42">
        <v>-12.682</v>
      </c>
      <c r="C4072" s="42">
        <v>131.04400000000001</v>
      </c>
      <c r="D4072" s="43">
        <v>872.0625</v>
      </c>
      <c r="E4072" s="40" t="s">
        <v>667</v>
      </c>
      <c r="F4072" s="15"/>
    </row>
    <row r="4073" spans="1:6" ht="21.9" customHeight="1" x14ac:dyDescent="0.25">
      <c r="A4073" s="41" t="s">
        <v>666</v>
      </c>
      <c r="B4073" s="42">
        <v>-12.557</v>
      </c>
      <c r="C4073" s="42">
        <v>131.03100000000001</v>
      </c>
      <c r="D4073" s="43">
        <v>899.77499999999998</v>
      </c>
      <c r="E4073" s="40" t="s">
        <v>667</v>
      </c>
      <c r="F4073" s="15"/>
    </row>
    <row r="4074" spans="1:6" ht="21.9" customHeight="1" x14ac:dyDescent="0.25">
      <c r="A4074" s="41" t="s">
        <v>666</v>
      </c>
      <c r="B4074" s="42">
        <v>-12.699</v>
      </c>
      <c r="C4074" s="42">
        <v>131.01400000000001</v>
      </c>
      <c r="D4074" s="43">
        <v>1162.75</v>
      </c>
      <c r="E4074" s="40" t="s">
        <v>667</v>
      </c>
      <c r="F4074" s="15"/>
    </row>
    <row r="4075" spans="1:6" ht="21.9" customHeight="1" x14ac:dyDescent="0.25">
      <c r="A4075" s="41" t="s">
        <v>666</v>
      </c>
      <c r="B4075" s="42">
        <v>-12.750999999999999</v>
      </c>
      <c r="C4075" s="42">
        <v>131.16300000000001</v>
      </c>
      <c r="D4075" s="43">
        <v>680.55666670000005</v>
      </c>
      <c r="E4075" s="40" t="s">
        <v>667</v>
      </c>
      <c r="F4075" s="15"/>
    </row>
    <row r="4076" spans="1:6" ht="21.9" customHeight="1" x14ac:dyDescent="0.25">
      <c r="A4076" s="41" t="s">
        <v>666</v>
      </c>
      <c r="B4076" s="42">
        <v>-12.769</v>
      </c>
      <c r="C4076" s="42">
        <v>131.167</v>
      </c>
      <c r="D4076" s="43">
        <v>1096.3900000000001</v>
      </c>
      <c r="E4076" s="40" t="s">
        <v>667</v>
      </c>
      <c r="F4076" s="15"/>
    </row>
    <row r="4077" spans="1:6" ht="21.9" customHeight="1" x14ac:dyDescent="0.25">
      <c r="A4077" s="41" t="s">
        <v>666</v>
      </c>
      <c r="B4077" s="42">
        <v>-12.584</v>
      </c>
      <c r="C4077" s="42">
        <v>131.13900000000001</v>
      </c>
      <c r="D4077" s="43">
        <v>692.28499999999997</v>
      </c>
      <c r="E4077" s="40" t="s">
        <v>667</v>
      </c>
      <c r="F4077" s="15"/>
    </row>
    <row r="4078" spans="1:6" ht="21.9" customHeight="1" x14ac:dyDescent="0.25">
      <c r="A4078" s="41" t="s">
        <v>666</v>
      </c>
      <c r="B4078" s="42">
        <v>-12.584</v>
      </c>
      <c r="C4078" s="42">
        <v>131.13800000000001</v>
      </c>
      <c r="D4078" s="43">
        <v>923.04666669999995</v>
      </c>
      <c r="E4078" s="40" t="s">
        <v>667</v>
      </c>
      <c r="F4078" s="15"/>
    </row>
    <row r="4079" spans="1:6" ht="21.9" customHeight="1" x14ac:dyDescent="0.25">
      <c r="A4079" s="41" t="s">
        <v>666</v>
      </c>
      <c r="B4079" s="42">
        <v>-12.605</v>
      </c>
      <c r="C4079" s="42">
        <v>131.184</v>
      </c>
      <c r="D4079" s="43">
        <v>536.70749999999998</v>
      </c>
      <c r="E4079" s="40" t="s">
        <v>667</v>
      </c>
      <c r="F4079" s="15"/>
    </row>
    <row r="4080" spans="1:6" ht="21.9" customHeight="1" x14ac:dyDescent="0.25">
      <c r="A4080" s="41" t="s">
        <v>666</v>
      </c>
      <c r="B4080" s="42">
        <v>-12.581</v>
      </c>
      <c r="C4080" s="42">
        <v>131.18</v>
      </c>
      <c r="D4080" s="43">
        <v>135.31222220000001</v>
      </c>
      <c r="E4080" s="40" t="s">
        <v>667</v>
      </c>
      <c r="F4080" s="15"/>
    </row>
    <row r="4081" spans="1:6" ht="21.9" customHeight="1" x14ac:dyDescent="0.25">
      <c r="A4081" s="41" t="s">
        <v>666</v>
      </c>
      <c r="B4081" s="42">
        <v>-12.569000000000001</v>
      </c>
      <c r="C4081" s="42">
        <v>131.18299999999999</v>
      </c>
      <c r="D4081" s="43">
        <v>306.69</v>
      </c>
      <c r="E4081" s="40" t="s">
        <v>667</v>
      </c>
      <c r="F4081" s="15"/>
    </row>
    <row r="4082" spans="1:6" ht="21.9" customHeight="1" x14ac:dyDescent="0.25">
      <c r="A4082" s="41" t="s">
        <v>666</v>
      </c>
      <c r="B4082" s="42">
        <v>-12.57</v>
      </c>
      <c r="C4082" s="42">
        <v>131.18199999999999</v>
      </c>
      <c r="D4082" s="43">
        <v>357.80500000000001</v>
      </c>
      <c r="E4082" s="40" t="s">
        <v>667</v>
      </c>
      <c r="F4082" s="15"/>
    </row>
    <row r="4083" spans="1:6" ht="21.9" customHeight="1" x14ac:dyDescent="0.25">
      <c r="A4083" s="41" t="s">
        <v>666</v>
      </c>
      <c r="B4083" s="42">
        <v>-12.581</v>
      </c>
      <c r="C4083" s="42">
        <v>131.18</v>
      </c>
      <c r="D4083" s="43">
        <v>1217.81</v>
      </c>
      <c r="E4083" s="40" t="s">
        <v>667</v>
      </c>
      <c r="F4083" s="15"/>
    </row>
    <row r="4084" spans="1:6" ht="21.9" customHeight="1" x14ac:dyDescent="0.25">
      <c r="A4084" s="41" t="s">
        <v>666</v>
      </c>
      <c r="B4084" s="42">
        <v>-12.565</v>
      </c>
      <c r="C4084" s="42">
        <v>131.15299999999999</v>
      </c>
      <c r="D4084" s="43">
        <v>1217.81</v>
      </c>
      <c r="E4084" s="40" t="s">
        <v>667</v>
      </c>
      <c r="F4084" s="15"/>
    </row>
    <row r="4085" spans="1:6" ht="21.9" customHeight="1" x14ac:dyDescent="0.25">
      <c r="A4085" s="41" t="s">
        <v>666</v>
      </c>
      <c r="B4085" s="42">
        <v>-12.608000000000001</v>
      </c>
      <c r="C4085" s="42">
        <v>131.19</v>
      </c>
      <c r="D4085" s="43">
        <v>536.70749999999998</v>
      </c>
      <c r="E4085" s="40" t="s">
        <v>667</v>
      </c>
      <c r="F4085" s="15"/>
    </row>
    <row r="4086" spans="1:6" ht="21.9" customHeight="1" x14ac:dyDescent="0.25">
      <c r="A4086" s="41" t="s">
        <v>666</v>
      </c>
      <c r="B4086" s="42">
        <v>-12.565</v>
      </c>
      <c r="C4086" s="42">
        <v>131.179</v>
      </c>
      <c r="D4086" s="43">
        <v>173.9728571</v>
      </c>
      <c r="E4086" s="40" t="s">
        <v>667</v>
      </c>
      <c r="F4086" s="15"/>
    </row>
    <row r="4087" spans="1:6" ht="21.9" customHeight="1" x14ac:dyDescent="0.25">
      <c r="A4087" s="41" t="s">
        <v>666</v>
      </c>
      <c r="B4087" s="42">
        <v>-12.6</v>
      </c>
      <c r="C4087" s="42">
        <v>131.184</v>
      </c>
      <c r="D4087" s="43">
        <v>357.80500000000001</v>
      </c>
      <c r="E4087" s="40" t="s">
        <v>667</v>
      </c>
      <c r="F4087" s="15"/>
    </row>
    <row r="4088" spans="1:6" ht="21.9" customHeight="1" x14ac:dyDescent="0.25">
      <c r="A4088" s="41" t="s">
        <v>666</v>
      </c>
      <c r="B4088" s="42">
        <v>-12.558</v>
      </c>
      <c r="C4088" s="42">
        <v>131.18700000000001</v>
      </c>
      <c r="D4088" s="43">
        <v>238.53666670000001</v>
      </c>
      <c r="E4088" s="40" t="s">
        <v>667</v>
      </c>
      <c r="F4088" s="15"/>
    </row>
    <row r="4089" spans="1:6" ht="21.9" customHeight="1" x14ac:dyDescent="0.25">
      <c r="A4089" s="41" t="s">
        <v>666</v>
      </c>
      <c r="B4089" s="42">
        <v>-12.568</v>
      </c>
      <c r="C4089" s="42">
        <v>131.25299999999999</v>
      </c>
      <c r="D4089" s="43">
        <v>474.19</v>
      </c>
      <c r="E4089" s="40" t="s">
        <v>667</v>
      </c>
      <c r="F4089" s="15"/>
    </row>
    <row r="4090" spans="1:6" ht="21.9" customHeight="1" x14ac:dyDescent="0.25">
      <c r="A4090" s="41" t="s">
        <v>666</v>
      </c>
      <c r="B4090" s="42">
        <v>-16.815999999999999</v>
      </c>
      <c r="C4090" s="42">
        <v>131.221</v>
      </c>
      <c r="D4090" s="43">
        <v>13.522190480000001</v>
      </c>
      <c r="E4090" s="40" t="s">
        <v>667</v>
      </c>
      <c r="F4090" s="15"/>
    </row>
    <row r="4091" spans="1:6" ht="21.9" customHeight="1" x14ac:dyDescent="0.25">
      <c r="A4091" s="41" t="s">
        <v>666</v>
      </c>
      <c r="B4091" s="42">
        <v>-17.373999999999999</v>
      </c>
      <c r="C4091" s="42">
        <v>129.09299999999999</v>
      </c>
      <c r="D4091" s="43">
        <v>94.925666669999998</v>
      </c>
      <c r="E4091" s="40" t="s">
        <v>667</v>
      </c>
      <c r="F4091" s="15"/>
    </row>
    <row r="4092" spans="1:6" ht="21.9" customHeight="1" x14ac:dyDescent="0.25">
      <c r="A4092" s="41" t="s">
        <v>666</v>
      </c>
      <c r="B4092" s="42">
        <v>-17.414999999999999</v>
      </c>
      <c r="C4092" s="42">
        <v>129.30600000000001</v>
      </c>
      <c r="D4092" s="43">
        <v>47.169333330000001</v>
      </c>
      <c r="E4092" s="40" t="s">
        <v>667</v>
      </c>
      <c r="F4092" s="15"/>
    </row>
    <row r="4093" spans="1:6" ht="21.9" customHeight="1" x14ac:dyDescent="0.25">
      <c r="A4093" s="41" t="s">
        <v>666</v>
      </c>
      <c r="B4093" s="42">
        <v>-17.097999999999999</v>
      </c>
      <c r="C4093" s="42">
        <v>129.15199999999999</v>
      </c>
      <c r="D4093" s="43">
        <v>144.77500000000001</v>
      </c>
      <c r="E4093" s="40" t="s">
        <v>667</v>
      </c>
      <c r="F4093" s="15"/>
    </row>
    <row r="4094" spans="1:6" ht="21.9" customHeight="1" x14ac:dyDescent="0.25">
      <c r="A4094" s="41" t="s">
        <v>666</v>
      </c>
      <c r="B4094" s="42">
        <v>-15.769</v>
      </c>
      <c r="C4094" s="42">
        <v>130.07400000000001</v>
      </c>
      <c r="D4094" s="43">
        <v>13.54739683</v>
      </c>
      <c r="E4094" s="40" t="s">
        <v>667</v>
      </c>
      <c r="F4094" s="15"/>
    </row>
    <row r="4095" spans="1:6" ht="21.9" customHeight="1" x14ac:dyDescent="0.25">
      <c r="A4095" s="41" t="s">
        <v>666</v>
      </c>
      <c r="B4095" s="42">
        <v>-15.763999999999999</v>
      </c>
      <c r="C4095" s="42">
        <v>130.07499999999999</v>
      </c>
      <c r="D4095" s="43">
        <v>94.831777779999996</v>
      </c>
      <c r="E4095" s="40" t="s">
        <v>667</v>
      </c>
      <c r="F4095" s="15"/>
    </row>
    <row r="4096" spans="1:6" ht="21.9" customHeight="1" x14ac:dyDescent="0.25">
      <c r="A4096" s="41" t="s">
        <v>666</v>
      </c>
      <c r="B4096" s="42">
        <v>-14.483000000000001</v>
      </c>
      <c r="C4096" s="42">
        <v>132.31</v>
      </c>
      <c r="D4096" s="43">
        <v>94.841333329999998</v>
      </c>
      <c r="E4096" s="40" t="s">
        <v>667</v>
      </c>
      <c r="F4096" s="15"/>
    </row>
    <row r="4097" spans="1:6" ht="21.9" customHeight="1" x14ac:dyDescent="0.25">
      <c r="A4097" s="41" t="s">
        <v>666</v>
      </c>
      <c r="B4097" s="42">
        <v>-14.499000000000001</v>
      </c>
      <c r="C4097" s="42">
        <v>132.31800000000001</v>
      </c>
      <c r="D4097" s="43">
        <v>70.855500000000006</v>
      </c>
      <c r="E4097" s="40" t="s">
        <v>667</v>
      </c>
      <c r="F4097" s="15"/>
    </row>
    <row r="4098" spans="1:6" ht="21.9" customHeight="1" x14ac:dyDescent="0.25">
      <c r="A4098" s="41" t="s">
        <v>666</v>
      </c>
      <c r="B4098" s="42">
        <v>-16.509</v>
      </c>
      <c r="C4098" s="42">
        <v>131.32499999999999</v>
      </c>
      <c r="D4098" s="43">
        <v>8.95034375</v>
      </c>
      <c r="E4098" s="40" t="s">
        <v>667</v>
      </c>
      <c r="F4098" s="15"/>
    </row>
    <row r="4099" spans="1:6" ht="21.9" customHeight="1" x14ac:dyDescent="0.25">
      <c r="A4099" s="41" t="s">
        <v>666</v>
      </c>
      <c r="B4099" s="42">
        <v>-14.439</v>
      </c>
      <c r="C4099" s="42">
        <v>132.21700000000001</v>
      </c>
      <c r="D4099" s="43">
        <v>35.5655</v>
      </c>
      <c r="E4099" s="40" t="s">
        <v>667</v>
      </c>
      <c r="F4099" s="15"/>
    </row>
    <row r="4100" spans="1:6" ht="21.9" customHeight="1" x14ac:dyDescent="0.25">
      <c r="A4100" s="41" t="s">
        <v>666</v>
      </c>
      <c r="B4100" s="42">
        <v>-13.938000000000001</v>
      </c>
      <c r="C4100" s="42">
        <v>131.358</v>
      </c>
      <c r="D4100" s="43">
        <v>73.11</v>
      </c>
      <c r="E4100" s="40" t="s">
        <v>667</v>
      </c>
      <c r="F4100" s="15"/>
    </row>
    <row r="4101" spans="1:6" ht="21.9" customHeight="1" x14ac:dyDescent="0.25">
      <c r="A4101" s="41" t="s">
        <v>666</v>
      </c>
      <c r="B4101" s="42">
        <v>-16.760999999999999</v>
      </c>
      <c r="C4101" s="42">
        <v>136.976</v>
      </c>
      <c r="D4101" s="43">
        <v>0.37285416700000001</v>
      </c>
      <c r="E4101" s="40" t="s">
        <v>667</v>
      </c>
      <c r="F4101" s="15"/>
    </row>
    <row r="4102" spans="1:6" ht="21.9" customHeight="1" x14ac:dyDescent="0.25">
      <c r="A4102" s="41" t="s">
        <v>666</v>
      </c>
      <c r="B4102" s="42">
        <v>-12.566000000000001</v>
      </c>
      <c r="C4102" s="42">
        <v>131.07499999999999</v>
      </c>
      <c r="D4102" s="43">
        <v>1577.15</v>
      </c>
      <c r="E4102" s="40" t="s">
        <v>667</v>
      </c>
      <c r="F4102" s="15"/>
    </row>
    <row r="4103" spans="1:6" ht="21.9" customHeight="1" x14ac:dyDescent="0.25">
      <c r="A4103" s="41" t="s">
        <v>666</v>
      </c>
      <c r="B4103" s="42">
        <v>-13.036</v>
      </c>
      <c r="C4103" s="42">
        <v>131.12700000000001</v>
      </c>
      <c r="D4103" s="43">
        <v>147.81666670000001</v>
      </c>
      <c r="E4103" s="40" t="s">
        <v>667</v>
      </c>
      <c r="F4103" s="15"/>
    </row>
    <row r="4104" spans="1:6" ht="21.9" customHeight="1" x14ac:dyDescent="0.25">
      <c r="A4104" s="41" t="s">
        <v>666</v>
      </c>
      <c r="B4104" s="42">
        <v>-12.788</v>
      </c>
      <c r="C4104" s="42">
        <v>130.62</v>
      </c>
      <c r="D4104" s="43">
        <v>7.6537418739999996</v>
      </c>
      <c r="E4104" s="40" t="s">
        <v>667</v>
      </c>
      <c r="F4104" s="15"/>
    </row>
    <row r="4105" spans="1:6" ht="21.9" customHeight="1" x14ac:dyDescent="0.25">
      <c r="A4105" s="41" t="s">
        <v>666</v>
      </c>
      <c r="B4105" s="42">
        <v>-12.603999999999999</v>
      </c>
      <c r="C4105" s="42">
        <v>131.13800000000001</v>
      </c>
      <c r="D4105" s="43">
        <v>923.04666669999995</v>
      </c>
      <c r="E4105" s="40" t="s">
        <v>667</v>
      </c>
      <c r="F4105" s="15"/>
    </row>
    <row r="4106" spans="1:6" ht="21.9" customHeight="1" x14ac:dyDescent="0.25">
      <c r="A4106" s="41" t="s">
        <v>666</v>
      </c>
      <c r="B4106" s="42">
        <v>-12.584</v>
      </c>
      <c r="C4106" s="42">
        <v>131.24199999999999</v>
      </c>
      <c r="D4106" s="43">
        <v>639.56091330000004</v>
      </c>
      <c r="E4106" s="40" t="s">
        <v>667</v>
      </c>
      <c r="F4106" s="15"/>
    </row>
    <row r="4107" spans="1:6" ht="21.9" customHeight="1" x14ac:dyDescent="0.25">
      <c r="A4107" s="41" t="s">
        <v>666</v>
      </c>
      <c r="B4107" s="42">
        <v>-12.521000000000001</v>
      </c>
      <c r="C4107" s="42">
        <v>131.095</v>
      </c>
      <c r="D4107" s="43">
        <v>1577.15</v>
      </c>
      <c r="E4107" s="40" t="s">
        <v>667</v>
      </c>
      <c r="F4107" s="15"/>
    </row>
    <row r="4108" spans="1:6" ht="21.9" customHeight="1" x14ac:dyDescent="0.25">
      <c r="A4108" s="41" t="s">
        <v>666</v>
      </c>
      <c r="B4108" s="42">
        <v>-12.555</v>
      </c>
      <c r="C4108" s="42">
        <v>131.042</v>
      </c>
      <c r="D4108" s="43">
        <v>1799.55</v>
      </c>
      <c r="E4108" s="40" t="s">
        <v>667</v>
      </c>
      <c r="F4108" s="15"/>
    </row>
    <row r="4109" spans="1:6" ht="21.9" customHeight="1" x14ac:dyDescent="0.25">
      <c r="A4109" s="41" t="s">
        <v>666</v>
      </c>
      <c r="B4109" s="42">
        <v>-12.737</v>
      </c>
      <c r="C4109" s="42">
        <v>131.012</v>
      </c>
      <c r="D4109" s="43">
        <v>1744.125</v>
      </c>
      <c r="E4109" s="40" t="s">
        <v>667</v>
      </c>
      <c r="F4109" s="15"/>
    </row>
    <row r="4110" spans="1:6" ht="21.9" customHeight="1" x14ac:dyDescent="0.25">
      <c r="A4110" s="41" t="s">
        <v>666</v>
      </c>
      <c r="B4110" s="42">
        <v>-12.795999999999999</v>
      </c>
      <c r="C4110" s="42">
        <v>130.952</v>
      </c>
      <c r="D4110" s="43">
        <v>868.56</v>
      </c>
      <c r="E4110" s="40" t="s">
        <v>667</v>
      </c>
      <c r="F4110" s="15"/>
    </row>
    <row r="4111" spans="1:6" ht="21.9" customHeight="1" x14ac:dyDescent="0.25">
      <c r="A4111" s="41" t="s">
        <v>666</v>
      </c>
      <c r="B4111" s="42">
        <v>-12.567</v>
      </c>
      <c r="C4111" s="42">
        <v>131.178</v>
      </c>
      <c r="D4111" s="43">
        <v>811.87333330000001</v>
      </c>
      <c r="E4111" s="40" t="s">
        <v>667</v>
      </c>
      <c r="F4111" s="15"/>
    </row>
    <row r="4112" spans="1:6" ht="21.9" customHeight="1" x14ac:dyDescent="0.25">
      <c r="A4112" s="41" t="s">
        <v>666</v>
      </c>
      <c r="B4112" s="42">
        <v>-12.506</v>
      </c>
      <c r="C4112" s="42">
        <v>131.066</v>
      </c>
      <c r="D4112" s="43">
        <v>1945.5050000000001</v>
      </c>
      <c r="E4112" s="40" t="s">
        <v>667</v>
      </c>
      <c r="F4112" s="15"/>
    </row>
    <row r="4113" spans="1:6" ht="21.9" customHeight="1" x14ac:dyDescent="0.25">
      <c r="A4113" s="41" t="s">
        <v>666</v>
      </c>
      <c r="B4113" s="42">
        <v>-13.484</v>
      </c>
      <c r="C4113" s="42">
        <v>131.15</v>
      </c>
      <c r="D4113" s="43">
        <v>189.41229050000001</v>
      </c>
      <c r="E4113" s="40" t="s">
        <v>667</v>
      </c>
      <c r="F4113" s="15"/>
    </row>
    <row r="4114" spans="1:6" ht="21.9" customHeight="1" x14ac:dyDescent="0.25">
      <c r="A4114" s="41" t="s">
        <v>666</v>
      </c>
      <c r="B4114" s="42">
        <v>-12.79</v>
      </c>
      <c r="C4114" s="42">
        <v>131.17099999999999</v>
      </c>
      <c r="D4114" s="43">
        <v>1644.585411</v>
      </c>
      <c r="E4114" s="40" t="s">
        <v>667</v>
      </c>
      <c r="F4114" s="15"/>
    </row>
    <row r="4115" spans="1:6" ht="21.9" customHeight="1" x14ac:dyDescent="0.25">
      <c r="A4115" s="41" t="s">
        <v>666</v>
      </c>
      <c r="B4115" s="42">
        <v>-12.801</v>
      </c>
      <c r="C4115" s="42">
        <v>131.02600000000001</v>
      </c>
      <c r="D4115" s="43">
        <v>811.87333330000001</v>
      </c>
      <c r="E4115" s="40" t="s">
        <v>667</v>
      </c>
      <c r="F4115" s="15"/>
    </row>
    <row r="4116" spans="1:6" ht="21.9" customHeight="1" x14ac:dyDescent="0.25">
      <c r="A4116" s="41" t="s">
        <v>666</v>
      </c>
      <c r="B4116" s="42">
        <v>-12.743</v>
      </c>
      <c r="C4116" s="42">
        <v>130.995</v>
      </c>
      <c r="D4116" s="43">
        <v>1162.75</v>
      </c>
      <c r="E4116" s="40" t="s">
        <v>667</v>
      </c>
      <c r="F4116" s="15"/>
    </row>
    <row r="4117" spans="1:6" ht="21.9" customHeight="1" x14ac:dyDescent="0.25">
      <c r="A4117" s="41" t="s">
        <v>666</v>
      </c>
      <c r="B4117" s="42">
        <v>-12.56</v>
      </c>
      <c r="C4117" s="42">
        <v>131.084</v>
      </c>
      <c r="D4117" s="43">
        <v>1577.15</v>
      </c>
      <c r="E4117" s="40" t="s">
        <v>667</v>
      </c>
      <c r="F4117" s="15"/>
    </row>
    <row r="4118" spans="1:6" ht="21.9" customHeight="1" x14ac:dyDescent="0.25">
      <c r="A4118" s="41" t="s">
        <v>666</v>
      </c>
      <c r="B4118" s="42">
        <v>-12.483000000000001</v>
      </c>
      <c r="C4118" s="42">
        <v>131.05500000000001</v>
      </c>
      <c r="D4118" s="43">
        <v>1744.125</v>
      </c>
      <c r="E4118" s="40" t="s">
        <v>667</v>
      </c>
      <c r="F4118" s="15"/>
    </row>
    <row r="4119" spans="1:6" ht="21.9" customHeight="1" x14ac:dyDescent="0.25">
      <c r="A4119" s="41" t="s">
        <v>666</v>
      </c>
      <c r="B4119" s="42">
        <v>-12.510999999999999</v>
      </c>
      <c r="C4119" s="42">
        <v>131.1</v>
      </c>
      <c r="D4119" s="43">
        <v>872.0625</v>
      </c>
      <c r="E4119" s="40" t="s">
        <v>667</v>
      </c>
      <c r="F4119" s="15"/>
    </row>
    <row r="4120" spans="1:6" ht="21.9" customHeight="1" x14ac:dyDescent="0.25">
      <c r="A4120" s="41" t="s">
        <v>666</v>
      </c>
      <c r="B4120" s="42">
        <v>-12.503</v>
      </c>
      <c r="C4120" s="42">
        <v>132.922</v>
      </c>
      <c r="D4120" s="43">
        <v>782.03</v>
      </c>
      <c r="E4120" s="40" t="s">
        <v>667</v>
      </c>
      <c r="F4120" s="15"/>
    </row>
    <row r="4121" spans="1:6" ht="21.9" customHeight="1" x14ac:dyDescent="0.25">
      <c r="A4121" s="41" t="s">
        <v>666</v>
      </c>
      <c r="B4121" s="42">
        <v>-12.558</v>
      </c>
      <c r="C4121" s="42">
        <v>131.03200000000001</v>
      </c>
      <c r="D4121" s="43">
        <v>1799.55</v>
      </c>
      <c r="E4121" s="40" t="s">
        <v>667</v>
      </c>
      <c r="F4121" s="15"/>
    </row>
    <row r="4122" spans="1:6" ht="21.9" customHeight="1" x14ac:dyDescent="0.25">
      <c r="A4122" s="41" t="s">
        <v>666</v>
      </c>
      <c r="B4122" s="42">
        <v>-12.523999999999999</v>
      </c>
      <c r="C4122" s="42">
        <v>131.09299999999999</v>
      </c>
      <c r="D4122" s="43">
        <v>1075.376667</v>
      </c>
      <c r="E4122" s="40" t="s">
        <v>667</v>
      </c>
      <c r="F4122" s="15"/>
    </row>
    <row r="4123" spans="1:6" ht="21.9" customHeight="1" x14ac:dyDescent="0.25">
      <c r="A4123" s="41" t="s">
        <v>666</v>
      </c>
      <c r="B4123" s="42">
        <v>-12.567</v>
      </c>
      <c r="C4123" s="42">
        <v>131.262</v>
      </c>
      <c r="D4123" s="43">
        <v>632.25333330000001</v>
      </c>
      <c r="E4123" s="40" t="s">
        <v>667</v>
      </c>
      <c r="F4123" s="15"/>
    </row>
    <row r="4124" spans="1:6" ht="21.9" customHeight="1" x14ac:dyDescent="0.25">
      <c r="A4124" s="41" t="s">
        <v>666</v>
      </c>
      <c r="B4124" s="42">
        <v>-13.083</v>
      </c>
      <c r="C4124" s="42">
        <v>131.124</v>
      </c>
      <c r="D4124" s="43">
        <v>404.6766667</v>
      </c>
      <c r="E4124" s="40" t="s">
        <v>667</v>
      </c>
      <c r="F4124" s="15"/>
    </row>
    <row r="4125" spans="1:6" ht="21.9" customHeight="1" x14ac:dyDescent="0.25">
      <c r="A4125" s="41" t="s">
        <v>666</v>
      </c>
      <c r="B4125" s="42">
        <v>-12.646000000000001</v>
      </c>
      <c r="C4125" s="42">
        <v>131.10599999999999</v>
      </c>
      <c r="D4125" s="43">
        <v>1051.4333329999999</v>
      </c>
      <c r="E4125" s="40" t="s">
        <v>667</v>
      </c>
      <c r="F4125" s="15"/>
    </row>
    <row r="4126" spans="1:6" ht="21.9" customHeight="1" x14ac:dyDescent="0.25">
      <c r="A4126" s="41" t="s">
        <v>666</v>
      </c>
      <c r="B4126" s="42">
        <v>-12.83</v>
      </c>
      <c r="C4126" s="42">
        <v>130.61600000000001</v>
      </c>
      <c r="D4126" s="43">
        <v>923.04666669999995</v>
      </c>
      <c r="E4126" s="40" t="s">
        <v>667</v>
      </c>
      <c r="F4126" s="15"/>
    </row>
    <row r="4127" spans="1:6" ht="21.9" customHeight="1" x14ac:dyDescent="0.25">
      <c r="A4127" s="41" t="s">
        <v>666</v>
      </c>
      <c r="B4127" s="42">
        <v>-12.542</v>
      </c>
      <c r="C4127" s="42">
        <v>131.02600000000001</v>
      </c>
      <c r="D4127" s="43">
        <v>1297.0033330000001</v>
      </c>
      <c r="E4127" s="40" t="s">
        <v>667</v>
      </c>
      <c r="F4127" s="15"/>
    </row>
    <row r="4128" spans="1:6" ht="21.9" customHeight="1" x14ac:dyDescent="0.25">
      <c r="A4128" s="41" t="s">
        <v>666</v>
      </c>
      <c r="B4128" s="42">
        <v>-13.022</v>
      </c>
      <c r="C4128" s="42">
        <v>130.93700000000001</v>
      </c>
      <c r="D4128" s="43">
        <v>145.50399999999999</v>
      </c>
      <c r="E4128" s="40" t="s">
        <v>667</v>
      </c>
      <c r="F4128" s="15"/>
    </row>
    <row r="4129" spans="1:6" ht="21.9" customHeight="1" x14ac:dyDescent="0.25">
      <c r="A4129" s="41" t="s">
        <v>666</v>
      </c>
      <c r="B4129" s="42">
        <v>-13.475</v>
      </c>
      <c r="C4129" s="42">
        <v>131.142</v>
      </c>
      <c r="D4129" s="43">
        <v>270.589</v>
      </c>
      <c r="E4129" s="40" t="s">
        <v>667</v>
      </c>
      <c r="F4129" s="15"/>
    </row>
    <row r="4130" spans="1:6" ht="21.9" customHeight="1" x14ac:dyDescent="0.25">
      <c r="A4130" s="41" t="s">
        <v>666</v>
      </c>
      <c r="B4130" s="42">
        <v>-12.544</v>
      </c>
      <c r="C4130" s="42">
        <v>131.262</v>
      </c>
      <c r="D4130" s="43">
        <v>491.51249999999999</v>
      </c>
      <c r="E4130" s="40" t="s">
        <v>667</v>
      </c>
      <c r="F4130" s="15"/>
    </row>
    <row r="4131" spans="1:6" ht="21.9" customHeight="1" x14ac:dyDescent="0.25">
      <c r="A4131" s="41" t="s">
        <v>666</v>
      </c>
      <c r="B4131" s="42">
        <v>-12.551</v>
      </c>
      <c r="C4131" s="42">
        <v>131.25399999999999</v>
      </c>
      <c r="D4131" s="43">
        <v>216.63254019999999</v>
      </c>
      <c r="E4131" s="40" t="s">
        <v>667</v>
      </c>
      <c r="F4131" s="15"/>
    </row>
    <row r="4132" spans="1:6" ht="21.9" customHeight="1" x14ac:dyDescent="0.25">
      <c r="A4132" s="41" t="s">
        <v>666</v>
      </c>
      <c r="B4132" s="42">
        <v>-12.554</v>
      </c>
      <c r="C4132" s="42">
        <v>131.25399999999999</v>
      </c>
      <c r="D4132" s="43">
        <v>474.19</v>
      </c>
      <c r="E4132" s="40" t="s">
        <v>667</v>
      </c>
      <c r="F4132" s="15"/>
    </row>
    <row r="4133" spans="1:6" ht="21.9" customHeight="1" x14ac:dyDescent="0.25">
      <c r="A4133" s="41" t="s">
        <v>666</v>
      </c>
      <c r="B4133" s="42">
        <v>-11.92</v>
      </c>
      <c r="C4133" s="42">
        <v>136.53100000000001</v>
      </c>
      <c r="D4133" s="43">
        <v>36.7659375</v>
      </c>
      <c r="E4133" s="40" t="s">
        <v>667</v>
      </c>
      <c r="F4133" s="15"/>
    </row>
    <row r="4134" spans="1:6" ht="21.9" customHeight="1" x14ac:dyDescent="0.25">
      <c r="A4134" s="41" t="s">
        <v>666</v>
      </c>
      <c r="B4134" s="42">
        <v>-11.92</v>
      </c>
      <c r="C4134" s="42">
        <v>136.53200000000001</v>
      </c>
      <c r="D4134" s="43">
        <v>38.574098360000001</v>
      </c>
      <c r="E4134" s="40" t="s">
        <v>667</v>
      </c>
      <c r="F4134" s="15"/>
    </row>
    <row r="4135" spans="1:6" ht="21.9" customHeight="1" x14ac:dyDescent="0.25">
      <c r="A4135" s="41" t="s">
        <v>666</v>
      </c>
      <c r="B4135" s="42">
        <v>-11.920999999999999</v>
      </c>
      <c r="C4135" s="42">
        <v>136.53299999999999</v>
      </c>
      <c r="D4135" s="43">
        <v>605.3058608</v>
      </c>
      <c r="E4135" s="40" t="s">
        <v>667</v>
      </c>
      <c r="F4135" s="15"/>
    </row>
    <row r="4136" spans="1:6" ht="21.9" customHeight="1" x14ac:dyDescent="0.25">
      <c r="A4136" s="41" t="s">
        <v>666</v>
      </c>
      <c r="B4136" s="42">
        <v>-16.079999999999998</v>
      </c>
      <c r="C4136" s="42">
        <v>136.321</v>
      </c>
      <c r="D4136" s="43">
        <v>145.50399999999999</v>
      </c>
      <c r="E4136" s="40" t="s">
        <v>667</v>
      </c>
      <c r="F4136" s="15"/>
    </row>
    <row r="4137" spans="1:6" ht="21.9" customHeight="1" x14ac:dyDescent="0.25">
      <c r="A4137" s="41" t="s">
        <v>666</v>
      </c>
      <c r="B4137" s="42">
        <v>-14.336</v>
      </c>
      <c r="C4137" s="42">
        <v>132.12100000000001</v>
      </c>
      <c r="D4137" s="43">
        <v>19.145066669999999</v>
      </c>
      <c r="E4137" s="40" t="s">
        <v>667</v>
      </c>
      <c r="F4137" s="15"/>
    </row>
    <row r="4138" spans="1:6" ht="21.9" customHeight="1" x14ac:dyDescent="0.25">
      <c r="A4138" s="41" t="s">
        <v>666</v>
      </c>
      <c r="B4138" s="42">
        <v>-14.545999999999999</v>
      </c>
      <c r="C4138" s="42">
        <v>131.929</v>
      </c>
      <c r="D4138" s="43">
        <v>15.150052629999999</v>
      </c>
      <c r="E4138" s="40" t="s">
        <v>667</v>
      </c>
      <c r="F4138" s="15"/>
    </row>
    <row r="4139" spans="1:6" ht="21.9" customHeight="1" x14ac:dyDescent="0.25">
      <c r="A4139" s="41" t="s">
        <v>666</v>
      </c>
      <c r="B4139" s="42">
        <v>-12.613</v>
      </c>
      <c r="C4139" s="42">
        <v>131.267</v>
      </c>
      <c r="D4139" s="43">
        <v>948.38</v>
      </c>
      <c r="E4139" s="40" t="s">
        <v>667</v>
      </c>
      <c r="F4139" s="15"/>
    </row>
    <row r="4140" spans="1:6" ht="21.9" customHeight="1" x14ac:dyDescent="0.25">
      <c r="A4140" s="41" t="s">
        <v>666</v>
      </c>
      <c r="B4140" s="42">
        <v>-12.772</v>
      </c>
      <c r="C4140" s="42">
        <v>130.959</v>
      </c>
      <c r="D4140" s="43">
        <v>582.89599999999996</v>
      </c>
      <c r="E4140" s="40" t="s">
        <v>667</v>
      </c>
      <c r="F4140" s="15"/>
    </row>
    <row r="4141" spans="1:6" ht="21.9" customHeight="1" x14ac:dyDescent="0.25">
      <c r="A4141" s="41" t="s">
        <v>666</v>
      </c>
      <c r="B4141" s="42">
        <v>-12.561</v>
      </c>
      <c r="C4141" s="42">
        <v>131.03</v>
      </c>
      <c r="D4141" s="43">
        <v>1028.1975</v>
      </c>
      <c r="E4141" s="40" t="s">
        <v>667</v>
      </c>
      <c r="F4141" s="15"/>
    </row>
    <row r="4142" spans="1:6" ht="21.9" customHeight="1" x14ac:dyDescent="0.25">
      <c r="A4142" s="41" t="s">
        <v>666</v>
      </c>
      <c r="B4142" s="42">
        <v>-12.569000000000001</v>
      </c>
      <c r="C4142" s="42">
        <v>131.167</v>
      </c>
      <c r="D4142" s="43">
        <v>487.12400000000002</v>
      </c>
      <c r="E4142" s="40" t="s">
        <v>667</v>
      </c>
      <c r="F4142" s="15"/>
    </row>
    <row r="4143" spans="1:6" ht="21.9" customHeight="1" x14ac:dyDescent="0.25">
      <c r="A4143" s="41" t="s">
        <v>666</v>
      </c>
      <c r="B4143" s="42">
        <v>-12.529</v>
      </c>
      <c r="C4143" s="42">
        <v>131.14400000000001</v>
      </c>
      <c r="D4143" s="43">
        <v>771.99</v>
      </c>
      <c r="E4143" s="40" t="s">
        <v>667</v>
      </c>
      <c r="F4143" s="15"/>
    </row>
    <row r="4144" spans="1:6" ht="21.9" customHeight="1" x14ac:dyDescent="0.25">
      <c r="A4144" s="41" t="s">
        <v>666</v>
      </c>
      <c r="B4144" s="42">
        <v>-12.786</v>
      </c>
      <c r="C4144" s="42">
        <v>130.52600000000001</v>
      </c>
      <c r="D4144" s="43">
        <v>872.0625</v>
      </c>
      <c r="E4144" s="40" t="s">
        <v>667</v>
      </c>
      <c r="F4144" s="15"/>
    </row>
    <row r="4145" spans="1:6" ht="21.9" customHeight="1" x14ac:dyDescent="0.25">
      <c r="A4145" s="41" t="s">
        <v>666</v>
      </c>
      <c r="B4145" s="42">
        <v>-16.111000000000001</v>
      </c>
      <c r="C4145" s="42">
        <v>132.886</v>
      </c>
      <c r="D4145" s="43">
        <v>0.85582568800000003</v>
      </c>
      <c r="E4145" s="40" t="s">
        <v>667</v>
      </c>
      <c r="F4145" s="15"/>
    </row>
    <row r="4146" spans="1:6" ht="21.9" customHeight="1" x14ac:dyDescent="0.25">
      <c r="A4146" s="41" t="s">
        <v>666</v>
      </c>
      <c r="B4146" s="42">
        <v>-16.905000000000001</v>
      </c>
      <c r="C4146" s="42">
        <v>131.626</v>
      </c>
      <c r="D4146" s="43">
        <v>14.787421050000001</v>
      </c>
      <c r="E4146" s="40" t="s">
        <v>667</v>
      </c>
      <c r="F4146" s="15"/>
    </row>
    <row r="4147" spans="1:6" ht="21.9" customHeight="1" x14ac:dyDescent="0.25">
      <c r="A4147" s="41" t="s">
        <v>666</v>
      </c>
      <c r="B4147" s="42">
        <v>-14.483000000000001</v>
      </c>
      <c r="C4147" s="42">
        <v>132.23099999999999</v>
      </c>
      <c r="D4147" s="43">
        <v>25.865818180000002</v>
      </c>
      <c r="E4147" s="40" t="s">
        <v>667</v>
      </c>
      <c r="F4147" s="15"/>
    </row>
    <row r="4148" spans="1:6" ht="21.9" customHeight="1" x14ac:dyDescent="0.25">
      <c r="A4148" s="41" t="s">
        <v>666</v>
      </c>
      <c r="B4148" s="42">
        <v>-14.441000000000001</v>
      </c>
      <c r="C4148" s="42">
        <v>132.28299999999999</v>
      </c>
      <c r="D4148" s="43">
        <v>17.78275</v>
      </c>
      <c r="E4148" s="40" t="s">
        <v>667</v>
      </c>
      <c r="F4148" s="15"/>
    </row>
    <row r="4149" spans="1:6" ht="21.9" customHeight="1" x14ac:dyDescent="0.25">
      <c r="A4149" s="41" t="s">
        <v>666</v>
      </c>
      <c r="B4149" s="42">
        <v>-14.481999999999999</v>
      </c>
      <c r="C4149" s="42">
        <v>132.23099999999999</v>
      </c>
      <c r="D4149" s="43">
        <v>14.2262</v>
      </c>
      <c r="E4149" s="40" t="s">
        <v>667</v>
      </c>
      <c r="F4149" s="15"/>
    </row>
    <row r="4150" spans="1:6" ht="21.9" customHeight="1" x14ac:dyDescent="0.25">
      <c r="A4150" s="41" t="s">
        <v>666</v>
      </c>
      <c r="B4150" s="42">
        <v>-14.483000000000001</v>
      </c>
      <c r="C4150" s="42">
        <v>132.22900000000001</v>
      </c>
      <c r="D4150" s="43">
        <v>25.865818180000002</v>
      </c>
      <c r="E4150" s="40" t="s">
        <v>667</v>
      </c>
      <c r="F4150" s="15"/>
    </row>
    <row r="4151" spans="1:6" ht="21.9" customHeight="1" x14ac:dyDescent="0.25">
      <c r="A4151" s="41" t="s">
        <v>666</v>
      </c>
      <c r="B4151" s="42">
        <v>-14.432</v>
      </c>
      <c r="C4151" s="42">
        <v>132.29400000000001</v>
      </c>
      <c r="D4151" s="43">
        <v>20.378714290000001</v>
      </c>
      <c r="E4151" s="40" t="s">
        <v>667</v>
      </c>
      <c r="F4151" s="15"/>
    </row>
    <row r="4152" spans="1:6" ht="21.9" customHeight="1" x14ac:dyDescent="0.25">
      <c r="A4152" s="41" t="s">
        <v>666</v>
      </c>
      <c r="B4152" s="42">
        <v>-14.494999999999999</v>
      </c>
      <c r="C4152" s="42">
        <v>132.31800000000001</v>
      </c>
      <c r="D4152" s="43">
        <v>71.131</v>
      </c>
      <c r="E4152" s="40" t="s">
        <v>667</v>
      </c>
      <c r="F4152" s="15"/>
    </row>
    <row r="4153" spans="1:6" ht="21.9" customHeight="1" x14ac:dyDescent="0.25">
      <c r="A4153" s="41" t="s">
        <v>666</v>
      </c>
      <c r="B4153" s="42">
        <v>-14.507999999999999</v>
      </c>
      <c r="C4153" s="42">
        <v>132.142</v>
      </c>
      <c r="D4153" s="43">
        <v>4.9723157889999996</v>
      </c>
      <c r="E4153" s="40" t="s">
        <v>667</v>
      </c>
      <c r="F4153" s="15"/>
    </row>
    <row r="4154" spans="1:6" ht="21.9" customHeight="1" x14ac:dyDescent="0.25">
      <c r="A4154" s="41" t="s">
        <v>666</v>
      </c>
      <c r="B4154" s="42">
        <v>-14.441000000000001</v>
      </c>
      <c r="C4154" s="42">
        <v>132.21799999999999</v>
      </c>
      <c r="D4154" s="43">
        <v>71.131</v>
      </c>
      <c r="E4154" s="40" t="s">
        <v>667</v>
      </c>
      <c r="F4154" s="15"/>
    </row>
    <row r="4155" spans="1:6" ht="21.9" customHeight="1" x14ac:dyDescent="0.25">
      <c r="A4155" s="41" t="s">
        <v>666</v>
      </c>
      <c r="B4155" s="42">
        <v>-14.374000000000001</v>
      </c>
      <c r="C4155" s="42">
        <v>132.155</v>
      </c>
      <c r="D4155" s="43">
        <v>19.07106667</v>
      </c>
      <c r="E4155" s="40" t="s">
        <v>667</v>
      </c>
      <c r="F4155" s="15"/>
    </row>
    <row r="4156" spans="1:6" ht="21.9" customHeight="1" x14ac:dyDescent="0.25">
      <c r="A4156" s="41" t="s">
        <v>666</v>
      </c>
      <c r="B4156" s="42">
        <v>-12.6</v>
      </c>
      <c r="C4156" s="42">
        <v>131.102</v>
      </c>
      <c r="D4156" s="43">
        <v>1051.4333329999999</v>
      </c>
      <c r="E4156" s="40" t="s">
        <v>667</v>
      </c>
      <c r="F4156" s="15"/>
    </row>
    <row r="4157" spans="1:6" ht="21.9" customHeight="1" x14ac:dyDescent="0.25">
      <c r="A4157" s="41" t="s">
        <v>666</v>
      </c>
      <c r="B4157" s="42">
        <v>-12.606999999999999</v>
      </c>
      <c r="C4157" s="42">
        <v>131.18100000000001</v>
      </c>
      <c r="D4157" s="43">
        <v>243.56200000000001</v>
      </c>
      <c r="E4157" s="40" t="s">
        <v>667</v>
      </c>
      <c r="F4157" s="15"/>
    </row>
    <row r="4158" spans="1:6" ht="21.9" customHeight="1" x14ac:dyDescent="0.25">
      <c r="A4158" s="41" t="s">
        <v>666</v>
      </c>
      <c r="B4158" s="42">
        <v>-12.749000000000001</v>
      </c>
      <c r="C4158" s="42">
        <v>131.476</v>
      </c>
      <c r="D4158" s="43">
        <v>470.25</v>
      </c>
      <c r="E4158" s="40" t="s">
        <v>667</v>
      </c>
      <c r="F4158" s="15"/>
    </row>
    <row r="4159" spans="1:6" ht="21.9" customHeight="1" x14ac:dyDescent="0.25">
      <c r="A4159" s="41" t="s">
        <v>666</v>
      </c>
      <c r="B4159" s="42">
        <v>-12.763999999999999</v>
      </c>
      <c r="C4159" s="42">
        <v>131.47800000000001</v>
      </c>
      <c r="D4159" s="43">
        <v>332.58749999999998</v>
      </c>
      <c r="E4159" s="40" t="s">
        <v>667</v>
      </c>
      <c r="F4159" s="15"/>
    </row>
    <row r="4160" spans="1:6" ht="21.9" customHeight="1" x14ac:dyDescent="0.25">
      <c r="A4160" s="41" t="s">
        <v>666</v>
      </c>
      <c r="B4160" s="42">
        <v>-12.513999999999999</v>
      </c>
      <c r="C4160" s="42">
        <v>131.101</v>
      </c>
      <c r="D4160" s="43">
        <v>726.71875</v>
      </c>
      <c r="E4160" s="40" t="s">
        <v>667</v>
      </c>
      <c r="F4160" s="15"/>
    </row>
    <row r="4161" spans="1:6" ht="21.9" customHeight="1" x14ac:dyDescent="0.25">
      <c r="A4161" s="41" t="s">
        <v>666</v>
      </c>
      <c r="B4161" s="42">
        <v>-15.631</v>
      </c>
      <c r="C4161" s="42">
        <v>132.77699999999999</v>
      </c>
      <c r="D4161" s="43">
        <v>13.27546897</v>
      </c>
      <c r="E4161" s="40" t="s">
        <v>667</v>
      </c>
      <c r="F4161" s="15"/>
    </row>
    <row r="4162" spans="1:6" ht="21.9" customHeight="1" x14ac:dyDescent="0.25">
      <c r="A4162" s="41" t="s">
        <v>666</v>
      </c>
      <c r="B4162" s="42">
        <v>-15.776</v>
      </c>
      <c r="C4162" s="42">
        <v>132.655</v>
      </c>
      <c r="D4162" s="43">
        <v>69.947999999999993</v>
      </c>
      <c r="E4162" s="40" t="s">
        <v>667</v>
      </c>
      <c r="F4162" s="15"/>
    </row>
    <row r="4163" spans="1:6" ht="21.9" customHeight="1" x14ac:dyDescent="0.25">
      <c r="A4163" s="41" t="s">
        <v>666</v>
      </c>
      <c r="B4163" s="42">
        <v>-15.855</v>
      </c>
      <c r="C4163" s="42">
        <v>132.68199999999999</v>
      </c>
      <c r="D4163" s="43">
        <v>35.513523810000002</v>
      </c>
      <c r="E4163" s="40" t="s">
        <v>667</v>
      </c>
      <c r="F4163" s="15"/>
    </row>
    <row r="4164" spans="1:6" ht="21.9" customHeight="1" x14ac:dyDescent="0.25">
      <c r="A4164" s="41" t="s">
        <v>666</v>
      </c>
      <c r="B4164" s="42">
        <v>-14.776999999999999</v>
      </c>
      <c r="C4164" s="42">
        <v>131.55799999999999</v>
      </c>
      <c r="D4164" s="43">
        <v>13.330124769999999</v>
      </c>
      <c r="E4164" s="40" t="s">
        <v>667</v>
      </c>
      <c r="F4164" s="15"/>
    </row>
    <row r="4165" spans="1:6" ht="21.9" customHeight="1" x14ac:dyDescent="0.25">
      <c r="A4165" s="41" t="s">
        <v>666</v>
      </c>
      <c r="B4165" s="42">
        <v>-14.750999999999999</v>
      </c>
      <c r="C4165" s="42">
        <v>131.58799999999999</v>
      </c>
      <c r="D4165" s="43">
        <v>22.912798639999998</v>
      </c>
      <c r="E4165" s="40" t="s">
        <v>667</v>
      </c>
      <c r="F4165" s="15"/>
    </row>
    <row r="4166" spans="1:6" ht="21.9" customHeight="1" x14ac:dyDescent="0.25">
      <c r="A4166" s="41" t="s">
        <v>666</v>
      </c>
      <c r="B4166" s="42">
        <v>-12.571</v>
      </c>
      <c r="C4166" s="42">
        <v>131.12200000000001</v>
      </c>
      <c r="D4166" s="43">
        <v>923.04666669999995</v>
      </c>
      <c r="E4166" s="40" t="s">
        <v>667</v>
      </c>
      <c r="F4166" s="15"/>
    </row>
    <row r="4167" spans="1:6" ht="21.9" customHeight="1" x14ac:dyDescent="0.25">
      <c r="A4167" s="41" t="s">
        <v>666</v>
      </c>
      <c r="B4167" s="42">
        <v>-12.519</v>
      </c>
      <c r="C4167" s="42">
        <v>131.09899999999999</v>
      </c>
      <c r="D4167" s="43">
        <v>1744.125</v>
      </c>
      <c r="E4167" s="40" t="s">
        <v>667</v>
      </c>
      <c r="F4167" s="15"/>
    </row>
    <row r="4168" spans="1:6" ht="21.9" customHeight="1" x14ac:dyDescent="0.25">
      <c r="A4168" s="41" t="s">
        <v>666</v>
      </c>
      <c r="B4168" s="42">
        <v>-12.744999999999999</v>
      </c>
      <c r="C4168" s="42">
        <v>131.01599999999999</v>
      </c>
      <c r="D4168" s="43">
        <v>971.49333330000002</v>
      </c>
      <c r="E4168" s="40" t="s">
        <v>667</v>
      </c>
      <c r="F4168" s="15"/>
    </row>
    <row r="4169" spans="1:6" ht="21.9" customHeight="1" x14ac:dyDescent="0.25">
      <c r="A4169" s="41" t="s">
        <v>666</v>
      </c>
      <c r="B4169" s="42">
        <v>-12.792999999999999</v>
      </c>
      <c r="C4169" s="42">
        <v>130.94999999999999</v>
      </c>
      <c r="D4169" s="43">
        <v>651.41999999999996</v>
      </c>
      <c r="E4169" s="40" t="s">
        <v>667</v>
      </c>
      <c r="F4169" s="15"/>
    </row>
    <row r="4170" spans="1:6" ht="21.9" customHeight="1" x14ac:dyDescent="0.25">
      <c r="A4170" s="41" t="s">
        <v>666</v>
      </c>
      <c r="B4170" s="42">
        <v>-12.532</v>
      </c>
      <c r="C4170" s="42">
        <v>131.10300000000001</v>
      </c>
      <c r="D4170" s="43">
        <v>697.65</v>
      </c>
      <c r="E4170" s="40" t="s">
        <v>667</v>
      </c>
      <c r="F4170" s="15"/>
    </row>
    <row r="4171" spans="1:6" ht="21.9" customHeight="1" x14ac:dyDescent="0.25">
      <c r="A4171" s="41" t="s">
        <v>666</v>
      </c>
      <c r="B4171" s="42">
        <v>-12.53</v>
      </c>
      <c r="C4171" s="42">
        <v>131.03399999999999</v>
      </c>
      <c r="D4171" s="43">
        <v>822.55799999999999</v>
      </c>
      <c r="E4171" s="40" t="s">
        <v>667</v>
      </c>
      <c r="F4171" s="15"/>
    </row>
    <row r="4172" spans="1:6" ht="21.9" customHeight="1" x14ac:dyDescent="0.25">
      <c r="A4172" s="41" t="s">
        <v>666</v>
      </c>
      <c r="B4172" s="42">
        <v>-12.452</v>
      </c>
      <c r="C4172" s="42">
        <v>131.065</v>
      </c>
      <c r="D4172" s="43">
        <v>972.75250000000005</v>
      </c>
      <c r="E4172" s="40" t="s">
        <v>667</v>
      </c>
      <c r="F4172" s="15"/>
    </row>
    <row r="4173" spans="1:6" ht="21.9" customHeight="1" x14ac:dyDescent="0.25">
      <c r="A4173" s="41" t="s">
        <v>666</v>
      </c>
      <c r="B4173" s="42">
        <v>-12.545</v>
      </c>
      <c r="C4173" s="42">
        <v>131.15199999999999</v>
      </c>
      <c r="D4173" s="43">
        <v>1080.785946</v>
      </c>
      <c r="E4173" s="40" t="s">
        <v>667</v>
      </c>
      <c r="F4173" s="15"/>
    </row>
    <row r="4174" spans="1:6" ht="21.9" customHeight="1" x14ac:dyDescent="0.25">
      <c r="A4174" s="41" t="s">
        <v>666</v>
      </c>
      <c r="B4174" s="42">
        <v>-12.847</v>
      </c>
      <c r="C4174" s="42">
        <v>130.94900000000001</v>
      </c>
      <c r="D4174" s="43">
        <v>692.28499999999997</v>
      </c>
      <c r="E4174" s="40" t="s">
        <v>667</v>
      </c>
      <c r="F4174" s="15"/>
    </row>
    <row r="4175" spans="1:6" ht="21.9" customHeight="1" x14ac:dyDescent="0.25">
      <c r="A4175" s="41" t="s">
        <v>666</v>
      </c>
      <c r="B4175" s="42">
        <v>-12.685</v>
      </c>
      <c r="C4175" s="42">
        <v>131.08000000000001</v>
      </c>
      <c r="D4175" s="43">
        <v>771.99</v>
      </c>
      <c r="E4175" s="40" t="s">
        <v>667</v>
      </c>
      <c r="F4175" s="15"/>
    </row>
    <row r="4176" spans="1:6" ht="21.9" customHeight="1" x14ac:dyDescent="0.25">
      <c r="A4176" s="41" t="s">
        <v>666</v>
      </c>
      <c r="B4176" s="42">
        <v>-12.727</v>
      </c>
      <c r="C4176" s="42">
        <v>130.96899999999999</v>
      </c>
      <c r="D4176" s="43">
        <v>806.53250000000003</v>
      </c>
      <c r="E4176" s="40" t="s">
        <v>667</v>
      </c>
      <c r="F4176" s="15"/>
    </row>
    <row r="4177" spans="1:6" ht="21.9" customHeight="1" x14ac:dyDescent="0.25">
      <c r="A4177" s="41" t="s">
        <v>666</v>
      </c>
      <c r="B4177" s="42">
        <v>-12.813000000000001</v>
      </c>
      <c r="C4177" s="42">
        <v>130.44200000000001</v>
      </c>
      <c r="D4177" s="43">
        <v>1162.75</v>
      </c>
      <c r="E4177" s="40" t="s">
        <v>667</v>
      </c>
      <c r="F4177" s="15"/>
    </row>
    <row r="4178" spans="1:6" ht="21.9" customHeight="1" x14ac:dyDescent="0.25">
      <c r="A4178" s="41" t="s">
        <v>666</v>
      </c>
      <c r="B4178" s="42">
        <v>-12.506</v>
      </c>
      <c r="C4178" s="42">
        <v>131.06399999999999</v>
      </c>
      <c r="D4178" s="43">
        <v>1297.0033330000001</v>
      </c>
      <c r="E4178" s="40" t="s">
        <v>667</v>
      </c>
      <c r="F4178" s="15"/>
    </row>
    <row r="4179" spans="1:6" ht="21.9" customHeight="1" x14ac:dyDescent="0.25">
      <c r="A4179" s="41" t="s">
        <v>666</v>
      </c>
      <c r="B4179" s="42">
        <v>-12.752000000000001</v>
      </c>
      <c r="C4179" s="42">
        <v>131.107</v>
      </c>
      <c r="D4179" s="43">
        <v>811.87333330000001</v>
      </c>
      <c r="E4179" s="40" t="s">
        <v>667</v>
      </c>
      <c r="F4179" s="15"/>
    </row>
    <row r="4180" spans="1:6" ht="21.9" customHeight="1" x14ac:dyDescent="0.25">
      <c r="A4180" s="41" t="s">
        <v>666</v>
      </c>
      <c r="B4180" s="42">
        <v>-12.755000000000001</v>
      </c>
      <c r="C4180" s="42">
        <v>131.107</v>
      </c>
      <c r="D4180" s="43">
        <v>811.87333330000001</v>
      </c>
      <c r="E4180" s="40" t="s">
        <v>667</v>
      </c>
      <c r="F4180" s="15"/>
    </row>
    <row r="4181" spans="1:6" ht="21.9" customHeight="1" x14ac:dyDescent="0.25">
      <c r="A4181" s="41" t="s">
        <v>666</v>
      </c>
      <c r="B4181" s="42">
        <v>-12.798</v>
      </c>
      <c r="C4181" s="42">
        <v>131.05500000000001</v>
      </c>
      <c r="D4181" s="43">
        <v>1217.81</v>
      </c>
      <c r="E4181" s="40" t="s">
        <v>667</v>
      </c>
      <c r="F4181" s="15"/>
    </row>
    <row r="4182" spans="1:6" ht="21.9" customHeight="1" x14ac:dyDescent="0.25">
      <c r="A4182" s="41" t="s">
        <v>666</v>
      </c>
      <c r="B4182" s="42">
        <v>-15.198</v>
      </c>
      <c r="C4182" s="42">
        <v>133.233</v>
      </c>
      <c r="D4182" s="43">
        <v>1.5943314609999999</v>
      </c>
      <c r="E4182" s="40" t="s">
        <v>667</v>
      </c>
      <c r="F4182" s="15"/>
    </row>
    <row r="4183" spans="1:6" ht="21.9" customHeight="1" x14ac:dyDescent="0.25">
      <c r="A4183" s="41" t="s">
        <v>666</v>
      </c>
      <c r="B4183" s="42">
        <v>-15.518000000000001</v>
      </c>
      <c r="C4183" s="42">
        <v>130.43</v>
      </c>
      <c r="D4183" s="43">
        <v>99.067714289999998</v>
      </c>
      <c r="E4183" s="40" t="s">
        <v>667</v>
      </c>
      <c r="F4183" s="15"/>
    </row>
    <row r="4184" spans="1:6" ht="21.9" customHeight="1" x14ac:dyDescent="0.25">
      <c r="A4184" s="41" t="s">
        <v>666</v>
      </c>
      <c r="B4184" s="42">
        <v>-15.519</v>
      </c>
      <c r="C4184" s="42">
        <v>130.441</v>
      </c>
      <c r="D4184" s="43">
        <v>106.61450000000001</v>
      </c>
      <c r="E4184" s="40" t="s">
        <v>667</v>
      </c>
      <c r="F4184" s="15"/>
    </row>
    <row r="4185" spans="1:6" ht="21.9" customHeight="1" x14ac:dyDescent="0.25">
      <c r="A4185" s="41" t="s">
        <v>666</v>
      </c>
      <c r="B4185" s="42">
        <v>-15.462999999999999</v>
      </c>
      <c r="C4185" s="42">
        <v>130.50700000000001</v>
      </c>
      <c r="D4185" s="43">
        <v>46.265538460000002</v>
      </c>
      <c r="E4185" s="40" t="s">
        <v>667</v>
      </c>
      <c r="F4185" s="15"/>
    </row>
    <row r="4186" spans="1:6" ht="21.9" customHeight="1" x14ac:dyDescent="0.25">
      <c r="A4186" s="41" t="s">
        <v>666</v>
      </c>
      <c r="B4186" s="42">
        <v>-15.356</v>
      </c>
      <c r="C4186" s="42">
        <v>130.678</v>
      </c>
      <c r="D4186" s="43">
        <v>58.410222220000001</v>
      </c>
      <c r="E4186" s="40" t="s">
        <v>667</v>
      </c>
      <c r="F4186" s="15"/>
    </row>
    <row r="4187" spans="1:6" ht="21.9" customHeight="1" x14ac:dyDescent="0.25">
      <c r="A4187" s="41" t="s">
        <v>666</v>
      </c>
      <c r="B4187" s="42">
        <v>-12.680999999999999</v>
      </c>
      <c r="C4187" s="42">
        <v>131.036</v>
      </c>
      <c r="D4187" s="43">
        <v>1162.75</v>
      </c>
      <c r="E4187" s="40" t="s">
        <v>667</v>
      </c>
      <c r="F4187" s="15"/>
    </row>
    <row r="4188" spans="1:6" ht="21.9" customHeight="1" x14ac:dyDescent="0.25">
      <c r="A4188" s="41" t="s">
        <v>666</v>
      </c>
      <c r="B4188" s="42">
        <v>-16.271000000000001</v>
      </c>
      <c r="C4188" s="42">
        <v>132.59700000000001</v>
      </c>
      <c r="D4188" s="43">
        <v>17.532298040000001</v>
      </c>
      <c r="E4188" s="40" t="s">
        <v>667</v>
      </c>
      <c r="F4188" s="15"/>
    </row>
    <row r="4189" spans="1:6" ht="21.9" customHeight="1" x14ac:dyDescent="0.25">
      <c r="A4189" s="41" t="s">
        <v>666</v>
      </c>
      <c r="B4189" s="42">
        <v>-12.932</v>
      </c>
      <c r="C4189" s="42">
        <v>134.83099999999999</v>
      </c>
      <c r="D4189" s="43">
        <v>21.122275259999999</v>
      </c>
      <c r="E4189" s="40" t="s">
        <v>667</v>
      </c>
      <c r="F4189" s="15"/>
    </row>
    <row r="4190" spans="1:6" ht="21.9" customHeight="1" x14ac:dyDescent="0.25">
      <c r="A4190" s="41" t="s">
        <v>666</v>
      </c>
      <c r="B4190" s="42">
        <v>-12.98</v>
      </c>
      <c r="C4190" s="42">
        <v>136.501</v>
      </c>
      <c r="D4190" s="43">
        <v>17.73759823</v>
      </c>
      <c r="E4190" s="40" t="s">
        <v>667</v>
      </c>
      <c r="F4190" s="15"/>
    </row>
    <row r="4191" spans="1:6" ht="21.9" customHeight="1" x14ac:dyDescent="0.25">
      <c r="A4191" s="41" t="s">
        <v>666</v>
      </c>
      <c r="B4191" s="42">
        <v>-13.099</v>
      </c>
      <c r="C4191" s="42">
        <v>135.72200000000001</v>
      </c>
      <c r="D4191" s="43">
        <v>123.93758099999999</v>
      </c>
      <c r="E4191" s="40" t="s">
        <v>667</v>
      </c>
      <c r="F4191" s="15"/>
    </row>
    <row r="4192" spans="1:6" ht="21.9" customHeight="1" x14ac:dyDescent="0.25">
      <c r="A4192" s="41" t="s">
        <v>666</v>
      </c>
      <c r="B4192" s="42">
        <v>-14.48</v>
      </c>
      <c r="C4192" s="42">
        <v>132.23099999999999</v>
      </c>
      <c r="D4192" s="43">
        <v>25.865818180000002</v>
      </c>
      <c r="E4192" s="40" t="s">
        <v>667</v>
      </c>
      <c r="F4192" s="15"/>
    </row>
    <row r="4193" spans="1:6" ht="21.9" customHeight="1" x14ac:dyDescent="0.25">
      <c r="A4193" s="41" t="s">
        <v>666</v>
      </c>
      <c r="B4193" s="42">
        <v>-14.481999999999999</v>
      </c>
      <c r="C4193" s="42">
        <v>132.23099999999999</v>
      </c>
      <c r="D4193" s="43">
        <v>25.865818180000002</v>
      </c>
      <c r="E4193" s="40" t="s">
        <v>667</v>
      </c>
      <c r="F4193" s="15"/>
    </row>
    <row r="4194" spans="1:6" ht="21.9" customHeight="1" x14ac:dyDescent="0.25">
      <c r="A4194" s="41" t="s">
        <v>666</v>
      </c>
      <c r="B4194" s="42">
        <v>-14.481999999999999</v>
      </c>
      <c r="C4194" s="42">
        <v>132.22999999999999</v>
      </c>
      <c r="D4194" s="43">
        <v>28.452400000000001</v>
      </c>
      <c r="E4194" s="40" t="s">
        <v>667</v>
      </c>
      <c r="F4194" s="15"/>
    </row>
    <row r="4195" spans="1:6" ht="21.9" customHeight="1" x14ac:dyDescent="0.25">
      <c r="A4195" s="41" t="s">
        <v>666</v>
      </c>
      <c r="B4195" s="42">
        <v>-14.295999999999999</v>
      </c>
      <c r="C4195" s="42">
        <v>131.898</v>
      </c>
      <c r="D4195" s="43">
        <v>48.464166669999997</v>
      </c>
      <c r="E4195" s="40" t="s">
        <v>667</v>
      </c>
      <c r="F4195" s="15"/>
    </row>
    <row r="4196" spans="1:6" ht="21.9" customHeight="1" x14ac:dyDescent="0.25">
      <c r="A4196" s="41" t="s">
        <v>666</v>
      </c>
      <c r="B4196" s="42">
        <v>-14.442</v>
      </c>
      <c r="C4196" s="42">
        <v>132.21799999999999</v>
      </c>
      <c r="D4196" s="43">
        <v>56.904800000000002</v>
      </c>
      <c r="E4196" s="40" t="s">
        <v>667</v>
      </c>
      <c r="F4196" s="15"/>
    </row>
    <row r="4197" spans="1:6" ht="21.9" customHeight="1" x14ac:dyDescent="0.25">
      <c r="A4197" s="41" t="s">
        <v>666</v>
      </c>
      <c r="B4197" s="42">
        <v>-14.481</v>
      </c>
      <c r="C4197" s="42">
        <v>132.232</v>
      </c>
      <c r="D4197" s="43">
        <v>40.646285710000001</v>
      </c>
      <c r="E4197" s="40" t="s">
        <v>667</v>
      </c>
      <c r="F4197" s="15"/>
    </row>
    <row r="4198" spans="1:6" ht="21.9" customHeight="1" x14ac:dyDescent="0.25">
      <c r="A4198" s="41" t="s">
        <v>666</v>
      </c>
      <c r="B4198" s="42">
        <v>-12.811999999999999</v>
      </c>
      <c r="C4198" s="42">
        <v>130.613</v>
      </c>
      <c r="D4198" s="43">
        <v>692.28499999999997</v>
      </c>
      <c r="E4198" s="40" t="s">
        <v>667</v>
      </c>
      <c r="F4198" s="15"/>
    </row>
    <row r="4199" spans="1:6" ht="21.9" customHeight="1" x14ac:dyDescent="0.25">
      <c r="A4199" s="41" t="s">
        <v>666</v>
      </c>
      <c r="B4199" s="42">
        <v>-12.811999999999999</v>
      </c>
      <c r="C4199" s="42">
        <v>130.60499999999999</v>
      </c>
      <c r="D4199" s="43">
        <v>1199.7</v>
      </c>
      <c r="E4199" s="40" t="s">
        <v>667</v>
      </c>
      <c r="F4199" s="15"/>
    </row>
    <row r="4200" spans="1:6" ht="21.9" customHeight="1" x14ac:dyDescent="0.25">
      <c r="A4200" s="41" t="s">
        <v>666</v>
      </c>
      <c r="B4200" s="42">
        <v>-12.792</v>
      </c>
      <c r="C4200" s="42">
        <v>130.608</v>
      </c>
      <c r="D4200" s="43">
        <v>461.52333329999999</v>
      </c>
      <c r="E4200" s="40" t="s">
        <v>667</v>
      </c>
      <c r="F4200" s="15"/>
    </row>
    <row r="4201" spans="1:6" ht="21.9" customHeight="1" x14ac:dyDescent="0.25">
      <c r="A4201" s="41" t="s">
        <v>666</v>
      </c>
      <c r="B4201" s="42">
        <v>-12.996</v>
      </c>
      <c r="C4201" s="42">
        <v>131.797</v>
      </c>
      <c r="D4201" s="43">
        <v>385.41300000000001</v>
      </c>
      <c r="E4201" s="40" t="s">
        <v>667</v>
      </c>
      <c r="F4201" s="15"/>
    </row>
    <row r="4202" spans="1:6" ht="21.9" customHeight="1" x14ac:dyDescent="0.25">
      <c r="A4202" s="41" t="s">
        <v>666</v>
      </c>
      <c r="B4202" s="42">
        <v>-12.955</v>
      </c>
      <c r="C4202" s="42">
        <v>131.744</v>
      </c>
      <c r="D4202" s="43">
        <v>78.253699999999995</v>
      </c>
      <c r="E4202" s="40" t="s">
        <v>667</v>
      </c>
      <c r="F4202" s="15"/>
    </row>
    <row r="4203" spans="1:6" ht="21.9" customHeight="1" x14ac:dyDescent="0.25">
      <c r="A4203" s="41" t="s">
        <v>666</v>
      </c>
      <c r="B4203" s="42">
        <v>-12.997</v>
      </c>
      <c r="C4203" s="42">
        <v>131.74600000000001</v>
      </c>
      <c r="D4203" s="43">
        <v>79.542222219999999</v>
      </c>
      <c r="E4203" s="40" t="s">
        <v>667</v>
      </c>
      <c r="F4203" s="15"/>
    </row>
    <row r="4204" spans="1:6" ht="21.9" customHeight="1" x14ac:dyDescent="0.25">
      <c r="A4204" s="41" t="s">
        <v>666</v>
      </c>
      <c r="B4204" s="42">
        <v>-12.76</v>
      </c>
      <c r="C4204" s="42">
        <v>131.48500000000001</v>
      </c>
      <c r="D4204" s="43">
        <v>330.71</v>
      </c>
      <c r="E4204" s="40" t="s">
        <v>667</v>
      </c>
      <c r="F4204" s="15"/>
    </row>
    <row r="4205" spans="1:6" ht="21.9" customHeight="1" x14ac:dyDescent="0.25">
      <c r="A4205" s="41" t="s">
        <v>666</v>
      </c>
      <c r="B4205" s="42">
        <v>-12.513</v>
      </c>
      <c r="C4205" s="42">
        <v>131.09899999999999</v>
      </c>
      <c r="D4205" s="43">
        <v>872.0625</v>
      </c>
      <c r="E4205" s="40" t="s">
        <v>667</v>
      </c>
      <c r="F4205" s="15"/>
    </row>
    <row r="4206" spans="1:6" ht="21.9" customHeight="1" x14ac:dyDescent="0.25">
      <c r="A4206" s="41" t="s">
        <v>666</v>
      </c>
      <c r="B4206" s="42">
        <v>-12.587999999999999</v>
      </c>
      <c r="C4206" s="42">
        <v>131.11199999999999</v>
      </c>
      <c r="D4206" s="43">
        <v>923.04666669999995</v>
      </c>
      <c r="E4206" s="40" t="s">
        <v>667</v>
      </c>
      <c r="F4206" s="15"/>
    </row>
    <row r="4207" spans="1:6" ht="21.9" customHeight="1" x14ac:dyDescent="0.25">
      <c r="A4207" s="41" t="s">
        <v>666</v>
      </c>
      <c r="B4207" s="42">
        <v>-12.512</v>
      </c>
      <c r="C4207" s="42">
        <v>131.09899999999999</v>
      </c>
      <c r="D4207" s="43">
        <v>872.0625</v>
      </c>
      <c r="E4207" s="40" t="s">
        <v>667</v>
      </c>
      <c r="F4207" s="15"/>
    </row>
    <row r="4208" spans="1:6" ht="21.9" customHeight="1" x14ac:dyDescent="0.25">
      <c r="A4208" s="41" t="s">
        <v>666</v>
      </c>
      <c r="B4208" s="42">
        <v>-12.561999999999999</v>
      </c>
      <c r="C4208" s="42">
        <v>131.096</v>
      </c>
      <c r="D4208" s="43">
        <v>1051.4333329999999</v>
      </c>
      <c r="E4208" s="40" t="s">
        <v>667</v>
      </c>
      <c r="F4208" s="15"/>
    </row>
    <row r="4209" spans="1:6" ht="21.9" customHeight="1" x14ac:dyDescent="0.25">
      <c r="A4209" s="41" t="s">
        <v>666</v>
      </c>
      <c r="B4209" s="42">
        <v>-12.52</v>
      </c>
      <c r="C4209" s="42">
        <v>131.09200000000001</v>
      </c>
      <c r="D4209" s="43">
        <v>806.53250000000003</v>
      </c>
      <c r="E4209" s="40" t="s">
        <v>667</v>
      </c>
      <c r="F4209" s="15"/>
    </row>
    <row r="4210" spans="1:6" ht="21.9" customHeight="1" x14ac:dyDescent="0.25">
      <c r="A4210" s="41" t="s">
        <v>666</v>
      </c>
      <c r="B4210" s="42">
        <v>-12.581</v>
      </c>
      <c r="C4210" s="42">
        <v>131.06800000000001</v>
      </c>
      <c r="D4210" s="43">
        <v>1199.7</v>
      </c>
      <c r="E4210" s="40" t="s">
        <v>667</v>
      </c>
      <c r="F4210" s="15"/>
    </row>
    <row r="4211" spans="1:6" ht="21.9" customHeight="1" x14ac:dyDescent="0.25">
      <c r="A4211" s="41" t="s">
        <v>666</v>
      </c>
      <c r="B4211" s="42">
        <v>-12.824999999999999</v>
      </c>
      <c r="C4211" s="42">
        <v>130.91900000000001</v>
      </c>
      <c r="D4211" s="43">
        <v>372.24</v>
      </c>
      <c r="E4211" s="40" t="s">
        <v>667</v>
      </c>
      <c r="F4211" s="15"/>
    </row>
    <row r="4212" spans="1:6" ht="21.9" customHeight="1" x14ac:dyDescent="0.25">
      <c r="A4212" s="41" t="s">
        <v>666</v>
      </c>
      <c r="B4212" s="42">
        <v>-12.728</v>
      </c>
      <c r="C4212" s="42">
        <v>130.96899999999999</v>
      </c>
      <c r="D4212" s="43">
        <v>806.53250000000003</v>
      </c>
      <c r="E4212" s="40" t="s">
        <v>667</v>
      </c>
      <c r="F4212" s="15"/>
    </row>
    <row r="4213" spans="1:6" ht="21.9" customHeight="1" x14ac:dyDescent="0.25">
      <c r="A4213" s="41" t="s">
        <v>666</v>
      </c>
      <c r="B4213" s="42">
        <v>-12.728</v>
      </c>
      <c r="C4213" s="42">
        <v>130.96899999999999</v>
      </c>
      <c r="D4213" s="43">
        <v>806.53250000000003</v>
      </c>
      <c r="E4213" s="40" t="s">
        <v>667</v>
      </c>
      <c r="F4213" s="15"/>
    </row>
    <row r="4214" spans="1:6" ht="21.9" customHeight="1" x14ac:dyDescent="0.25">
      <c r="A4214" s="41" t="s">
        <v>666</v>
      </c>
      <c r="B4214" s="42">
        <v>-12.759</v>
      </c>
      <c r="C4214" s="42">
        <v>130.91800000000001</v>
      </c>
      <c r="D4214" s="43">
        <v>450.61428569999998</v>
      </c>
      <c r="E4214" s="40" t="s">
        <v>667</v>
      </c>
      <c r="F4214" s="15"/>
    </row>
    <row r="4215" spans="1:6" ht="21.9" customHeight="1" x14ac:dyDescent="0.25">
      <c r="A4215" s="41" t="s">
        <v>666</v>
      </c>
      <c r="B4215" s="42">
        <v>-12.509</v>
      </c>
      <c r="C4215" s="42">
        <v>131.09899999999999</v>
      </c>
      <c r="D4215" s="43">
        <v>872.0625</v>
      </c>
      <c r="E4215" s="40" t="s">
        <v>667</v>
      </c>
      <c r="F4215" s="15"/>
    </row>
    <row r="4216" spans="1:6" ht="21.9" customHeight="1" x14ac:dyDescent="0.25">
      <c r="A4216" s="41" t="s">
        <v>666</v>
      </c>
      <c r="B4216" s="42">
        <v>-12.45</v>
      </c>
      <c r="C4216" s="42">
        <v>131.06200000000001</v>
      </c>
      <c r="D4216" s="43">
        <v>128.53928569999999</v>
      </c>
      <c r="E4216" s="40" t="s">
        <v>667</v>
      </c>
      <c r="F4216" s="15"/>
    </row>
    <row r="4217" spans="1:6" ht="21.9" customHeight="1" x14ac:dyDescent="0.25">
      <c r="A4217" s="41" t="s">
        <v>666</v>
      </c>
      <c r="B4217" s="42">
        <v>-12.412000000000001</v>
      </c>
      <c r="C4217" s="42">
        <v>130.93</v>
      </c>
      <c r="D4217" s="43">
        <v>1028.1975</v>
      </c>
      <c r="E4217" s="40" t="s">
        <v>667</v>
      </c>
      <c r="F4217" s="15"/>
    </row>
    <row r="4218" spans="1:6" ht="21.9" customHeight="1" x14ac:dyDescent="0.25">
      <c r="A4218" s="41" t="s">
        <v>666</v>
      </c>
      <c r="B4218" s="42">
        <v>-12.583</v>
      </c>
      <c r="C4218" s="42">
        <v>131.179</v>
      </c>
      <c r="D4218" s="43">
        <v>608.90499999999997</v>
      </c>
      <c r="E4218" s="40" t="s">
        <v>667</v>
      </c>
      <c r="F4218" s="15"/>
    </row>
    <row r="4219" spans="1:6" ht="21.9" customHeight="1" x14ac:dyDescent="0.25">
      <c r="A4219" s="41" t="s">
        <v>666</v>
      </c>
      <c r="B4219" s="42">
        <v>-12.606999999999999</v>
      </c>
      <c r="C4219" s="42">
        <v>131.08799999999999</v>
      </c>
      <c r="D4219" s="43">
        <v>657.14583330000005</v>
      </c>
      <c r="E4219" s="40" t="s">
        <v>667</v>
      </c>
      <c r="F4219" s="15"/>
    </row>
    <row r="4220" spans="1:6" ht="21.9" customHeight="1" x14ac:dyDescent="0.25">
      <c r="A4220" s="41" t="s">
        <v>666</v>
      </c>
      <c r="B4220" s="42">
        <v>-12.763999999999999</v>
      </c>
      <c r="C4220" s="42">
        <v>131.47999999999999</v>
      </c>
      <c r="D4220" s="43">
        <v>332.58749999999998</v>
      </c>
      <c r="E4220" s="40" t="s">
        <v>667</v>
      </c>
      <c r="F4220" s="15"/>
    </row>
    <row r="4221" spans="1:6" ht="21.9" customHeight="1" x14ac:dyDescent="0.25">
      <c r="A4221" s="41" t="s">
        <v>666</v>
      </c>
      <c r="B4221" s="42">
        <v>-12.516999999999999</v>
      </c>
      <c r="C4221" s="42">
        <v>131.09899999999999</v>
      </c>
      <c r="D4221" s="43">
        <v>1162.75</v>
      </c>
      <c r="E4221" s="40" t="s">
        <v>667</v>
      </c>
      <c r="F4221" s="15"/>
    </row>
    <row r="4222" spans="1:6" ht="21.9" customHeight="1" x14ac:dyDescent="0.25">
      <c r="A4222" s="41" t="s">
        <v>666</v>
      </c>
      <c r="B4222" s="42">
        <v>-12.568</v>
      </c>
      <c r="C4222" s="42">
        <v>131.173</v>
      </c>
      <c r="D4222" s="43">
        <v>608.90499999999997</v>
      </c>
      <c r="E4222" s="40" t="s">
        <v>667</v>
      </c>
      <c r="F4222" s="15"/>
    </row>
    <row r="4223" spans="1:6" ht="21.9" customHeight="1" x14ac:dyDescent="0.25">
      <c r="A4223" s="41" t="s">
        <v>666</v>
      </c>
      <c r="B4223" s="42">
        <v>-12.564</v>
      </c>
      <c r="C4223" s="42">
        <v>131.12</v>
      </c>
      <c r="D4223" s="43">
        <v>461.52333329999999</v>
      </c>
      <c r="E4223" s="40" t="s">
        <v>667</v>
      </c>
      <c r="F4223" s="15"/>
    </row>
    <row r="4224" spans="1:6" ht="21.9" customHeight="1" x14ac:dyDescent="0.25">
      <c r="A4224" s="41" t="s">
        <v>666</v>
      </c>
      <c r="B4224" s="42">
        <v>-12.95</v>
      </c>
      <c r="C4224" s="42">
        <v>131.16800000000001</v>
      </c>
      <c r="D4224" s="43">
        <v>528.6166667</v>
      </c>
      <c r="E4224" s="40" t="s">
        <v>667</v>
      </c>
      <c r="F4224" s="15"/>
    </row>
    <row r="4225" spans="1:6" ht="21.9" customHeight="1" x14ac:dyDescent="0.25">
      <c r="A4225" s="41" t="s">
        <v>666</v>
      </c>
      <c r="B4225" s="42">
        <v>-12.590999999999999</v>
      </c>
      <c r="C4225" s="42">
        <v>131.12899999999999</v>
      </c>
      <c r="D4225" s="43">
        <v>692.28499999999997</v>
      </c>
      <c r="E4225" s="40" t="s">
        <v>667</v>
      </c>
      <c r="F4225" s="15"/>
    </row>
    <row r="4226" spans="1:6" ht="21.9" customHeight="1" x14ac:dyDescent="0.25">
      <c r="A4226" s="41" t="s">
        <v>666</v>
      </c>
      <c r="B4226" s="42">
        <v>-12.8</v>
      </c>
      <c r="C4226" s="42">
        <v>130.96700000000001</v>
      </c>
      <c r="D4226" s="43">
        <v>971.49333330000002</v>
      </c>
      <c r="E4226" s="40" t="s">
        <v>667</v>
      </c>
      <c r="F4226" s="15"/>
    </row>
    <row r="4227" spans="1:6" ht="21.9" customHeight="1" x14ac:dyDescent="0.25">
      <c r="A4227" s="41" t="s">
        <v>666</v>
      </c>
      <c r="B4227" s="42">
        <v>-13.026</v>
      </c>
      <c r="C4227" s="42">
        <v>130.989</v>
      </c>
      <c r="D4227" s="43">
        <v>282.14999999999998</v>
      </c>
      <c r="E4227" s="40" t="s">
        <v>667</v>
      </c>
      <c r="F4227" s="15"/>
    </row>
    <row r="4228" spans="1:6" ht="21.9" customHeight="1" x14ac:dyDescent="0.25">
      <c r="A4228" s="41" t="s">
        <v>666</v>
      </c>
      <c r="B4228" s="42">
        <v>-13.023</v>
      </c>
      <c r="C4228" s="42">
        <v>130.96899999999999</v>
      </c>
      <c r="D4228" s="43">
        <v>407.88</v>
      </c>
      <c r="E4228" s="40" t="s">
        <v>667</v>
      </c>
      <c r="F4228" s="15"/>
    </row>
    <row r="4229" spans="1:6" ht="21.9" customHeight="1" x14ac:dyDescent="0.25">
      <c r="A4229" s="41" t="s">
        <v>666</v>
      </c>
      <c r="B4229" s="42">
        <v>-12.952999999999999</v>
      </c>
      <c r="C4229" s="42">
        <v>131.18</v>
      </c>
      <c r="D4229" s="43">
        <v>330.38541670000001</v>
      </c>
      <c r="E4229" s="40" t="s">
        <v>667</v>
      </c>
      <c r="F4229" s="15"/>
    </row>
    <row r="4230" spans="1:6" ht="21.9" customHeight="1" x14ac:dyDescent="0.25">
      <c r="A4230" s="41" t="s">
        <v>666</v>
      </c>
      <c r="B4230" s="42">
        <v>-12.957000000000001</v>
      </c>
      <c r="C4230" s="42">
        <v>131.18899999999999</v>
      </c>
      <c r="D4230" s="43">
        <v>388.0106667</v>
      </c>
      <c r="E4230" s="40" t="s">
        <v>667</v>
      </c>
      <c r="F4230" s="15"/>
    </row>
    <row r="4231" spans="1:6" ht="21.9" customHeight="1" x14ac:dyDescent="0.25">
      <c r="A4231" s="41" t="s">
        <v>666</v>
      </c>
      <c r="B4231" s="42">
        <v>-12.584</v>
      </c>
      <c r="C4231" s="42">
        <v>131.06899999999999</v>
      </c>
      <c r="D4231" s="43">
        <v>1799.55</v>
      </c>
      <c r="E4231" s="40" t="s">
        <v>667</v>
      </c>
      <c r="F4231" s="15"/>
    </row>
    <row r="4232" spans="1:6" ht="21.9" customHeight="1" x14ac:dyDescent="0.25">
      <c r="A4232" s="41" t="s">
        <v>666</v>
      </c>
      <c r="B4232" s="42">
        <v>-12.468999999999999</v>
      </c>
      <c r="C4232" s="42">
        <v>131.04499999999999</v>
      </c>
      <c r="D4232" s="43">
        <v>1370.93</v>
      </c>
      <c r="E4232" s="40" t="s">
        <v>667</v>
      </c>
      <c r="F4232" s="15"/>
    </row>
    <row r="4233" spans="1:6" ht="21.9" customHeight="1" x14ac:dyDescent="0.25">
      <c r="A4233" s="41" t="s">
        <v>666</v>
      </c>
      <c r="B4233" s="42">
        <v>-12.683</v>
      </c>
      <c r="C4233" s="42">
        <v>131.048</v>
      </c>
      <c r="D4233" s="43">
        <v>1744.125</v>
      </c>
      <c r="E4233" s="40" t="s">
        <v>667</v>
      </c>
      <c r="F4233" s="15"/>
    </row>
    <row r="4234" spans="1:6" ht="21.9" customHeight="1" x14ac:dyDescent="0.25">
      <c r="A4234" s="41" t="s">
        <v>666</v>
      </c>
      <c r="B4234" s="42">
        <v>-12.516</v>
      </c>
      <c r="C4234" s="42">
        <v>131.09700000000001</v>
      </c>
      <c r="D4234" s="43">
        <v>1051.4333329999999</v>
      </c>
      <c r="E4234" s="40" t="s">
        <v>667</v>
      </c>
      <c r="F4234" s="15"/>
    </row>
    <row r="4235" spans="1:6" ht="21.9" customHeight="1" x14ac:dyDescent="0.25">
      <c r="A4235" s="41" t="s">
        <v>666</v>
      </c>
      <c r="B4235" s="42">
        <v>-12.535</v>
      </c>
      <c r="C4235" s="42">
        <v>131.02699999999999</v>
      </c>
      <c r="D4235" s="43">
        <v>972.75250000000005</v>
      </c>
      <c r="E4235" s="40" t="s">
        <v>667</v>
      </c>
      <c r="F4235" s="15"/>
    </row>
    <row r="4236" spans="1:6" ht="21.9" customHeight="1" x14ac:dyDescent="0.25">
      <c r="A4236" s="41" t="s">
        <v>666</v>
      </c>
      <c r="B4236" s="42">
        <v>-13.602</v>
      </c>
      <c r="C4236" s="42">
        <v>135.65799999999999</v>
      </c>
      <c r="D4236" s="43">
        <v>1.8647407410000001</v>
      </c>
      <c r="E4236" s="40" t="s">
        <v>667</v>
      </c>
      <c r="F4236" s="15"/>
    </row>
    <row r="4237" spans="1:6" ht="21.9" customHeight="1" x14ac:dyDescent="0.25">
      <c r="A4237" s="41" t="s">
        <v>666</v>
      </c>
      <c r="B4237" s="42">
        <v>-15.010999999999999</v>
      </c>
      <c r="C4237" s="42">
        <v>133.083</v>
      </c>
      <c r="D4237" s="43">
        <v>1.4284444439999999</v>
      </c>
      <c r="E4237" s="40" t="s">
        <v>667</v>
      </c>
      <c r="F4237" s="15"/>
    </row>
    <row r="4238" spans="1:6" ht="21.9" customHeight="1" x14ac:dyDescent="0.25">
      <c r="A4238" s="41" t="s">
        <v>666</v>
      </c>
      <c r="B4238" s="42">
        <v>-16.768000000000001</v>
      </c>
      <c r="C4238" s="42">
        <v>129.04900000000001</v>
      </c>
      <c r="D4238" s="43">
        <v>28.146000000000001</v>
      </c>
      <c r="E4238" s="40" t="s">
        <v>667</v>
      </c>
      <c r="F4238" s="15"/>
    </row>
    <row r="4239" spans="1:6" ht="21.9" customHeight="1" x14ac:dyDescent="0.25">
      <c r="A4239" s="41" t="s">
        <v>666</v>
      </c>
      <c r="B4239" s="42">
        <v>-16.37</v>
      </c>
      <c r="C4239" s="42">
        <v>129.52500000000001</v>
      </c>
      <c r="D4239" s="43">
        <v>42.903444440000001</v>
      </c>
      <c r="E4239" s="40" t="s">
        <v>667</v>
      </c>
      <c r="F4239" s="15"/>
    </row>
    <row r="4240" spans="1:6" ht="21.9" customHeight="1" x14ac:dyDescent="0.25">
      <c r="A4240" s="41" t="s">
        <v>666</v>
      </c>
      <c r="B4240" s="42">
        <v>-14.182</v>
      </c>
      <c r="C4240" s="42">
        <v>132.18600000000001</v>
      </c>
      <c r="D4240" s="43">
        <v>29.102399999999999</v>
      </c>
      <c r="E4240" s="40" t="s">
        <v>667</v>
      </c>
      <c r="F4240" s="15"/>
    </row>
    <row r="4241" spans="1:6" ht="21.9" customHeight="1" x14ac:dyDescent="0.25">
      <c r="A4241" s="41" t="s">
        <v>666</v>
      </c>
      <c r="B4241" s="42">
        <v>-14.182</v>
      </c>
      <c r="C4241" s="42">
        <v>132.18600000000001</v>
      </c>
      <c r="D4241" s="43">
        <v>32.522111109999997</v>
      </c>
      <c r="E4241" s="40" t="s">
        <v>667</v>
      </c>
      <c r="F4241" s="15"/>
    </row>
    <row r="4242" spans="1:6" ht="21.9" customHeight="1" x14ac:dyDescent="0.25">
      <c r="A4242" s="41" t="s">
        <v>666</v>
      </c>
      <c r="B4242" s="42">
        <v>-14.481999999999999</v>
      </c>
      <c r="C4242" s="42">
        <v>132.22999999999999</v>
      </c>
      <c r="D4242" s="43">
        <v>56.904800000000002</v>
      </c>
      <c r="E4242" s="40" t="s">
        <v>667</v>
      </c>
      <c r="F4242" s="15"/>
    </row>
    <row r="4243" spans="1:6" ht="21.9" customHeight="1" x14ac:dyDescent="0.25">
      <c r="A4243" s="41" t="s">
        <v>666</v>
      </c>
      <c r="B4243" s="42">
        <v>-15.275</v>
      </c>
      <c r="C4243" s="42">
        <v>134.06</v>
      </c>
      <c r="D4243" s="43">
        <v>17.199000000000002</v>
      </c>
      <c r="E4243" s="40" t="s">
        <v>667</v>
      </c>
      <c r="F4243" s="15"/>
    </row>
    <row r="4244" spans="1:6" ht="21.9" customHeight="1" x14ac:dyDescent="0.25">
      <c r="A4244" s="41" t="s">
        <v>666</v>
      </c>
      <c r="B4244" s="42">
        <v>-15.278</v>
      </c>
      <c r="C4244" s="42">
        <v>134.06100000000001</v>
      </c>
      <c r="D4244" s="43">
        <v>47.655561509999998</v>
      </c>
      <c r="E4244" s="40" t="s">
        <v>667</v>
      </c>
      <c r="F4244" s="15"/>
    </row>
    <row r="4245" spans="1:6" ht="21.9" customHeight="1" x14ac:dyDescent="0.25">
      <c r="A4245" s="41" t="s">
        <v>666</v>
      </c>
      <c r="B4245" s="42">
        <v>-16.763000000000002</v>
      </c>
      <c r="C4245" s="42">
        <v>136.97900000000001</v>
      </c>
      <c r="D4245" s="43">
        <v>0.51128686499999998</v>
      </c>
      <c r="E4245" s="40" t="s">
        <v>667</v>
      </c>
      <c r="F4245" s="15"/>
    </row>
    <row r="4246" spans="1:6" ht="21.9" customHeight="1" x14ac:dyDescent="0.25">
      <c r="A4246" s="41" t="s">
        <v>666</v>
      </c>
      <c r="B4246" s="42">
        <v>-15.574999999999999</v>
      </c>
      <c r="C4246" s="42">
        <v>135.43</v>
      </c>
      <c r="D4246" s="43">
        <v>39.362142859999999</v>
      </c>
      <c r="E4246" s="40" t="s">
        <v>667</v>
      </c>
      <c r="F4246" s="15"/>
    </row>
    <row r="4247" spans="1:6" ht="21.9" customHeight="1" x14ac:dyDescent="0.25">
      <c r="A4247" s="41" t="s">
        <v>666</v>
      </c>
      <c r="B4247" s="42">
        <v>-15.568</v>
      </c>
      <c r="C4247" s="42">
        <v>132.41300000000001</v>
      </c>
      <c r="D4247" s="43">
        <v>3.8196994200000001</v>
      </c>
      <c r="E4247" s="40" t="s">
        <v>667</v>
      </c>
      <c r="F4247" s="15"/>
    </row>
    <row r="4248" spans="1:6" ht="21.9" customHeight="1" x14ac:dyDescent="0.25">
      <c r="A4248" s="41" t="s">
        <v>666</v>
      </c>
      <c r="B4248" s="42">
        <v>-15.448</v>
      </c>
      <c r="C4248" s="42">
        <v>131.52799999999999</v>
      </c>
      <c r="D4248" s="43">
        <v>3.9633157890000001</v>
      </c>
      <c r="E4248" s="40" t="s">
        <v>667</v>
      </c>
      <c r="F4248" s="15"/>
    </row>
    <row r="4249" spans="1:6" ht="21.9" customHeight="1" x14ac:dyDescent="0.25">
      <c r="A4249" s="41" t="s">
        <v>666</v>
      </c>
      <c r="B4249" s="42">
        <v>-15.608000000000001</v>
      </c>
      <c r="C4249" s="42">
        <v>132.60499999999999</v>
      </c>
      <c r="D4249" s="43">
        <v>28.71363423</v>
      </c>
      <c r="E4249" s="40" t="s">
        <v>667</v>
      </c>
      <c r="F4249" s="15"/>
    </row>
    <row r="4250" spans="1:6" ht="21.9" customHeight="1" x14ac:dyDescent="0.25">
      <c r="A4250" s="41" t="s">
        <v>666</v>
      </c>
      <c r="B4250" s="42">
        <v>-16.233000000000001</v>
      </c>
      <c r="C4250" s="42">
        <v>130.917</v>
      </c>
      <c r="D4250" s="43">
        <v>48.133896300000004</v>
      </c>
      <c r="E4250" s="40" t="s">
        <v>667</v>
      </c>
      <c r="F4250" s="15"/>
    </row>
    <row r="4251" spans="1:6" ht="21.9" customHeight="1" x14ac:dyDescent="0.25">
      <c r="A4251" s="41" t="s">
        <v>666</v>
      </c>
      <c r="B4251" s="42">
        <v>-14.843</v>
      </c>
      <c r="C4251" s="42">
        <v>133.14400000000001</v>
      </c>
      <c r="D4251" s="43">
        <v>9.4390333329999994</v>
      </c>
      <c r="E4251" s="40" t="s">
        <v>667</v>
      </c>
      <c r="F4251" s="15"/>
    </row>
    <row r="4252" spans="1:6" ht="21.9" customHeight="1" x14ac:dyDescent="0.25">
      <c r="A4252" s="41" t="s">
        <v>666</v>
      </c>
      <c r="B4252" s="42">
        <v>-12.565</v>
      </c>
      <c r="C4252" s="42">
        <v>131.09899999999999</v>
      </c>
      <c r="D4252" s="43">
        <v>788.57500000000005</v>
      </c>
      <c r="E4252" s="40" t="s">
        <v>667</v>
      </c>
      <c r="F4252" s="15"/>
    </row>
    <row r="4253" spans="1:6" ht="21.9" customHeight="1" x14ac:dyDescent="0.25">
      <c r="A4253" s="41" t="s">
        <v>666</v>
      </c>
      <c r="B4253" s="42">
        <v>-12.773</v>
      </c>
      <c r="C4253" s="42">
        <v>131.02699999999999</v>
      </c>
      <c r="D4253" s="43">
        <v>608.90499999999997</v>
      </c>
      <c r="E4253" s="40" t="s">
        <v>667</v>
      </c>
      <c r="F4253" s="15"/>
    </row>
    <row r="4254" spans="1:6" ht="21.9" customHeight="1" x14ac:dyDescent="0.25">
      <c r="A4254" s="41" t="s">
        <v>666</v>
      </c>
      <c r="B4254" s="42">
        <v>-12.606</v>
      </c>
      <c r="C4254" s="42">
        <v>131.226</v>
      </c>
      <c r="D4254" s="43">
        <v>536.70749999999998</v>
      </c>
      <c r="E4254" s="40" t="s">
        <v>667</v>
      </c>
      <c r="F4254" s="15"/>
    </row>
    <row r="4255" spans="1:6" ht="21.9" customHeight="1" x14ac:dyDescent="0.25">
      <c r="A4255" s="41" t="s">
        <v>666</v>
      </c>
      <c r="B4255" s="42">
        <v>-12.595000000000001</v>
      </c>
      <c r="C4255" s="42">
        <v>131.227</v>
      </c>
      <c r="D4255" s="43">
        <v>536.70749999999998</v>
      </c>
      <c r="E4255" s="40" t="s">
        <v>667</v>
      </c>
      <c r="F4255" s="15"/>
    </row>
    <row r="4256" spans="1:6" ht="21.9" customHeight="1" x14ac:dyDescent="0.25">
      <c r="A4256" s="41" t="s">
        <v>666</v>
      </c>
      <c r="B4256" s="42">
        <v>-12.792999999999999</v>
      </c>
      <c r="C4256" s="42">
        <v>131.01400000000001</v>
      </c>
      <c r="D4256" s="43">
        <v>1217.81</v>
      </c>
      <c r="E4256" s="40" t="s">
        <v>667</v>
      </c>
      <c r="F4256" s="15"/>
    </row>
    <row r="4257" spans="1:6" ht="21.9" customHeight="1" x14ac:dyDescent="0.25">
      <c r="A4257" s="41" t="s">
        <v>666</v>
      </c>
      <c r="B4257" s="42">
        <v>-12.554</v>
      </c>
      <c r="C4257" s="42">
        <v>131.108</v>
      </c>
      <c r="D4257" s="43">
        <v>553.82799999999997</v>
      </c>
      <c r="E4257" s="40" t="s">
        <v>667</v>
      </c>
      <c r="F4257" s="15"/>
    </row>
    <row r="4258" spans="1:6" ht="21.9" customHeight="1" x14ac:dyDescent="0.25">
      <c r="A4258" s="41" t="s">
        <v>666</v>
      </c>
      <c r="B4258" s="42">
        <v>-12.554</v>
      </c>
      <c r="C4258" s="42">
        <v>131.108</v>
      </c>
      <c r="D4258" s="43">
        <v>1153.8083329999999</v>
      </c>
      <c r="E4258" s="40" t="s">
        <v>667</v>
      </c>
      <c r="F4258" s="15"/>
    </row>
    <row r="4259" spans="1:6" ht="21.9" customHeight="1" x14ac:dyDescent="0.25">
      <c r="A4259" s="41" t="s">
        <v>666</v>
      </c>
      <c r="B4259" s="42">
        <v>-12.606999999999999</v>
      </c>
      <c r="C4259" s="42">
        <v>131.22499999999999</v>
      </c>
      <c r="D4259" s="43">
        <v>1073.415</v>
      </c>
      <c r="E4259" s="40" t="s">
        <v>667</v>
      </c>
      <c r="F4259" s="15"/>
    </row>
    <row r="4260" spans="1:6" ht="21.9" customHeight="1" x14ac:dyDescent="0.25">
      <c r="A4260" s="41" t="s">
        <v>666</v>
      </c>
      <c r="B4260" s="42">
        <v>-12.595000000000001</v>
      </c>
      <c r="C4260" s="42">
        <v>131.22300000000001</v>
      </c>
      <c r="D4260" s="43">
        <v>715.61</v>
      </c>
      <c r="E4260" s="40" t="s">
        <v>667</v>
      </c>
      <c r="F4260" s="15"/>
    </row>
    <row r="4261" spans="1:6" ht="21.9" customHeight="1" x14ac:dyDescent="0.25">
      <c r="A4261" s="41" t="s">
        <v>666</v>
      </c>
      <c r="B4261" s="42">
        <v>-16.626000000000001</v>
      </c>
      <c r="C4261" s="42">
        <v>129.79599999999999</v>
      </c>
      <c r="D4261" s="43">
        <v>0.109680374</v>
      </c>
      <c r="E4261" s="40" t="s">
        <v>667</v>
      </c>
      <c r="F4261" s="15"/>
    </row>
    <row r="4262" spans="1:6" ht="21.9" customHeight="1" x14ac:dyDescent="0.25">
      <c r="A4262" s="41" t="s">
        <v>666</v>
      </c>
      <c r="B4262" s="42">
        <v>-12.554</v>
      </c>
      <c r="C4262" s="42">
        <v>131.256</v>
      </c>
      <c r="D4262" s="43">
        <v>474.19</v>
      </c>
      <c r="E4262" s="40" t="s">
        <v>667</v>
      </c>
      <c r="F4262" s="15"/>
    </row>
    <row r="4263" spans="1:6" ht="21.9" customHeight="1" x14ac:dyDescent="0.25">
      <c r="A4263" s="41" t="s">
        <v>666</v>
      </c>
      <c r="B4263" s="42">
        <v>-14.441000000000001</v>
      </c>
      <c r="C4263" s="42">
        <v>132.21899999999999</v>
      </c>
      <c r="D4263" s="43">
        <v>47.420666670000003</v>
      </c>
      <c r="E4263" s="40" t="s">
        <v>667</v>
      </c>
      <c r="F4263" s="15"/>
    </row>
    <row r="4264" spans="1:6" ht="21.9" customHeight="1" x14ac:dyDescent="0.25">
      <c r="A4264" s="41" t="s">
        <v>666</v>
      </c>
      <c r="B4264" s="42">
        <v>-14.468999999999999</v>
      </c>
      <c r="C4264" s="42">
        <v>132.36799999999999</v>
      </c>
      <c r="D4264" s="43">
        <v>12.3706087</v>
      </c>
      <c r="E4264" s="40" t="s">
        <v>667</v>
      </c>
      <c r="F4264" s="15"/>
    </row>
    <row r="4265" spans="1:6" ht="21.9" customHeight="1" x14ac:dyDescent="0.25">
      <c r="A4265" s="41" t="s">
        <v>666</v>
      </c>
      <c r="B4265" s="42">
        <v>-14.47</v>
      </c>
      <c r="C4265" s="42">
        <v>132.38399999999999</v>
      </c>
      <c r="D4265" s="43">
        <v>71.131</v>
      </c>
      <c r="E4265" s="40" t="s">
        <v>667</v>
      </c>
      <c r="F4265" s="15"/>
    </row>
    <row r="4266" spans="1:6" ht="21.9" customHeight="1" x14ac:dyDescent="0.25">
      <c r="A4266" s="41" t="s">
        <v>666</v>
      </c>
      <c r="B4266" s="42">
        <v>-14.468999999999999</v>
      </c>
      <c r="C4266" s="42">
        <v>132.387</v>
      </c>
      <c r="D4266" s="43">
        <v>95.027666670000002</v>
      </c>
      <c r="E4266" s="40" t="s">
        <v>667</v>
      </c>
      <c r="F4266" s="15"/>
    </row>
    <row r="4267" spans="1:6" ht="21.9" customHeight="1" x14ac:dyDescent="0.25">
      <c r="A4267" s="41" t="s">
        <v>666</v>
      </c>
      <c r="B4267" s="42">
        <v>-14.468999999999999</v>
      </c>
      <c r="C4267" s="42">
        <v>132.37200000000001</v>
      </c>
      <c r="D4267" s="43">
        <v>14.25855</v>
      </c>
      <c r="E4267" s="40" t="s">
        <v>667</v>
      </c>
      <c r="F4267" s="15"/>
    </row>
    <row r="4268" spans="1:6" ht="21.9" customHeight="1" x14ac:dyDescent="0.25">
      <c r="A4268" s="41" t="s">
        <v>666</v>
      </c>
      <c r="B4268" s="42">
        <v>-15.695</v>
      </c>
      <c r="C4268" s="42">
        <v>131.56100000000001</v>
      </c>
      <c r="D4268" s="43">
        <v>10.438964289999999</v>
      </c>
      <c r="E4268" s="40" t="s">
        <v>667</v>
      </c>
      <c r="F4268" s="15"/>
    </row>
    <row r="4269" spans="1:6" ht="21.9" customHeight="1" x14ac:dyDescent="0.25">
      <c r="A4269" s="41" t="s">
        <v>666</v>
      </c>
      <c r="B4269" s="42">
        <v>-14.519</v>
      </c>
      <c r="C4269" s="42">
        <v>132.124</v>
      </c>
      <c r="D4269" s="43">
        <v>18.94233333</v>
      </c>
      <c r="E4269" s="40" t="s">
        <v>667</v>
      </c>
      <c r="F4269" s="15"/>
    </row>
    <row r="4270" spans="1:6" ht="21.9" customHeight="1" x14ac:dyDescent="0.25">
      <c r="A4270" s="41" t="s">
        <v>666</v>
      </c>
      <c r="B4270" s="42">
        <v>-14.606</v>
      </c>
      <c r="C4270" s="42">
        <v>132.44499999999999</v>
      </c>
      <c r="D4270" s="43">
        <v>25.74281818</v>
      </c>
      <c r="E4270" s="40" t="s">
        <v>667</v>
      </c>
      <c r="F4270" s="15"/>
    </row>
    <row r="4271" spans="1:6" ht="21.9" customHeight="1" x14ac:dyDescent="0.25">
      <c r="A4271" s="41" t="s">
        <v>666</v>
      </c>
      <c r="B4271" s="42">
        <v>-17.373999999999999</v>
      </c>
      <c r="C4271" s="42">
        <v>129.09200000000001</v>
      </c>
      <c r="D4271" s="43">
        <v>2.7382403850000001</v>
      </c>
      <c r="E4271" s="40" t="s">
        <v>667</v>
      </c>
      <c r="F4271" s="15"/>
    </row>
    <row r="4272" spans="1:6" ht="21.9" customHeight="1" x14ac:dyDescent="0.25">
      <c r="A4272" s="41" t="s">
        <v>666</v>
      </c>
      <c r="B4272" s="42">
        <v>-16.943000000000001</v>
      </c>
      <c r="C4272" s="42">
        <v>129.03899999999999</v>
      </c>
      <c r="D4272" s="43">
        <v>74.310500000000005</v>
      </c>
      <c r="E4272" s="40" t="s">
        <v>667</v>
      </c>
      <c r="F4272" s="15"/>
    </row>
    <row r="4273" spans="1:6" ht="21.9" customHeight="1" x14ac:dyDescent="0.25">
      <c r="A4273" s="41" t="s">
        <v>666</v>
      </c>
      <c r="B4273" s="42">
        <v>-14.484</v>
      </c>
      <c r="C4273" s="42">
        <v>132.22800000000001</v>
      </c>
      <c r="D4273" s="43">
        <v>31.613777779999999</v>
      </c>
      <c r="E4273" s="40" t="s">
        <v>667</v>
      </c>
      <c r="F4273" s="15"/>
    </row>
    <row r="4274" spans="1:6" ht="21.9" customHeight="1" x14ac:dyDescent="0.25">
      <c r="A4274" s="41" t="s">
        <v>666</v>
      </c>
      <c r="B4274" s="42">
        <v>-14.439</v>
      </c>
      <c r="C4274" s="42">
        <v>132.226</v>
      </c>
      <c r="D4274" s="43">
        <v>23.710333330000001</v>
      </c>
      <c r="E4274" s="40" t="s">
        <v>667</v>
      </c>
      <c r="F4274" s="15"/>
    </row>
    <row r="4275" spans="1:6" ht="21.9" customHeight="1" x14ac:dyDescent="0.25">
      <c r="A4275" s="41" t="s">
        <v>666</v>
      </c>
      <c r="B4275" s="42">
        <v>-17.638999999999999</v>
      </c>
      <c r="C4275" s="42">
        <v>130.05099999999999</v>
      </c>
      <c r="D4275" s="43">
        <v>6.2537777779999999</v>
      </c>
      <c r="E4275" s="40" t="s">
        <v>667</v>
      </c>
      <c r="F4275" s="15"/>
    </row>
    <row r="4276" spans="1:6" ht="21.9" customHeight="1" x14ac:dyDescent="0.25">
      <c r="A4276" s="41" t="s">
        <v>666</v>
      </c>
      <c r="B4276" s="42">
        <v>-17.643000000000001</v>
      </c>
      <c r="C4276" s="42">
        <v>130.05500000000001</v>
      </c>
      <c r="D4276" s="43">
        <v>13.40095238</v>
      </c>
      <c r="E4276" s="40" t="s">
        <v>667</v>
      </c>
      <c r="F4276" s="15"/>
    </row>
    <row r="4277" spans="1:6" ht="21.9" customHeight="1" x14ac:dyDescent="0.25">
      <c r="A4277" s="41" t="s">
        <v>666</v>
      </c>
      <c r="B4277" s="42">
        <v>-14.5</v>
      </c>
      <c r="C4277" s="42">
        <v>132.18799999999999</v>
      </c>
      <c r="D4277" s="43">
        <v>17.713875000000002</v>
      </c>
      <c r="E4277" s="40" t="s">
        <v>667</v>
      </c>
      <c r="F4277" s="15"/>
    </row>
    <row r="4278" spans="1:6" ht="21.9" customHeight="1" x14ac:dyDescent="0.25">
      <c r="A4278" s="41" t="s">
        <v>666</v>
      </c>
      <c r="B4278" s="42">
        <v>-14.516999999999999</v>
      </c>
      <c r="C4278" s="42">
        <v>132.19900000000001</v>
      </c>
      <c r="D4278" s="43">
        <v>20.281071430000001</v>
      </c>
      <c r="E4278" s="40" t="s">
        <v>667</v>
      </c>
      <c r="F4278" s="15"/>
    </row>
    <row r="4279" spans="1:6" ht="21.9" customHeight="1" x14ac:dyDescent="0.25">
      <c r="A4279" s="41" t="s">
        <v>666</v>
      </c>
      <c r="B4279" s="42">
        <v>-14.518000000000001</v>
      </c>
      <c r="C4279" s="42">
        <v>132.18600000000001</v>
      </c>
      <c r="D4279" s="43">
        <v>31.548333329999998</v>
      </c>
      <c r="E4279" s="40" t="s">
        <v>667</v>
      </c>
      <c r="F4279" s="15"/>
    </row>
    <row r="4280" spans="1:6" ht="21.9" customHeight="1" x14ac:dyDescent="0.25">
      <c r="A4280" s="41" t="s">
        <v>666</v>
      </c>
      <c r="B4280" s="42">
        <v>-16.324000000000002</v>
      </c>
      <c r="C4280" s="42">
        <v>134.76</v>
      </c>
      <c r="D4280" s="43">
        <v>2.6388823530000001</v>
      </c>
      <c r="E4280" s="40" t="s">
        <v>667</v>
      </c>
      <c r="F4280" s="15"/>
    </row>
    <row r="4281" spans="1:6" ht="21.9" customHeight="1" x14ac:dyDescent="0.25">
      <c r="A4281" s="41" t="s">
        <v>666</v>
      </c>
      <c r="B4281" s="42">
        <v>-14.436999999999999</v>
      </c>
      <c r="C4281" s="42">
        <v>132.21600000000001</v>
      </c>
      <c r="D4281" s="43">
        <v>47.420666670000003</v>
      </c>
      <c r="E4281" s="40" t="s">
        <v>667</v>
      </c>
      <c r="F4281" s="15"/>
    </row>
    <row r="4282" spans="1:6" ht="21.9" customHeight="1" x14ac:dyDescent="0.25">
      <c r="A4282" s="41" t="s">
        <v>666</v>
      </c>
      <c r="B4282" s="42">
        <v>-13.608000000000001</v>
      </c>
      <c r="C4282" s="42">
        <v>132.22300000000001</v>
      </c>
      <c r="D4282" s="43">
        <v>29.969000000000001</v>
      </c>
      <c r="E4282" s="40" t="s">
        <v>667</v>
      </c>
      <c r="F4282" s="15"/>
    </row>
    <row r="4283" spans="1:6" ht="21.9" customHeight="1" x14ac:dyDescent="0.25">
      <c r="A4283" s="41" t="s">
        <v>666</v>
      </c>
      <c r="B4283" s="42">
        <v>-12.567</v>
      </c>
      <c r="C4283" s="42">
        <v>131.04900000000001</v>
      </c>
      <c r="D4283" s="43">
        <v>899.77499999999998</v>
      </c>
      <c r="E4283" s="40" t="s">
        <v>667</v>
      </c>
      <c r="F4283" s="15"/>
    </row>
    <row r="4284" spans="1:6" ht="21.9" customHeight="1" x14ac:dyDescent="0.25">
      <c r="A4284" s="41" t="s">
        <v>666</v>
      </c>
      <c r="B4284" s="42">
        <v>-12.568</v>
      </c>
      <c r="C4284" s="42">
        <v>131.04900000000001</v>
      </c>
      <c r="D4284" s="43">
        <v>899.77499999999998</v>
      </c>
      <c r="E4284" s="40" t="s">
        <v>667</v>
      </c>
      <c r="F4284" s="15"/>
    </row>
    <row r="4285" spans="1:6" ht="21.9" customHeight="1" x14ac:dyDescent="0.25">
      <c r="A4285" s="41" t="s">
        <v>666</v>
      </c>
      <c r="B4285" s="42">
        <v>-13.022</v>
      </c>
      <c r="C4285" s="42">
        <v>130.99100000000001</v>
      </c>
      <c r="D4285" s="43">
        <v>393.72</v>
      </c>
      <c r="E4285" s="40" t="s">
        <v>667</v>
      </c>
      <c r="F4285" s="15"/>
    </row>
    <row r="4286" spans="1:6" ht="21.9" customHeight="1" x14ac:dyDescent="0.25">
      <c r="A4286" s="41" t="s">
        <v>666</v>
      </c>
      <c r="B4286" s="42">
        <v>-13.026999999999999</v>
      </c>
      <c r="C4286" s="42">
        <v>130.988</v>
      </c>
      <c r="D4286" s="43">
        <v>282.14999999999998</v>
      </c>
      <c r="E4286" s="40" t="s">
        <v>667</v>
      </c>
      <c r="F4286" s="15"/>
    </row>
    <row r="4287" spans="1:6" ht="21.9" customHeight="1" x14ac:dyDescent="0.25">
      <c r="A4287" s="41" t="s">
        <v>666</v>
      </c>
      <c r="B4287" s="42">
        <v>-12.723000000000001</v>
      </c>
      <c r="C4287" s="42">
        <v>131.05500000000001</v>
      </c>
      <c r="D4287" s="43">
        <v>971.49333330000002</v>
      </c>
      <c r="E4287" s="40" t="s">
        <v>667</v>
      </c>
      <c r="F4287" s="15"/>
    </row>
    <row r="4288" spans="1:6" ht="21.9" customHeight="1" x14ac:dyDescent="0.25">
      <c r="A4288" s="41" t="s">
        <v>666</v>
      </c>
      <c r="B4288" s="42">
        <v>-12.489000000000001</v>
      </c>
      <c r="C4288" s="42">
        <v>131</v>
      </c>
      <c r="D4288" s="43">
        <v>688.90089320000004</v>
      </c>
      <c r="E4288" s="40" t="s">
        <v>667</v>
      </c>
      <c r="F4288" s="15"/>
    </row>
    <row r="4289" spans="1:6" ht="21.9" customHeight="1" x14ac:dyDescent="0.25">
      <c r="A4289" s="41" t="s">
        <v>666</v>
      </c>
      <c r="B4289" s="42">
        <v>-12.571999999999999</v>
      </c>
      <c r="C4289" s="42">
        <v>130.93799999999999</v>
      </c>
      <c r="D4289" s="43">
        <v>83.934489799999994</v>
      </c>
      <c r="E4289" s="40" t="s">
        <v>667</v>
      </c>
      <c r="F4289" s="15"/>
    </row>
    <row r="4290" spans="1:6" ht="21.9" customHeight="1" x14ac:dyDescent="0.25">
      <c r="A4290" s="41" t="s">
        <v>666</v>
      </c>
      <c r="B4290" s="42">
        <v>-12.741</v>
      </c>
      <c r="C4290" s="42">
        <v>131.08600000000001</v>
      </c>
      <c r="D4290" s="43">
        <v>1302.8399999999999</v>
      </c>
      <c r="E4290" s="40" t="s">
        <v>667</v>
      </c>
      <c r="F4290" s="15"/>
    </row>
    <row r="4291" spans="1:6" ht="21.9" customHeight="1" x14ac:dyDescent="0.25">
      <c r="A4291" s="41" t="s">
        <v>666</v>
      </c>
      <c r="B4291" s="42">
        <v>-12.513999999999999</v>
      </c>
      <c r="C4291" s="42">
        <v>131.09800000000001</v>
      </c>
      <c r="D4291" s="43">
        <v>872.0625</v>
      </c>
      <c r="E4291" s="40" t="s">
        <v>667</v>
      </c>
      <c r="F4291" s="15"/>
    </row>
    <row r="4292" spans="1:6" ht="21.9" customHeight="1" x14ac:dyDescent="0.25">
      <c r="A4292" s="41" t="s">
        <v>666</v>
      </c>
      <c r="B4292" s="42">
        <v>-12.528</v>
      </c>
      <c r="C4292" s="42">
        <v>131.083</v>
      </c>
      <c r="D4292" s="43">
        <v>806.53250000000003</v>
      </c>
      <c r="E4292" s="40" t="s">
        <v>667</v>
      </c>
      <c r="F4292" s="15"/>
    </row>
    <row r="4293" spans="1:6" ht="21.9" customHeight="1" x14ac:dyDescent="0.25">
      <c r="A4293" s="41" t="s">
        <v>666</v>
      </c>
      <c r="B4293" s="42">
        <v>-12.443</v>
      </c>
      <c r="C4293" s="42">
        <v>130.98500000000001</v>
      </c>
      <c r="D4293" s="43">
        <v>1370.93</v>
      </c>
      <c r="E4293" s="40" t="s">
        <v>667</v>
      </c>
      <c r="F4293" s="15"/>
    </row>
    <row r="4294" spans="1:6" ht="21.9" customHeight="1" x14ac:dyDescent="0.25">
      <c r="A4294" s="41" t="s">
        <v>666</v>
      </c>
      <c r="B4294" s="42">
        <v>-12.612</v>
      </c>
      <c r="C4294" s="42">
        <v>131.18199999999999</v>
      </c>
      <c r="D4294" s="43">
        <v>1217.81</v>
      </c>
      <c r="E4294" s="40" t="s">
        <v>667</v>
      </c>
      <c r="F4294" s="15"/>
    </row>
    <row r="4295" spans="1:6" ht="21.9" customHeight="1" x14ac:dyDescent="0.25">
      <c r="A4295" s="41" t="s">
        <v>666</v>
      </c>
      <c r="B4295" s="42">
        <v>-12.5</v>
      </c>
      <c r="C4295" s="42">
        <v>131.047</v>
      </c>
      <c r="D4295" s="43">
        <v>1744.125</v>
      </c>
      <c r="E4295" s="40" t="s">
        <v>667</v>
      </c>
      <c r="F4295" s="15"/>
    </row>
    <row r="4296" spans="1:6" ht="21.9" customHeight="1" x14ac:dyDescent="0.25">
      <c r="A4296" s="41" t="s">
        <v>666</v>
      </c>
      <c r="B4296" s="42">
        <v>-12.801</v>
      </c>
      <c r="C4296" s="42">
        <v>131.065</v>
      </c>
      <c r="D4296" s="43">
        <v>811.87333330000001</v>
      </c>
      <c r="E4296" s="40" t="s">
        <v>667</v>
      </c>
      <c r="F4296" s="15"/>
    </row>
    <row r="4297" spans="1:6" ht="21.9" customHeight="1" x14ac:dyDescent="0.25">
      <c r="A4297" s="41" t="s">
        <v>666</v>
      </c>
      <c r="B4297" s="42">
        <v>-12.608000000000001</v>
      </c>
      <c r="C4297" s="42">
        <v>131.22499999999999</v>
      </c>
      <c r="D4297" s="43">
        <v>1073.415</v>
      </c>
      <c r="E4297" s="40" t="s">
        <v>667</v>
      </c>
      <c r="F4297" s="15"/>
    </row>
    <row r="4298" spans="1:6" ht="21.9" customHeight="1" x14ac:dyDescent="0.25">
      <c r="A4298" s="41" t="s">
        <v>666</v>
      </c>
      <c r="B4298" s="42">
        <v>-12.558999999999999</v>
      </c>
      <c r="C4298" s="42">
        <v>131.03800000000001</v>
      </c>
      <c r="D4298" s="43">
        <v>899.77499999999998</v>
      </c>
      <c r="E4298" s="40" t="s">
        <v>667</v>
      </c>
      <c r="F4298" s="15"/>
    </row>
    <row r="4299" spans="1:6" ht="21.9" customHeight="1" x14ac:dyDescent="0.25">
      <c r="A4299" s="41" t="s">
        <v>666</v>
      </c>
      <c r="B4299" s="42">
        <v>-12.481999999999999</v>
      </c>
      <c r="C4299" s="42">
        <v>131.06899999999999</v>
      </c>
      <c r="D4299" s="43">
        <v>972.75250000000005</v>
      </c>
      <c r="E4299" s="40" t="s">
        <v>667</v>
      </c>
      <c r="F4299" s="15"/>
    </row>
    <row r="4300" spans="1:6" ht="21.9" customHeight="1" x14ac:dyDescent="0.25">
      <c r="A4300" s="41" t="s">
        <v>666</v>
      </c>
      <c r="B4300" s="42">
        <v>-12.518000000000001</v>
      </c>
      <c r="C4300" s="42">
        <v>131.09899999999999</v>
      </c>
      <c r="D4300" s="43">
        <v>872.0625</v>
      </c>
      <c r="E4300" s="40" t="s">
        <v>667</v>
      </c>
      <c r="F4300" s="15"/>
    </row>
    <row r="4301" spans="1:6" ht="21.9" customHeight="1" x14ac:dyDescent="0.25">
      <c r="A4301" s="41" t="s">
        <v>666</v>
      </c>
      <c r="B4301" s="42">
        <v>-12.605</v>
      </c>
      <c r="C4301" s="42">
        <v>131.08699999999999</v>
      </c>
      <c r="D4301" s="43">
        <v>630.86</v>
      </c>
      <c r="E4301" s="40" t="s">
        <v>667</v>
      </c>
      <c r="F4301" s="15"/>
    </row>
    <row r="4302" spans="1:6" ht="21.9" customHeight="1" x14ac:dyDescent="0.25">
      <c r="A4302" s="41" t="s">
        <v>666</v>
      </c>
      <c r="B4302" s="42">
        <v>-12.531000000000001</v>
      </c>
      <c r="C4302" s="42">
        <v>131.10400000000001</v>
      </c>
      <c r="D4302" s="43">
        <v>1162.75</v>
      </c>
      <c r="E4302" s="40" t="s">
        <v>667</v>
      </c>
      <c r="F4302" s="15"/>
    </row>
    <row r="4303" spans="1:6" ht="21.9" customHeight="1" x14ac:dyDescent="0.25">
      <c r="A4303" s="41" t="s">
        <v>666</v>
      </c>
      <c r="B4303" s="42">
        <v>-12.743</v>
      </c>
      <c r="C4303" s="42">
        <v>131.10400000000001</v>
      </c>
      <c r="D4303" s="43">
        <v>1302.8399999999999</v>
      </c>
      <c r="E4303" s="40" t="s">
        <v>667</v>
      </c>
      <c r="F4303" s="15"/>
    </row>
    <row r="4304" spans="1:6" ht="21.9" customHeight="1" x14ac:dyDescent="0.25">
      <c r="A4304" s="41" t="s">
        <v>666</v>
      </c>
      <c r="B4304" s="42">
        <v>-12.569000000000001</v>
      </c>
      <c r="C4304" s="42">
        <v>131.25299999999999</v>
      </c>
      <c r="D4304" s="43">
        <v>474.19</v>
      </c>
      <c r="E4304" s="40" t="s">
        <v>667</v>
      </c>
      <c r="F4304" s="15"/>
    </row>
    <row r="4305" spans="1:6" ht="21.9" customHeight="1" x14ac:dyDescent="0.25">
      <c r="A4305" s="41" t="s">
        <v>666</v>
      </c>
      <c r="B4305" s="42">
        <v>-12.779</v>
      </c>
      <c r="C4305" s="42">
        <v>130.994</v>
      </c>
      <c r="D4305" s="43">
        <v>811.87333330000001</v>
      </c>
      <c r="E4305" s="40" t="s">
        <v>667</v>
      </c>
      <c r="F4305" s="15"/>
    </row>
    <row r="4306" spans="1:6" ht="21.9" customHeight="1" x14ac:dyDescent="0.25">
      <c r="A4306" s="41" t="s">
        <v>666</v>
      </c>
      <c r="B4306" s="42">
        <v>-12.728</v>
      </c>
      <c r="C4306" s="42">
        <v>131.048</v>
      </c>
      <c r="D4306" s="43">
        <v>581.375</v>
      </c>
      <c r="E4306" s="40" t="s">
        <v>667</v>
      </c>
      <c r="F4306" s="15"/>
    </row>
    <row r="4307" spans="1:6" ht="21.9" customHeight="1" x14ac:dyDescent="0.25">
      <c r="A4307" s="41" t="s">
        <v>666</v>
      </c>
      <c r="B4307" s="42">
        <v>-12.596</v>
      </c>
      <c r="C4307" s="42">
        <v>131.11699999999999</v>
      </c>
      <c r="D4307" s="43">
        <v>692.28499999999997</v>
      </c>
      <c r="E4307" s="40" t="s">
        <v>667</v>
      </c>
      <c r="F4307" s="15"/>
    </row>
    <row r="4308" spans="1:6" ht="21.9" customHeight="1" x14ac:dyDescent="0.25">
      <c r="A4308" s="41" t="s">
        <v>666</v>
      </c>
      <c r="B4308" s="42">
        <v>-12.569000000000001</v>
      </c>
      <c r="C4308" s="42">
        <v>131.172</v>
      </c>
      <c r="D4308" s="43">
        <v>811.87333330000001</v>
      </c>
      <c r="E4308" s="40" t="s">
        <v>667</v>
      </c>
      <c r="F4308" s="15"/>
    </row>
    <row r="4309" spans="1:6" ht="21.9" customHeight="1" x14ac:dyDescent="0.25">
      <c r="A4309" s="41" t="s">
        <v>666</v>
      </c>
      <c r="B4309" s="42">
        <v>-13.831</v>
      </c>
      <c r="C4309" s="42">
        <v>131.184</v>
      </c>
      <c r="D4309" s="43">
        <v>55.104875</v>
      </c>
      <c r="E4309" s="40" t="s">
        <v>667</v>
      </c>
      <c r="F4309" s="15"/>
    </row>
    <row r="4310" spans="1:6" ht="21.9" customHeight="1" x14ac:dyDescent="0.25">
      <c r="A4310" s="41" t="s">
        <v>666</v>
      </c>
      <c r="B4310" s="42">
        <v>-12.73</v>
      </c>
      <c r="C4310" s="42">
        <v>130.98500000000001</v>
      </c>
      <c r="D4310" s="43">
        <v>697.65</v>
      </c>
      <c r="E4310" s="40" t="s">
        <v>667</v>
      </c>
      <c r="F4310" s="15"/>
    </row>
    <row r="4311" spans="1:6" ht="21.9" customHeight="1" x14ac:dyDescent="0.25">
      <c r="A4311" s="41" t="s">
        <v>666</v>
      </c>
      <c r="B4311" s="42">
        <v>-12.555999999999999</v>
      </c>
      <c r="C4311" s="42">
        <v>131.10400000000001</v>
      </c>
      <c r="D4311" s="43">
        <v>788.57500000000005</v>
      </c>
      <c r="E4311" s="40" t="s">
        <v>667</v>
      </c>
      <c r="F4311" s="15"/>
    </row>
    <row r="4312" spans="1:6" ht="21.9" customHeight="1" x14ac:dyDescent="0.25">
      <c r="A4312" s="41" t="s">
        <v>666</v>
      </c>
      <c r="B4312" s="42">
        <v>-12.54</v>
      </c>
      <c r="C4312" s="42">
        <v>131.10400000000001</v>
      </c>
      <c r="D4312" s="43">
        <v>872.0625</v>
      </c>
      <c r="E4312" s="40" t="s">
        <v>667</v>
      </c>
      <c r="F4312" s="15"/>
    </row>
    <row r="4313" spans="1:6" ht="21.9" customHeight="1" x14ac:dyDescent="0.25">
      <c r="A4313" s="41" t="s">
        <v>666</v>
      </c>
      <c r="B4313" s="42">
        <v>-12.585000000000001</v>
      </c>
      <c r="C4313" s="42">
        <v>131.107</v>
      </c>
      <c r="D4313" s="43">
        <v>923.04666669999995</v>
      </c>
      <c r="E4313" s="40" t="s">
        <v>667</v>
      </c>
      <c r="F4313" s="15"/>
    </row>
    <row r="4314" spans="1:6" ht="21.9" customHeight="1" x14ac:dyDescent="0.25">
      <c r="A4314" s="41" t="s">
        <v>666</v>
      </c>
      <c r="B4314" s="42">
        <v>-12.56</v>
      </c>
      <c r="C4314" s="42">
        <v>131.16900000000001</v>
      </c>
      <c r="D4314" s="43">
        <v>811.87333330000001</v>
      </c>
      <c r="E4314" s="40" t="s">
        <v>667</v>
      </c>
      <c r="F4314" s="15"/>
    </row>
    <row r="4315" spans="1:6" ht="21.9" customHeight="1" x14ac:dyDescent="0.25">
      <c r="A4315" s="41" t="s">
        <v>666</v>
      </c>
      <c r="B4315" s="42">
        <v>-12.488</v>
      </c>
      <c r="C4315" s="42">
        <v>131.03</v>
      </c>
      <c r="D4315" s="43">
        <v>972.75250000000005</v>
      </c>
      <c r="E4315" s="40" t="s">
        <v>667</v>
      </c>
      <c r="F4315" s="15"/>
    </row>
    <row r="4316" spans="1:6" ht="21.9" customHeight="1" x14ac:dyDescent="0.25">
      <c r="A4316" s="41" t="s">
        <v>666</v>
      </c>
      <c r="B4316" s="42">
        <v>-13.111000000000001</v>
      </c>
      <c r="C4316" s="42">
        <v>131.012</v>
      </c>
      <c r="D4316" s="43">
        <v>610.13499999999999</v>
      </c>
      <c r="E4316" s="40" t="s">
        <v>667</v>
      </c>
      <c r="F4316" s="15"/>
    </row>
    <row r="4317" spans="1:6" ht="21.9" customHeight="1" x14ac:dyDescent="0.25">
      <c r="A4317" s="41" t="s">
        <v>666</v>
      </c>
      <c r="B4317" s="42">
        <v>-12.692</v>
      </c>
      <c r="C4317" s="42">
        <v>131.11600000000001</v>
      </c>
      <c r="D4317" s="43">
        <v>773.14666669999997</v>
      </c>
      <c r="E4317" s="40" t="s">
        <v>667</v>
      </c>
      <c r="F4317" s="15"/>
    </row>
    <row r="4318" spans="1:6" ht="21.9" customHeight="1" x14ac:dyDescent="0.25">
      <c r="A4318" s="41" t="s">
        <v>666</v>
      </c>
      <c r="B4318" s="42">
        <v>-12.773999999999999</v>
      </c>
      <c r="C4318" s="42">
        <v>131.01</v>
      </c>
      <c r="D4318" s="43">
        <v>1217.81</v>
      </c>
      <c r="E4318" s="40" t="s">
        <v>667</v>
      </c>
      <c r="F4318" s="15"/>
    </row>
    <row r="4319" spans="1:6" ht="21.9" customHeight="1" x14ac:dyDescent="0.25">
      <c r="A4319" s="41" t="s">
        <v>666</v>
      </c>
      <c r="B4319" s="42">
        <v>-12.773999999999999</v>
      </c>
      <c r="C4319" s="42">
        <v>131.018</v>
      </c>
      <c r="D4319" s="43">
        <v>1217.81</v>
      </c>
      <c r="E4319" s="40" t="s">
        <v>667</v>
      </c>
      <c r="F4319" s="15"/>
    </row>
    <row r="4320" spans="1:6" ht="21.9" customHeight="1" x14ac:dyDescent="0.25">
      <c r="A4320" s="41" t="s">
        <v>666</v>
      </c>
      <c r="B4320" s="42">
        <v>-12.555</v>
      </c>
      <c r="C4320" s="42">
        <v>131.173</v>
      </c>
      <c r="D4320" s="43">
        <v>1217.81</v>
      </c>
      <c r="E4320" s="40" t="s">
        <v>667</v>
      </c>
      <c r="F4320" s="15"/>
    </row>
    <row r="4321" spans="1:6" ht="21.9" customHeight="1" x14ac:dyDescent="0.25">
      <c r="A4321" s="41" t="s">
        <v>666</v>
      </c>
      <c r="B4321" s="42">
        <v>-12.521000000000001</v>
      </c>
      <c r="C4321" s="42">
        <v>131.095</v>
      </c>
      <c r="D4321" s="43">
        <v>1051.4333329999999</v>
      </c>
      <c r="E4321" s="40" t="s">
        <v>667</v>
      </c>
      <c r="F4321" s="15"/>
    </row>
    <row r="4322" spans="1:6" ht="21.9" customHeight="1" x14ac:dyDescent="0.25">
      <c r="A4322" s="41" t="s">
        <v>666</v>
      </c>
      <c r="B4322" s="42">
        <v>-12.512</v>
      </c>
      <c r="C4322" s="42">
        <v>131.059</v>
      </c>
      <c r="D4322" s="43">
        <v>1162.75</v>
      </c>
      <c r="E4322" s="40" t="s">
        <v>667</v>
      </c>
      <c r="F4322" s="15"/>
    </row>
    <row r="4323" spans="1:6" ht="21.9" customHeight="1" x14ac:dyDescent="0.25">
      <c r="A4323" s="41" t="s">
        <v>666</v>
      </c>
      <c r="B4323" s="42">
        <v>-12.936999999999999</v>
      </c>
      <c r="C4323" s="42">
        <v>131.578</v>
      </c>
      <c r="D4323" s="43">
        <v>168.97880000000001</v>
      </c>
      <c r="E4323" s="40" t="s">
        <v>667</v>
      </c>
      <c r="F4323" s="15"/>
    </row>
    <row r="4324" spans="1:6" ht="21.9" customHeight="1" x14ac:dyDescent="0.25">
      <c r="A4324" s="41" t="s">
        <v>666</v>
      </c>
      <c r="B4324" s="42">
        <v>-13.125999999999999</v>
      </c>
      <c r="C4324" s="42">
        <v>131.00299999999999</v>
      </c>
      <c r="D4324" s="43">
        <v>275.53500000000003</v>
      </c>
      <c r="E4324" s="40" t="s">
        <v>667</v>
      </c>
      <c r="F4324" s="15"/>
    </row>
    <row r="4325" spans="1:6" ht="21.9" customHeight="1" x14ac:dyDescent="0.25">
      <c r="A4325" s="41" t="s">
        <v>666</v>
      </c>
      <c r="B4325" s="42">
        <v>-14.497</v>
      </c>
      <c r="C4325" s="42">
        <v>132.31100000000001</v>
      </c>
      <c r="D4325" s="43">
        <v>94.841333329999998</v>
      </c>
      <c r="E4325" s="40" t="s">
        <v>667</v>
      </c>
      <c r="F4325" s="15"/>
    </row>
    <row r="4326" spans="1:6" ht="21.9" customHeight="1" x14ac:dyDescent="0.25">
      <c r="A4326" s="41" t="s">
        <v>666</v>
      </c>
      <c r="B4326" s="42">
        <v>-14.46</v>
      </c>
      <c r="C4326" s="42">
        <v>132.256</v>
      </c>
      <c r="D4326" s="43">
        <v>71.131</v>
      </c>
      <c r="E4326" s="40" t="s">
        <v>667</v>
      </c>
      <c r="F4326" s="15"/>
    </row>
    <row r="4327" spans="1:6" ht="21.9" customHeight="1" x14ac:dyDescent="0.25">
      <c r="A4327" s="41" t="s">
        <v>666</v>
      </c>
      <c r="B4327" s="42">
        <v>-14.457000000000001</v>
      </c>
      <c r="C4327" s="42">
        <v>132.25200000000001</v>
      </c>
      <c r="D4327" s="43">
        <v>56.9146</v>
      </c>
      <c r="E4327" s="40" t="s">
        <v>667</v>
      </c>
      <c r="F4327" s="15"/>
    </row>
    <row r="4328" spans="1:6" ht="21.9" customHeight="1" x14ac:dyDescent="0.25">
      <c r="A4328" s="41" t="s">
        <v>666</v>
      </c>
      <c r="B4328" s="42">
        <v>-12.74</v>
      </c>
      <c r="C4328" s="42">
        <v>130.98500000000001</v>
      </c>
      <c r="D4328" s="43">
        <v>1162.75</v>
      </c>
      <c r="E4328" s="40" t="s">
        <v>667</v>
      </c>
      <c r="F4328" s="15"/>
    </row>
    <row r="4329" spans="1:6" ht="21.9" customHeight="1" x14ac:dyDescent="0.25">
      <c r="A4329" s="41" t="s">
        <v>666</v>
      </c>
      <c r="B4329" s="42">
        <v>-12.723000000000001</v>
      </c>
      <c r="C4329" s="42">
        <v>130.983</v>
      </c>
      <c r="D4329" s="43">
        <v>1162.75</v>
      </c>
      <c r="E4329" s="40" t="s">
        <v>667</v>
      </c>
      <c r="F4329" s="15"/>
    </row>
    <row r="4330" spans="1:6" ht="21.9" customHeight="1" x14ac:dyDescent="0.25">
      <c r="A4330" s="41" t="s">
        <v>666</v>
      </c>
      <c r="B4330" s="42">
        <v>-12.847</v>
      </c>
      <c r="C4330" s="42">
        <v>130.94499999999999</v>
      </c>
      <c r="D4330" s="43">
        <v>553.82799999999997</v>
      </c>
      <c r="E4330" s="40" t="s">
        <v>667</v>
      </c>
      <c r="F4330" s="15"/>
    </row>
    <row r="4331" spans="1:6" ht="21.9" customHeight="1" x14ac:dyDescent="0.25">
      <c r="A4331" s="41" t="s">
        <v>666</v>
      </c>
      <c r="B4331" s="42">
        <v>-12.606999999999999</v>
      </c>
      <c r="C4331" s="42">
        <v>131.08699999999999</v>
      </c>
      <c r="D4331" s="43">
        <v>525.71666670000002</v>
      </c>
      <c r="E4331" s="40" t="s">
        <v>667</v>
      </c>
      <c r="F4331" s="15"/>
    </row>
    <row r="4332" spans="1:6" ht="21.9" customHeight="1" x14ac:dyDescent="0.25">
      <c r="A4332" s="41" t="s">
        <v>666</v>
      </c>
      <c r="B4332" s="42">
        <v>-12.566000000000001</v>
      </c>
      <c r="C4332" s="42">
        <v>131.03100000000001</v>
      </c>
      <c r="D4332" s="43">
        <v>822.55799999999999</v>
      </c>
      <c r="E4332" s="40" t="s">
        <v>667</v>
      </c>
      <c r="F4332" s="15"/>
    </row>
    <row r="4333" spans="1:6" ht="21.9" customHeight="1" x14ac:dyDescent="0.25">
      <c r="A4333" s="41" t="s">
        <v>666</v>
      </c>
      <c r="B4333" s="42">
        <v>-12.701000000000001</v>
      </c>
      <c r="C4333" s="42">
        <v>131.053</v>
      </c>
      <c r="D4333" s="43">
        <v>728.62</v>
      </c>
      <c r="E4333" s="40" t="s">
        <v>667</v>
      </c>
      <c r="F4333" s="15"/>
    </row>
    <row r="4334" spans="1:6" ht="21.9" customHeight="1" x14ac:dyDescent="0.25">
      <c r="A4334" s="41" t="s">
        <v>666</v>
      </c>
      <c r="B4334" s="42">
        <v>-12.824999999999999</v>
      </c>
      <c r="C4334" s="42">
        <v>130.91999999999999</v>
      </c>
      <c r="D4334" s="43">
        <v>389.34857140000003</v>
      </c>
      <c r="E4334" s="40" t="s">
        <v>667</v>
      </c>
      <c r="F4334" s="15"/>
    </row>
    <row r="4335" spans="1:6" ht="21.9" customHeight="1" x14ac:dyDescent="0.25">
      <c r="A4335" s="41" t="s">
        <v>666</v>
      </c>
      <c r="B4335" s="42">
        <v>-12.558</v>
      </c>
      <c r="C4335" s="42">
        <v>131.04</v>
      </c>
      <c r="D4335" s="43">
        <v>1799.55</v>
      </c>
      <c r="E4335" s="40" t="s">
        <v>667</v>
      </c>
      <c r="F4335" s="15"/>
    </row>
    <row r="4336" spans="1:6" ht="21.9" customHeight="1" x14ac:dyDescent="0.25">
      <c r="A4336" s="41" t="s">
        <v>666</v>
      </c>
      <c r="B4336" s="42">
        <v>-12.558999999999999</v>
      </c>
      <c r="C4336" s="42">
        <v>131.179</v>
      </c>
      <c r="D4336" s="43">
        <v>608.90499999999997</v>
      </c>
      <c r="E4336" s="40" t="s">
        <v>667</v>
      </c>
      <c r="F4336" s="15"/>
    </row>
    <row r="4337" spans="1:6" ht="21.9" customHeight="1" x14ac:dyDescent="0.25">
      <c r="A4337" s="41" t="s">
        <v>666</v>
      </c>
      <c r="B4337" s="42">
        <v>-12.595000000000001</v>
      </c>
      <c r="C4337" s="42">
        <v>131.05600000000001</v>
      </c>
      <c r="D4337" s="43">
        <v>399.9</v>
      </c>
      <c r="E4337" s="40" t="s">
        <v>667</v>
      </c>
      <c r="F4337" s="15"/>
    </row>
    <row r="4338" spans="1:6" ht="21.9" customHeight="1" x14ac:dyDescent="0.25">
      <c r="A4338" s="41" t="s">
        <v>666</v>
      </c>
      <c r="B4338" s="42">
        <v>-12.79</v>
      </c>
      <c r="C4338" s="42">
        <v>130.61799999999999</v>
      </c>
      <c r="D4338" s="43">
        <v>1028.1975</v>
      </c>
      <c r="E4338" s="40" t="s">
        <v>667</v>
      </c>
      <c r="F4338" s="15"/>
    </row>
    <row r="4339" spans="1:6" ht="21.9" customHeight="1" x14ac:dyDescent="0.25">
      <c r="A4339" s="41" t="s">
        <v>666</v>
      </c>
      <c r="B4339" s="42">
        <v>-12.801</v>
      </c>
      <c r="C4339" s="42">
        <v>131.02099999999999</v>
      </c>
      <c r="D4339" s="43">
        <v>1217.81</v>
      </c>
      <c r="E4339" s="40" t="s">
        <v>667</v>
      </c>
      <c r="F4339" s="15"/>
    </row>
    <row r="4340" spans="1:6" ht="21.9" customHeight="1" x14ac:dyDescent="0.25">
      <c r="A4340" s="41" t="s">
        <v>666</v>
      </c>
      <c r="B4340" s="42">
        <v>-12.8</v>
      </c>
      <c r="C4340" s="42">
        <v>131.07300000000001</v>
      </c>
      <c r="D4340" s="43">
        <v>608.90499999999997</v>
      </c>
      <c r="E4340" s="40" t="s">
        <v>667</v>
      </c>
      <c r="F4340" s="15"/>
    </row>
    <row r="4341" spans="1:6" ht="21.9" customHeight="1" x14ac:dyDescent="0.25">
      <c r="A4341" s="41" t="s">
        <v>666</v>
      </c>
      <c r="B4341" s="42">
        <v>-12.481</v>
      </c>
      <c r="C4341" s="42">
        <v>131.06899999999999</v>
      </c>
      <c r="D4341" s="43">
        <v>972.75250000000005</v>
      </c>
      <c r="E4341" s="40" t="s">
        <v>667</v>
      </c>
      <c r="F4341" s="15"/>
    </row>
    <row r="4342" spans="1:6" ht="21.9" customHeight="1" x14ac:dyDescent="0.25">
      <c r="A4342" s="41" t="s">
        <v>666</v>
      </c>
      <c r="B4342" s="42">
        <v>-12.53</v>
      </c>
      <c r="C4342" s="42">
        <v>131.142</v>
      </c>
      <c r="D4342" s="43">
        <v>1543.98</v>
      </c>
      <c r="E4342" s="40" t="s">
        <v>667</v>
      </c>
      <c r="F4342" s="15"/>
    </row>
    <row r="4343" spans="1:6" ht="21.9" customHeight="1" x14ac:dyDescent="0.25">
      <c r="A4343" s="41" t="s">
        <v>666</v>
      </c>
      <c r="B4343" s="42">
        <v>-12.692</v>
      </c>
      <c r="C4343" s="42">
        <v>131.04300000000001</v>
      </c>
      <c r="D4343" s="43">
        <v>1744.125</v>
      </c>
      <c r="E4343" s="40" t="s">
        <v>667</v>
      </c>
      <c r="F4343" s="15"/>
    </row>
    <row r="4344" spans="1:6" ht="21.9" customHeight="1" x14ac:dyDescent="0.25">
      <c r="A4344" s="41" t="s">
        <v>666</v>
      </c>
      <c r="B4344" s="42">
        <v>-12.792999999999999</v>
      </c>
      <c r="C4344" s="42">
        <v>131.09800000000001</v>
      </c>
      <c r="D4344" s="43">
        <v>1217.81</v>
      </c>
      <c r="E4344" s="40" t="s">
        <v>667</v>
      </c>
      <c r="F4344" s="15"/>
    </row>
    <row r="4345" spans="1:6" ht="21.9" customHeight="1" x14ac:dyDescent="0.25">
      <c r="A4345" s="41" t="s">
        <v>666</v>
      </c>
      <c r="B4345" s="42">
        <v>-12.542</v>
      </c>
      <c r="C4345" s="42">
        <v>131.155</v>
      </c>
      <c r="D4345" s="43">
        <v>1457.24</v>
      </c>
      <c r="E4345" s="40" t="s">
        <v>667</v>
      </c>
      <c r="F4345" s="15"/>
    </row>
    <row r="4346" spans="1:6" ht="21.9" customHeight="1" x14ac:dyDescent="0.25">
      <c r="A4346" s="41" t="s">
        <v>666</v>
      </c>
      <c r="B4346" s="42">
        <v>-12.608000000000001</v>
      </c>
      <c r="C4346" s="42">
        <v>131.136</v>
      </c>
      <c r="D4346" s="43">
        <v>923.04666669999995</v>
      </c>
      <c r="E4346" s="40" t="s">
        <v>667</v>
      </c>
      <c r="F4346" s="15"/>
    </row>
    <row r="4347" spans="1:6" ht="21.9" customHeight="1" x14ac:dyDescent="0.25">
      <c r="A4347" s="41" t="s">
        <v>666</v>
      </c>
      <c r="B4347" s="42">
        <v>-12.77</v>
      </c>
      <c r="C4347" s="42">
        <v>131.512</v>
      </c>
      <c r="D4347" s="43">
        <v>275.59166670000002</v>
      </c>
      <c r="E4347" s="40" t="s">
        <v>667</v>
      </c>
      <c r="F4347" s="15"/>
    </row>
    <row r="4348" spans="1:6" ht="21.9" customHeight="1" x14ac:dyDescent="0.25">
      <c r="A4348" s="41" t="s">
        <v>666</v>
      </c>
      <c r="B4348" s="42">
        <v>-12.727</v>
      </c>
      <c r="C4348" s="42">
        <v>131.428</v>
      </c>
      <c r="D4348" s="43">
        <v>497.57</v>
      </c>
      <c r="E4348" s="40" t="s">
        <v>667</v>
      </c>
      <c r="F4348" s="15"/>
    </row>
    <row r="4349" spans="1:6" ht="21.9" customHeight="1" x14ac:dyDescent="0.25">
      <c r="A4349" s="41" t="s">
        <v>666</v>
      </c>
      <c r="B4349" s="42">
        <v>-12.699</v>
      </c>
      <c r="C4349" s="42">
        <v>131.05000000000001</v>
      </c>
      <c r="D4349" s="43">
        <v>971.49333330000002</v>
      </c>
      <c r="E4349" s="40" t="s">
        <v>667</v>
      </c>
      <c r="F4349" s="15"/>
    </row>
    <row r="4350" spans="1:6" ht="21.9" customHeight="1" x14ac:dyDescent="0.25">
      <c r="A4350" s="41" t="s">
        <v>666</v>
      </c>
      <c r="B4350" s="42">
        <v>-12.792999999999999</v>
      </c>
      <c r="C4350" s="42">
        <v>130.95500000000001</v>
      </c>
      <c r="D4350" s="43">
        <v>651.41999999999996</v>
      </c>
      <c r="E4350" s="40" t="s">
        <v>667</v>
      </c>
      <c r="F4350" s="15"/>
    </row>
    <row r="4351" spans="1:6" ht="21.9" customHeight="1" x14ac:dyDescent="0.25">
      <c r="A4351" s="41" t="s">
        <v>666</v>
      </c>
      <c r="B4351" s="42">
        <v>-12.725</v>
      </c>
      <c r="C4351" s="42">
        <v>131.07</v>
      </c>
      <c r="D4351" s="43">
        <v>1457.24</v>
      </c>
      <c r="E4351" s="40" t="s">
        <v>667</v>
      </c>
      <c r="F4351" s="15"/>
    </row>
    <row r="4352" spans="1:6" ht="21.9" customHeight="1" x14ac:dyDescent="0.25">
      <c r="A4352" s="41" t="s">
        <v>666</v>
      </c>
      <c r="B4352" s="42">
        <v>-13.209</v>
      </c>
      <c r="C4352" s="42">
        <v>132.82300000000001</v>
      </c>
      <c r="D4352" s="43">
        <v>913.65833329999998</v>
      </c>
      <c r="E4352" s="40" t="s">
        <v>667</v>
      </c>
      <c r="F4352" s="15"/>
    </row>
    <row r="4353" spans="1:6" ht="21.9" customHeight="1" x14ac:dyDescent="0.25">
      <c r="A4353" s="41" t="s">
        <v>666</v>
      </c>
      <c r="B4353" s="42">
        <v>-13.205</v>
      </c>
      <c r="C4353" s="42">
        <v>132.81800000000001</v>
      </c>
      <c r="D4353" s="43">
        <v>100.5552</v>
      </c>
      <c r="E4353" s="40" t="s">
        <v>667</v>
      </c>
      <c r="F4353" s="15"/>
    </row>
    <row r="4354" spans="1:6" ht="21.9" customHeight="1" x14ac:dyDescent="0.25">
      <c r="A4354" s="41" t="s">
        <v>666</v>
      </c>
      <c r="B4354" s="42">
        <v>-12.555</v>
      </c>
      <c r="C4354" s="42">
        <v>131.17599999999999</v>
      </c>
      <c r="D4354" s="43">
        <v>608.90499999999997</v>
      </c>
      <c r="E4354" s="40" t="s">
        <v>667</v>
      </c>
      <c r="F4354" s="15"/>
    </row>
    <row r="4355" spans="1:6" ht="21.9" customHeight="1" x14ac:dyDescent="0.25">
      <c r="A4355" s="41" t="s">
        <v>666</v>
      </c>
      <c r="B4355" s="42">
        <v>-12.523</v>
      </c>
      <c r="C4355" s="42">
        <v>131.06</v>
      </c>
      <c r="D4355" s="43">
        <v>872.0625</v>
      </c>
      <c r="E4355" s="40" t="s">
        <v>667</v>
      </c>
      <c r="F4355" s="15"/>
    </row>
    <row r="4356" spans="1:6" ht="21.9" customHeight="1" x14ac:dyDescent="0.25">
      <c r="A4356" s="41" t="s">
        <v>666</v>
      </c>
      <c r="B4356" s="42">
        <v>-12.432</v>
      </c>
      <c r="C4356" s="42">
        <v>130.749</v>
      </c>
      <c r="D4356" s="43">
        <v>672.29142860000002</v>
      </c>
      <c r="E4356" s="40" t="s">
        <v>667</v>
      </c>
      <c r="F4356" s="15"/>
    </row>
    <row r="4357" spans="1:6" ht="21.9" customHeight="1" x14ac:dyDescent="0.25">
      <c r="A4357" s="41" t="s">
        <v>666</v>
      </c>
      <c r="B4357" s="42">
        <v>-12.561999999999999</v>
      </c>
      <c r="C4357" s="42">
        <v>131.179</v>
      </c>
      <c r="D4357" s="43">
        <v>405.93666669999999</v>
      </c>
      <c r="E4357" s="40" t="s">
        <v>667</v>
      </c>
      <c r="F4357" s="15"/>
    </row>
    <row r="4358" spans="1:6" ht="21.9" customHeight="1" x14ac:dyDescent="0.25">
      <c r="A4358" s="41" t="s">
        <v>666</v>
      </c>
      <c r="B4358" s="42">
        <v>-12.569000000000001</v>
      </c>
      <c r="C4358" s="42">
        <v>131.15799999999999</v>
      </c>
      <c r="D4358" s="43">
        <v>608.90499999999997</v>
      </c>
      <c r="E4358" s="40" t="s">
        <v>667</v>
      </c>
      <c r="F4358" s="15"/>
    </row>
    <row r="4359" spans="1:6" ht="21.9" customHeight="1" x14ac:dyDescent="0.25">
      <c r="A4359" s="41" t="s">
        <v>666</v>
      </c>
      <c r="B4359" s="42">
        <v>-12.609</v>
      </c>
      <c r="C4359" s="42">
        <v>131.226</v>
      </c>
      <c r="D4359" s="43">
        <v>1073.415</v>
      </c>
      <c r="E4359" s="40" t="s">
        <v>667</v>
      </c>
      <c r="F4359" s="15"/>
    </row>
    <row r="4360" spans="1:6" ht="21.9" customHeight="1" x14ac:dyDescent="0.25">
      <c r="A4360" s="41" t="s">
        <v>666</v>
      </c>
      <c r="B4360" s="42">
        <v>-12.738</v>
      </c>
      <c r="C4360" s="42">
        <v>131.066</v>
      </c>
      <c r="D4360" s="43">
        <v>971.49333330000002</v>
      </c>
      <c r="E4360" s="40" t="s">
        <v>667</v>
      </c>
      <c r="F4360" s="15"/>
    </row>
    <row r="4361" spans="1:6" ht="21.9" customHeight="1" x14ac:dyDescent="0.25">
      <c r="A4361" s="41" t="s">
        <v>666</v>
      </c>
      <c r="B4361" s="42">
        <v>-12.574</v>
      </c>
      <c r="C4361" s="42">
        <v>131.071</v>
      </c>
      <c r="D4361" s="43">
        <v>1799.55</v>
      </c>
      <c r="E4361" s="40" t="s">
        <v>667</v>
      </c>
      <c r="F4361" s="15"/>
    </row>
    <row r="4362" spans="1:6" ht="21.9" customHeight="1" x14ac:dyDescent="0.25">
      <c r="A4362" s="41" t="s">
        <v>666</v>
      </c>
      <c r="B4362" s="42">
        <v>-12.536</v>
      </c>
      <c r="C4362" s="42">
        <v>131.15299999999999</v>
      </c>
      <c r="D4362" s="43">
        <v>1029.32</v>
      </c>
      <c r="E4362" s="40" t="s">
        <v>667</v>
      </c>
      <c r="F4362" s="15"/>
    </row>
    <row r="4363" spans="1:6" ht="21.9" customHeight="1" x14ac:dyDescent="0.25">
      <c r="A4363" s="41" t="s">
        <v>666</v>
      </c>
      <c r="B4363" s="42">
        <v>-12.753</v>
      </c>
      <c r="C4363" s="42">
        <v>131.15</v>
      </c>
      <c r="D4363" s="43">
        <v>680.55666670000005</v>
      </c>
      <c r="E4363" s="40" t="s">
        <v>667</v>
      </c>
      <c r="F4363" s="15"/>
    </row>
    <row r="4364" spans="1:6" ht="21.9" customHeight="1" x14ac:dyDescent="0.25">
      <c r="A4364" s="41" t="s">
        <v>666</v>
      </c>
      <c r="B4364" s="42">
        <v>-14.472</v>
      </c>
      <c r="C4364" s="42">
        <v>132.37799999999999</v>
      </c>
      <c r="D4364" s="43">
        <v>71.115250000000003</v>
      </c>
      <c r="E4364" s="40" t="s">
        <v>667</v>
      </c>
      <c r="F4364" s="15"/>
    </row>
    <row r="4365" spans="1:6" ht="21.9" customHeight="1" x14ac:dyDescent="0.25">
      <c r="A4365" s="41" t="s">
        <v>666</v>
      </c>
      <c r="B4365" s="42">
        <v>-14.436999999999999</v>
      </c>
      <c r="C4365" s="42">
        <v>132.215</v>
      </c>
      <c r="D4365" s="43">
        <v>47.420666670000003</v>
      </c>
      <c r="E4365" s="40" t="s">
        <v>667</v>
      </c>
      <c r="F4365" s="15"/>
    </row>
    <row r="4366" spans="1:6" ht="21.9" customHeight="1" x14ac:dyDescent="0.25">
      <c r="A4366" s="41" t="s">
        <v>666</v>
      </c>
      <c r="B4366" s="42">
        <v>-14.593</v>
      </c>
      <c r="C4366" s="42">
        <v>132.00200000000001</v>
      </c>
      <c r="D4366" s="43">
        <v>28.273099999999999</v>
      </c>
      <c r="E4366" s="40" t="s">
        <v>667</v>
      </c>
      <c r="F4366" s="15"/>
    </row>
    <row r="4367" spans="1:6" ht="21.9" customHeight="1" x14ac:dyDescent="0.25">
      <c r="A4367" s="41" t="s">
        <v>666</v>
      </c>
      <c r="B4367" s="42">
        <v>-14.589</v>
      </c>
      <c r="C4367" s="42">
        <v>131.98099999999999</v>
      </c>
      <c r="D4367" s="43">
        <v>30.276500670000001</v>
      </c>
      <c r="E4367" s="40" t="s">
        <v>667</v>
      </c>
      <c r="F4367" s="15"/>
    </row>
    <row r="4368" spans="1:6" ht="21.9" customHeight="1" x14ac:dyDescent="0.25">
      <c r="A4368" s="41" t="s">
        <v>666</v>
      </c>
      <c r="B4368" s="42">
        <v>-14.473000000000001</v>
      </c>
      <c r="C4368" s="42">
        <v>132.227</v>
      </c>
      <c r="D4368" s="43">
        <v>18.968266669999998</v>
      </c>
      <c r="E4368" s="40" t="s">
        <v>667</v>
      </c>
      <c r="F4368" s="15"/>
    </row>
    <row r="4369" spans="1:6" ht="21.9" customHeight="1" x14ac:dyDescent="0.25">
      <c r="A4369" s="41" t="s">
        <v>666</v>
      </c>
      <c r="B4369" s="42">
        <v>-14.516999999999999</v>
      </c>
      <c r="C4369" s="42">
        <v>132.44999999999999</v>
      </c>
      <c r="D4369" s="43">
        <v>35.53725</v>
      </c>
      <c r="E4369" s="40" t="s">
        <v>667</v>
      </c>
      <c r="F4369" s="15"/>
    </row>
    <row r="4370" spans="1:6" ht="21.9" customHeight="1" x14ac:dyDescent="0.25">
      <c r="A4370" s="41" t="s">
        <v>666</v>
      </c>
      <c r="B4370" s="42">
        <v>-14.522</v>
      </c>
      <c r="C4370" s="42">
        <v>132.21600000000001</v>
      </c>
      <c r="D4370" s="43">
        <v>35.491875</v>
      </c>
      <c r="E4370" s="40" t="s">
        <v>667</v>
      </c>
      <c r="F4370" s="15"/>
    </row>
    <row r="4371" spans="1:6" ht="21.9" customHeight="1" x14ac:dyDescent="0.25">
      <c r="A4371" s="41" t="s">
        <v>666</v>
      </c>
      <c r="B4371" s="42">
        <v>-14.526999999999999</v>
      </c>
      <c r="C4371" s="42">
        <v>132.22800000000001</v>
      </c>
      <c r="D4371" s="43">
        <v>12.907545450000001</v>
      </c>
      <c r="E4371" s="40" t="s">
        <v>667</v>
      </c>
      <c r="F4371" s="15"/>
    </row>
    <row r="4372" spans="1:6" ht="21.9" customHeight="1" x14ac:dyDescent="0.25">
      <c r="A4372" s="41" t="s">
        <v>666</v>
      </c>
      <c r="B4372" s="42">
        <v>-13.111000000000001</v>
      </c>
      <c r="C4372" s="42">
        <v>130.97300000000001</v>
      </c>
      <c r="D4372" s="43">
        <v>253.18799999999999</v>
      </c>
      <c r="E4372" s="40" t="s">
        <v>667</v>
      </c>
      <c r="F4372" s="15"/>
    </row>
    <row r="4373" spans="1:6" ht="21.9" customHeight="1" x14ac:dyDescent="0.25">
      <c r="A4373" s="41" t="s">
        <v>666</v>
      </c>
      <c r="B4373" s="42">
        <v>-12.515000000000001</v>
      </c>
      <c r="C4373" s="42">
        <v>131.09899999999999</v>
      </c>
      <c r="D4373" s="43">
        <v>1162.75</v>
      </c>
      <c r="E4373" s="40" t="s">
        <v>667</v>
      </c>
      <c r="F4373" s="15"/>
    </row>
    <row r="4374" spans="1:6" ht="21.9" customHeight="1" x14ac:dyDescent="0.25">
      <c r="A4374" s="41" t="s">
        <v>666</v>
      </c>
      <c r="B4374" s="42">
        <v>-12.565</v>
      </c>
      <c r="C4374" s="42">
        <v>131.172</v>
      </c>
      <c r="D4374" s="43">
        <v>608.90499999999997</v>
      </c>
      <c r="E4374" s="40" t="s">
        <v>667</v>
      </c>
      <c r="F4374" s="15"/>
    </row>
    <row r="4375" spans="1:6" ht="21.9" customHeight="1" x14ac:dyDescent="0.25">
      <c r="A4375" s="41" t="s">
        <v>666</v>
      </c>
      <c r="B4375" s="42">
        <v>-12.951000000000001</v>
      </c>
      <c r="C4375" s="42">
        <v>131.15100000000001</v>
      </c>
      <c r="D4375" s="43">
        <v>317.17</v>
      </c>
      <c r="E4375" s="40" t="s">
        <v>667</v>
      </c>
      <c r="F4375" s="15"/>
    </row>
    <row r="4376" spans="1:6" ht="21.9" customHeight="1" x14ac:dyDescent="0.25">
      <c r="A4376" s="41" t="s">
        <v>666</v>
      </c>
      <c r="B4376" s="42">
        <v>-12.513</v>
      </c>
      <c r="C4376" s="42">
        <v>131.1</v>
      </c>
      <c r="D4376" s="43">
        <v>1162.75</v>
      </c>
      <c r="E4376" s="40" t="s">
        <v>667</v>
      </c>
      <c r="F4376" s="15"/>
    </row>
    <row r="4377" spans="1:6" ht="21.9" customHeight="1" x14ac:dyDescent="0.25">
      <c r="A4377" s="41" t="s">
        <v>666</v>
      </c>
      <c r="B4377" s="42">
        <v>-12.696999999999999</v>
      </c>
      <c r="C4377" s="42">
        <v>131.048</v>
      </c>
      <c r="D4377" s="43">
        <v>1162.75</v>
      </c>
      <c r="E4377" s="40" t="s">
        <v>667</v>
      </c>
      <c r="F4377" s="15"/>
    </row>
    <row r="4378" spans="1:6" ht="21.9" customHeight="1" x14ac:dyDescent="0.25">
      <c r="A4378" s="41" t="s">
        <v>666</v>
      </c>
      <c r="B4378" s="42">
        <v>-12.539</v>
      </c>
      <c r="C4378" s="42">
        <v>131.084</v>
      </c>
      <c r="D4378" s="43">
        <v>1075.376667</v>
      </c>
      <c r="E4378" s="40" t="s">
        <v>667</v>
      </c>
      <c r="F4378" s="15"/>
    </row>
    <row r="4379" spans="1:6" ht="21.9" customHeight="1" x14ac:dyDescent="0.25">
      <c r="A4379" s="41" t="s">
        <v>666</v>
      </c>
      <c r="B4379" s="42">
        <v>-12.510999999999999</v>
      </c>
      <c r="C4379" s="42">
        <v>131.09299999999999</v>
      </c>
      <c r="D4379" s="43">
        <v>1075.376667</v>
      </c>
      <c r="E4379" s="40" t="s">
        <v>667</v>
      </c>
      <c r="F4379" s="15"/>
    </row>
    <row r="4380" spans="1:6" ht="21.9" customHeight="1" x14ac:dyDescent="0.25">
      <c r="A4380" s="41" t="s">
        <v>666</v>
      </c>
      <c r="B4380" s="42">
        <v>-12.518000000000001</v>
      </c>
      <c r="C4380" s="42">
        <v>131.09299999999999</v>
      </c>
      <c r="D4380" s="43">
        <v>940.954701</v>
      </c>
      <c r="E4380" s="40" t="s">
        <v>667</v>
      </c>
      <c r="F4380" s="15"/>
    </row>
    <row r="4381" spans="1:6" ht="21.9" customHeight="1" x14ac:dyDescent="0.25">
      <c r="A4381" s="41" t="s">
        <v>666</v>
      </c>
      <c r="B4381" s="42">
        <v>-12.27</v>
      </c>
      <c r="C4381" s="42">
        <v>134.07</v>
      </c>
      <c r="D4381" s="43">
        <v>76.113124999999997</v>
      </c>
      <c r="E4381" s="40" t="s">
        <v>667</v>
      </c>
      <c r="F4381" s="15"/>
    </row>
    <row r="4382" spans="1:6" ht="21.9" customHeight="1" x14ac:dyDescent="0.25">
      <c r="A4382" s="41" t="s">
        <v>666</v>
      </c>
      <c r="B4382" s="42">
        <v>-12.273999999999999</v>
      </c>
      <c r="C4382" s="42">
        <v>133.583</v>
      </c>
      <c r="D4382" s="43">
        <v>147.81666670000001</v>
      </c>
      <c r="E4382" s="40" t="s">
        <v>667</v>
      </c>
      <c r="F4382" s="15"/>
    </row>
    <row r="4383" spans="1:6" ht="21.9" customHeight="1" x14ac:dyDescent="0.25">
      <c r="A4383" s="41" t="s">
        <v>666</v>
      </c>
      <c r="B4383" s="42">
        <v>-14.513</v>
      </c>
      <c r="C4383" s="42">
        <v>133.15899999999999</v>
      </c>
      <c r="D4383" s="43">
        <v>40.07987636</v>
      </c>
      <c r="E4383" s="40" t="s">
        <v>667</v>
      </c>
      <c r="F4383" s="15"/>
    </row>
    <row r="4384" spans="1:6" ht="21.9" customHeight="1" x14ac:dyDescent="0.25">
      <c r="A4384" s="41" t="s">
        <v>666</v>
      </c>
      <c r="B4384" s="42">
        <v>-14.955</v>
      </c>
      <c r="C4384" s="42">
        <v>133.303</v>
      </c>
      <c r="D4384" s="43">
        <v>0.79456395300000005</v>
      </c>
      <c r="E4384" s="40" t="s">
        <v>667</v>
      </c>
      <c r="F4384" s="15"/>
    </row>
    <row r="4385" spans="1:6" ht="21.9" customHeight="1" x14ac:dyDescent="0.25">
      <c r="A4385" s="41" t="s">
        <v>666</v>
      </c>
      <c r="B4385" s="42">
        <v>-12.804</v>
      </c>
      <c r="C4385" s="42">
        <v>131.14400000000001</v>
      </c>
      <c r="D4385" s="43">
        <v>510.41750000000002</v>
      </c>
      <c r="E4385" s="40" t="s">
        <v>667</v>
      </c>
      <c r="F4385" s="15"/>
    </row>
    <row r="4386" spans="1:6" ht="21.9" customHeight="1" x14ac:dyDescent="0.25">
      <c r="A4386" s="41" t="s">
        <v>666</v>
      </c>
      <c r="B4386" s="42">
        <v>-12.805</v>
      </c>
      <c r="C4386" s="42">
        <v>131.15600000000001</v>
      </c>
      <c r="D4386" s="43">
        <v>408.334</v>
      </c>
      <c r="E4386" s="40" t="s">
        <v>667</v>
      </c>
      <c r="F4386" s="15"/>
    </row>
    <row r="4387" spans="1:6" ht="21.9" customHeight="1" x14ac:dyDescent="0.25">
      <c r="A4387" s="41" t="s">
        <v>666</v>
      </c>
      <c r="B4387" s="42">
        <v>-12.823</v>
      </c>
      <c r="C4387" s="42">
        <v>131.149</v>
      </c>
      <c r="D4387" s="43">
        <v>1020.835</v>
      </c>
      <c r="E4387" s="40" t="s">
        <v>667</v>
      </c>
      <c r="F4387" s="15"/>
    </row>
    <row r="4388" spans="1:6" ht="21.9" customHeight="1" x14ac:dyDescent="0.25">
      <c r="A4388" s="41" t="s">
        <v>666</v>
      </c>
      <c r="B4388" s="42">
        <v>-12.824</v>
      </c>
      <c r="C4388" s="42">
        <v>131.142</v>
      </c>
      <c r="D4388" s="43">
        <v>408.334</v>
      </c>
      <c r="E4388" s="40" t="s">
        <v>667</v>
      </c>
      <c r="F4388" s="15"/>
    </row>
    <row r="4389" spans="1:6" ht="21.9" customHeight="1" x14ac:dyDescent="0.25">
      <c r="A4389" s="41" t="s">
        <v>666</v>
      </c>
      <c r="B4389" s="42">
        <v>-12.805</v>
      </c>
      <c r="C4389" s="42">
        <v>131.13800000000001</v>
      </c>
      <c r="D4389" s="43">
        <v>510.41750000000002</v>
      </c>
      <c r="E4389" s="40" t="s">
        <v>667</v>
      </c>
      <c r="F4389" s="15"/>
    </row>
    <row r="4390" spans="1:6" ht="21.9" customHeight="1" x14ac:dyDescent="0.25">
      <c r="A4390" s="41" t="s">
        <v>666</v>
      </c>
      <c r="B4390" s="42">
        <v>-12.795</v>
      </c>
      <c r="C4390" s="42">
        <v>131.161</v>
      </c>
      <c r="D4390" s="43">
        <v>680.55666670000005</v>
      </c>
      <c r="E4390" s="40" t="s">
        <v>667</v>
      </c>
      <c r="F4390" s="15"/>
    </row>
    <row r="4391" spans="1:6" ht="21.9" customHeight="1" x14ac:dyDescent="0.25">
      <c r="A4391" s="41" t="s">
        <v>666</v>
      </c>
      <c r="B4391" s="42">
        <v>-12.789</v>
      </c>
      <c r="C4391" s="42">
        <v>131.17099999999999</v>
      </c>
      <c r="D4391" s="43">
        <v>730.92666670000006</v>
      </c>
      <c r="E4391" s="40" t="s">
        <v>667</v>
      </c>
      <c r="F4391" s="15"/>
    </row>
    <row r="4392" spans="1:6" ht="21.9" customHeight="1" x14ac:dyDescent="0.25">
      <c r="A4392" s="41" t="s">
        <v>666</v>
      </c>
      <c r="B4392" s="42">
        <v>-12.788</v>
      </c>
      <c r="C4392" s="42">
        <v>131.172</v>
      </c>
      <c r="D4392" s="43">
        <v>852.74763570000005</v>
      </c>
      <c r="E4392" s="40" t="s">
        <v>667</v>
      </c>
      <c r="F4392" s="15"/>
    </row>
    <row r="4393" spans="1:6" ht="21.9" customHeight="1" x14ac:dyDescent="0.25">
      <c r="A4393" s="41" t="s">
        <v>666</v>
      </c>
      <c r="B4393" s="42">
        <v>-12.795</v>
      </c>
      <c r="C4393" s="42">
        <v>131.16300000000001</v>
      </c>
      <c r="D4393" s="43">
        <v>1361.113333</v>
      </c>
      <c r="E4393" s="40" t="s">
        <v>667</v>
      </c>
      <c r="F4393" s="15"/>
    </row>
    <row r="4394" spans="1:6" ht="21.9" customHeight="1" x14ac:dyDescent="0.25">
      <c r="A4394" s="41" t="s">
        <v>666</v>
      </c>
      <c r="B4394" s="42">
        <v>-16.306999999999999</v>
      </c>
      <c r="C4394" s="42">
        <v>133.10900000000001</v>
      </c>
      <c r="D4394" s="43">
        <v>46.722666670000002</v>
      </c>
      <c r="E4394" s="40" t="s">
        <v>667</v>
      </c>
      <c r="F4394" s="15"/>
    </row>
    <row r="4395" spans="1:6" ht="21.9" customHeight="1" x14ac:dyDescent="0.25">
      <c r="A4395" s="41" t="s">
        <v>666</v>
      </c>
      <c r="B4395" s="42">
        <v>-16.29</v>
      </c>
      <c r="C4395" s="42">
        <v>132.87700000000001</v>
      </c>
      <c r="D4395" s="43">
        <v>78.580134079999993</v>
      </c>
      <c r="E4395" s="40" t="s">
        <v>667</v>
      </c>
      <c r="F4395" s="15"/>
    </row>
    <row r="4396" spans="1:6" ht="21.9" customHeight="1" x14ac:dyDescent="0.25">
      <c r="A4396" s="41" t="s">
        <v>666</v>
      </c>
      <c r="B4396" s="42">
        <v>-12.503</v>
      </c>
      <c r="C4396" s="42">
        <v>130.96</v>
      </c>
      <c r="D4396" s="43">
        <v>1176.51</v>
      </c>
      <c r="E4396" s="40" t="s">
        <v>667</v>
      </c>
      <c r="F4396" s="15"/>
    </row>
    <row r="4397" spans="1:6" ht="21.9" customHeight="1" x14ac:dyDescent="0.25">
      <c r="A4397" s="41" t="s">
        <v>666</v>
      </c>
      <c r="B4397" s="42">
        <v>-11.664999999999999</v>
      </c>
      <c r="C4397" s="42">
        <v>130.19300000000001</v>
      </c>
      <c r="D4397" s="43">
        <v>112.471875</v>
      </c>
      <c r="E4397" s="40" t="s">
        <v>667</v>
      </c>
      <c r="F4397" s="15"/>
    </row>
    <row r="4398" spans="1:6" ht="21.9" customHeight="1" x14ac:dyDescent="0.25">
      <c r="A4398" s="41" t="s">
        <v>666</v>
      </c>
      <c r="B4398" s="42">
        <v>-12.791</v>
      </c>
      <c r="C4398" s="42">
        <v>131.09700000000001</v>
      </c>
      <c r="D4398" s="43">
        <v>1120.6400000000001</v>
      </c>
      <c r="E4398" s="40" t="s">
        <v>667</v>
      </c>
      <c r="F4398" s="15"/>
    </row>
    <row r="4399" spans="1:6" ht="21.9" customHeight="1" x14ac:dyDescent="0.25">
      <c r="A4399" s="41" t="s">
        <v>666</v>
      </c>
      <c r="B4399" s="42">
        <v>-12.955</v>
      </c>
      <c r="C4399" s="42">
        <v>131.16200000000001</v>
      </c>
      <c r="D4399" s="43">
        <v>242.50666670000001</v>
      </c>
      <c r="E4399" s="40" t="s">
        <v>667</v>
      </c>
      <c r="F4399" s="15"/>
    </row>
    <row r="4400" spans="1:6" ht="21.9" customHeight="1" x14ac:dyDescent="0.25">
      <c r="A4400" s="41" t="s">
        <v>666</v>
      </c>
      <c r="B4400" s="42">
        <v>-12.561</v>
      </c>
      <c r="C4400" s="42">
        <v>131.17599999999999</v>
      </c>
      <c r="D4400" s="43">
        <v>608.90499999999997</v>
      </c>
      <c r="E4400" s="40" t="s">
        <v>667</v>
      </c>
      <c r="F4400" s="15"/>
    </row>
    <row r="4401" spans="1:6" ht="21.9" customHeight="1" x14ac:dyDescent="0.25">
      <c r="A4401" s="41" t="s">
        <v>666</v>
      </c>
      <c r="B4401" s="42">
        <v>-12.586</v>
      </c>
      <c r="C4401" s="42">
        <v>131.10599999999999</v>
      </c>
      <c r="D4401" s="43">
        <v>1051.4333329999999</v>
      </c>
      <c r="E4401" s="40" t="s">
        <v>667</v>
      </c>
      <c r="F4401" s="15"/>
    </row>
    <row r="4402" spans="1:6" ht="21.9" customHeight="1" x14ac:dyDescent="0.25">
      <c r="A4402" s="41" t="s">
        <v>666</v>
      </c>
      <c r="B4402" s="42">
        <v>-14.451000000000001</v>
      </c>
      <c r="C4402" s="42">
        <v>132.244</v>
      </c>
      <c r="D4402" s="43">
        <v>40.646285710000001</v>
      </c>
      <c r="E4402" s="40" t="s">
        <v>667</v>
      </c>
      <c r="F4402" s="15"/>
    </row>
    <row r="4403" spans="1:6" ht="21.9" customHeight="1" x14ac:dyDescent="0.25">
      <c r="A4403" s="41" t="s">
        <v>666</v>
      </c>
      <c r="B4403" s="42">
        <v>-14.436</v>
      </c>
      <c r="C4403" s="42">
        <v>132.215</v>
      </c>
      <c r="D4403" s="43">
        <v>40.646285710000001</v>
      </c>
      <c r="E4403" s="40" t="s">
        <v>667</v>
      </c>
      <c r="F4403" s="15"/>
    </row>
    <row r="4404" spans="1:6" ht="21.9" customHeight="1" x14ac:dyDescent="0.25">
      <c r="A4404" s="41" t="s">
        <v>666</v>
      </c>
      <c r="B4404" s="42">
        <v>-14.436999999999999</v>
      </c>
      <c r="C4404" s="42">
        <v>132.22300000000001</v>
      </c>
      <c r="D4404" s="43">
        <v>23.77858333</v>
      </c>
      <c r="E4404" s="40" t="s">
        <v>667</v>
      </c>
      <c r="F4404" s="15"/>
    </row>
    <row r="4405" spans="1:6" ht="21.9" customHeight="1" x14ac:dyDescent="0.25">
      <c r="A4405" s="41" t="s">
        <v>666</v>
      </c>
      <c r="B4405" s="42">
        <v>-14.956</v>
      </c>
      <c r="C4405" s="42">
        <v>133.29900000000001</v>
      </c>
      <c r="D4405" s="43">
        <v>0.76103306800000003</v>
      </c>
      <c r="E4405" s="40" t="s">
        <v>667</v>
      </c>
      <c r="F4405" s="15"/>
    </row>
    <row r="4406" spans="1:6" ht="21.9" customHeight="1" x14ac:dyDescent="0.25">
      <c r="A4406" s="41" t="s">
        <v>666</v>
      </c>
      <c r="B4406" s="42">
        <v>-14.484999999999999</v>
      </c>
      <c r="C4406" s="42">
        <v>132.23599999999999</v>
      </c>
      <c r="D4406" s="43">
        <v>40.646285710000001</v>
      </c>
      <c r="E4406" s="40" t="s">
        <v>667</v>
      </c>
      <c r="F4406" s="15"/>
    </row>
    <row r="4407" spans="1:6" ht="21.9" customHeight="1" x14ac:dyDescent="0.25">
      <c r="A4407" s="41" t="s">
        <v>666</v>
      </c>
      <c r="B4407" s="42">
        <v>-12.598000000000001</v>
      </c>
      <c r="C4407" s="42">
        <v>131.23699999999999</v>
      </c>
      <c r="D4407" s="43">
        <v>536.70749999999998</v>
      </c>
      <c r="E4407" s="40" t="s">
        <v>667</v>
      </c>
      <c r="F4407" s="15"/>
    </row>
    <row r="4408" spans="1:6" ht="21.9" customHeight="1" x14ac:dyDescent="0.25">
      <c r="A4408" s="41" t="s">
        <v>666</v>
      </c>
      <c r="B4408" s="42">
        <v>-12.574</v>
      </c>
      <c r="C4408" s="42">
        <v>131.25200000000001</v>
      </c>
      <c r="D4408" s="43">
        <v>730.92666670000006</v>
      </c>
      <c r="E4408" s="40" t="s">
        <v>667</v>
      </c>
      <c r="F4408" s="15"/>
    </row>
    <row r="4409" spans="1:6" ht="21.9" customHeight="1" x14ac:dyDescent="0.25">
      <c r="A4409" s="41" t="s">
        <v>666</v>
      </c>
      <c r="B4409" s="42">
        <v>-12.516999999999999</v>
      </c>
      <c r="C4409" s="42">
        <v>131.096</v>
      </c>
      <c r="D4409" s="43">
        <v>1051.4333329999999</v>
      </c>
      <c r="E4409" s="40" t="s">
        <v>667</v>
      </c>
      <c r="F4409" s="15"/>
    </row>
    <row r="4410" spans="1:6" ht="21.9" customHeight="1" x14ac:dyDescent="0.25">
      <c r="A4410" s="41" t="s">
        <v>666</v>
      </c>
      <c r="B4410" s="42">
        <v>-12.781000000000001</v>
      </c>
      <c r="C4410" s="42">
        <v>131.124</v>
      </c>
      <c r="D4410" s="43">
        <v>608.90499999999997</v>
      </c>
      <c r="E4410" s="40" t="s">
        <v>667</v>
      </c>
      <c r="F4410" s="15"/>
    </row>
    <row r="4411" spans="1:6" ht="21.9" customHeight="1" x14ac:dyDescent="0.25">
      <c r="A4411" s="41" t="s">
        <v>666</v>
      </c>
      <c r="B4411" s="42">
        <v>-12.692</v>
      </c>
      <c r="C4411" s="42">
        <v>131.04599999999999</v>
      </c>
      <c r="D4411" s="43">
        <v>697.65</v>
      </c>
      <c r="E4411" s="40" t="s">
        <v>667</v>
      </c>
      <c r="F4411" s="15"/>
    </row>
    <row r="4412" spans="1:6" ht="21.9" customHeight="1" x14ac:dyDescent="0.25">
      <c r="A4412" s="41" t="s">
        <v>666</v>
      </c>
      <c r="B4412" s="42">
        <v>-12.612</v>
      </c>
      <c r="C4412" s="42">
        <v>131.14400000000001</v>
      </c>
      <c r="D4412" s="43">
        <v>923.04666669999995</v>
      </c>
      <c r="E4412" s="40" t="s">
        <v>667</v>
      </c>
      <c r="F4412" s="15"/>
    </row>
    <row r="4413" spans="1:6" ht="21.9" customHeight="1" x14ac:dyDescent="0.25">
      <c r="A4413" s="41" t="s">
        <v>666</v>
      </c>
      <c r="B4413" s="42">
        <v>-12.516999999999999</v>
      </c>
      <c r="C4413" s="42">
        <v>131.09200000000001</v>
      </c>
      <c r="D4413" s="43">
        <v>645.226</v>
      </c>
      <c r="E4413" s="40" t="s">
        <v>667</v>
      </c>
      <c r="F4413" s="15"/>
    </row>
    <row r="4414" spans="1:6" ht="21.9" customHeight="1" x14ac:dyDescent="0.25">
      <c r="A4414" s="41" t="s">
        <v>666</v>
      </c>
      <c r="B4414" s="42">
        <v>-12.509</v>
      </c>
      <c r="C4414" s="42">
        <v>131.06399999999999</v>
      </c>
      <c r="D4414" s="43">
        <v>697.65</v>
      </c>
      <c r="E4414" s="40" t="s">
        <v>667</v>
      </c>
      <c r="F4414" s="15"/>
    </row>
    <row r="4415" spans="1:6" ht="21.9" customHeight="1" x14ac:dyDescent="0.25">
      <c r="A4415" s="41" t="s">
        <v>666</v>
      </c>
      <c r="B4415" s="42">
        <v>-12.452999999999999</v>
      </c>
      <c r="C4415" s="42">
        <v>131.06200000000001</v>
      </c>
      <c r="D4415" s="43">
        <v>1162.75</v>
      </c>
      <c r="E4415" s="40" t="s">
        <v>667</v>
      </c>
      <c r="F4415" s="15"/>
    </row>
    <row r="4416" spans="1:6" ht="21.9" customHeight="1" x14ac:dyDescent="0.25">
      <c r="A4416" s="41" t="s">
        <v>666</v>
      </c>
      <c r="B4416" s="42">
        <v>-12.754</v>
      </c>
      <c r="C4416" s="42">
        <v>131.18100000000001</v>
      </c>
      <c r="D4416" s="43">
        <v>243.64222219999999</v>
      </c>
      <c r="E4416" s="40" t="s">
        <v>667</v>
      </c>
      <c r="F4416" s="15"/>
    </row>
    <row r="4417" spans="1:6" ht="21.9" customHeight="1" x14ac:dyDescent="0.25">
      <c r="A4417" s="41" t="s">
        <v>666</v>
      </c>
      <c r="B4417" s="42">
        <v>-12.776</v>
      </c>
      <c r="C4417" s="42">
        <v>131.00899999999999</v>
      </c>
      <c r="D4417" s="43">
        <v>1217.81</v>
      </c>
      <c r="E4417" s="40" t="s">
        <v>667</v>
      </c>
      <c r="F4417" s="15"/>
    </row>
    <row r="4418" spans="1:6" ht="21.9" customHeight="1" x14ac:dyDescent="0.25">
      <c r="A4418" s="41" t="s">
        <v>666</v>
      </c>
      <c r="B4418" s="42">
        <v>-12.513</v>
      </c>
      <c r="C4418" s="42">
        <v>131.09100000000001</v>
      </c>
      <c r="D4418" s="43">
        <v>1075.376667</v>
      </c>
      <c r="E4418" s="40" t="s">
        <v>667</v>
      </c>
      <c r="F4418" s="15"/>
    </row>
    <row r="4419" spans="1:6" ht="21.9" customHeight="1" x14ac:dyDescent="0.25">
      <c r="A4419" s="41" t="s">
        <v>666</v>
      </c>
      <c r="B4419" s="42">
        <v>-12.695</v>
      </c>
      <c r="C4419" s="42">
        <v>131.047</v>
      </c>
      <c r="D4419" s="43">
        <v>1744.125</v>
      </c>
      <c r="E4419" s="40" t="s">
        <v>667</v>
      </c>
      <c r="F4419" s="15"/>
    </row>
    <row r="4420" spans="1:6" ht="21.9" customHeight="1" x14ac:dyDescent="0.25">
      <c r="A4420" s="41" t="s">
        <v>666</v>
      </c>
      <c r="B4420" s="42">
        <v>-12.558999999999999</v>
      </c>
      <c r="C4420" s="42">
        <v>131.149</v>
      </c>
      <c r="D4420" s="43">
        <v>811.87333330000001</v>
      </c>
      <c r="E4420" s="40" t="s">
        <v>667</v>
      </c>
      <c r="F4420" s="15"/>
    </row>
    <row r="4421" spans="1:6" ht="21.9" customHeight="1" x14ac:dyDescent="0.25">
      <c r="A4421" s="41" t="s">
        <v>666</v>
      </c>
      <c r="B4421" s="42">
        <v>-14.388999999999999</v>
      </c>
      <c r="C4421" s="42">
        <v>132.148</v>
      </c>
      <c r="D4421" s="43">
        <v>143.1105</v>
      </c>
      <c r="E4421" s="40" t="s">
        <v>667</v>
      </c>
      <c r="F4421" s="15"/>
    </row>
    <row r="4422" spans="1:6" ht="21.9" customHeight="1" x14ac:dyDescent="0.25">
      <c r="A4422" s="41" t="s">
        <v>666</v>
      </c>
      <c r="B4422" s="42">
        <v>-12.656000000000001</v>
      </c>
      <c r="C4422" s="42">
        <v>131.08099999999999</v>
      </c>
      <c r="D4422" s="43">
        <v>771.99</v>
      </c>
      <c r="E4422" s="40" t="s">
        <v>667</v>
      </c>
      <c r="F4422" s="15"/>
    </row>
    <row r="4423" spans="1:6" ht="21.9" customHeight="1" x14ac:dyDescent="0.25">
      <c r="A4423" s="41" t="s">
        <v>666</v>
      </c>
      <c r="B4423" s="42">
        <v>-12.568</v>
      </c>
      <c r="C4423" s="42">
        <v>131.17500000000001</v>
      </c>
      <c r="D4423" s="43">
        <v>608.90499999999997</v>
      </c>
      <c r="E4423" s="40" t="s">
        <v>667</v>
      </c>
      <c r="F4423" s="15"/>
    </row>
    <row r="4424" spans="1:6" ht="21.9" customHeight="1" x14ac:dyDescent="0.25">
      <c r="A4424" s="41" t="s">
        <v>666</v>
      </c>
      <c r="B4424" s="42">
        <v>-12.54</v>
      </c>
      <c r="C4424" s="42">
        <v>131.084</v>
      </c>
      <c r="D4424" s="43">
        <v>806.53250000000003</v>
      </c>
      <c r="E4424" s="40" t="s">
        <v>667</v>
      </c>
      <c r="F4424" s="15"/>
    </row>
    <row r="4425" spans="1:6" ht="21.9" customHeight="1" x14ac:dyDescent="0.25">
      <c r="A4425" s="41" t="s">
        <v>666</v>
      </c>
      <c r="B4425" s="42">
        <v>-12.512</v>
      </c>
      <c r="C4425" s="42">
        <v>131.09200000000001</v>
      </c>
      <c r="D4425" s="43">
        <v>806.53250000000003</v>
      </c>
      <c r="E4425" s="40" t="s">
        <v>667</v>
      </c>
      <c r="F4425" s="15"/>
    </row>
    <row r="4426" spans="1:6" ht="21.9" customHeight="1" x14ac:dyDescent="0.25">
      <c r="A4426" s="41" t="s">
        <v>666</v>
      </c>
      <c r="B4426" s="42">
        <v>-12.755000000000001</v>
      </c>
      <c r="C4426" s="42">
        <v>130.964</v>
      </c>
      <c r="D4426" s="43">
        <v>1457.24</v>
      </c>
      <c r="E4426" s="40" t="s">
        <v>667</v>
      </c>
      <c r="F4426" s="15"/>
    </row>
    <row r="4427" spans="1:6" ht="21.9" customHeight="1" x14ac:dyDescent="0.25">
      <c r="A4427" s="41" t="s">
        <v>666</v>
      </c>
      <c r="B4427" s="42">
        <v>-12.542</v>
      </c>
      <c r="C4427" s="42">
        <v>131.11600000000001</v>
      </c>
      <c r="D4427" s="43">
        <v>1029.32</v>
      </c>
      <c r="E4427" s="40" t="s">
        <v>667</v>
      </c>
      <c r="F4427" s="15"/>
    </row>
    <row r="4428" spans="1:6" ht="21.9" customHeight="1" x14ac:dyDescent="0.25">
      <c r="A4428" s="41" t="s">
        <v>666</v>
      </c>
      <c r="B4428" s="42">
        <v>-12.516999999999999</v>
      </c>
      <c r="C4428" s="42">
        <v>131.09</v>
      </c>
      <c r="D4428" s="43">
        <v>1613.0650000000001</v>
      </c>
      <c r="E4428" s="40" t="s">
        <v>667</v>
      </c>
      <c r="F4428" s="15"/>
    </row>
    <row r="4429" spans="1:6" ht="21.9" customHeight="1" x14ac:dyDescent="0.25">
      <c r="A4429" s="41" t="s">
        <v>666</v>
      </c>
      <c r="B4429" s="42">
        <v>-12.569000000000001</v>
      </c>
      <c r="C4429" s="42">
        <v>131.18600000000001</v>
      </c>
      <c r="D4429" s="43">
        <v>195.16636360000001</v>
      </c>
      <c r="E4429" s="40" t="s">
        <v>667</v>
      </c>
      <c r="F4429" s="15"/>
    </row>
    <row r="4430" spans="1:6" ht="21.9" customHeight="1" x14ac:dyDescent="0.25">
      <c r="A4430" s="41" t="s">
        <v>666</v>
      </c>
      <c r="B4430" s="42">
        <v>-12.456</v>
      </c>
      <c r="C4430" s="42">
        <v>131.06100000000001</v>
      </c>
      <c r="D4430" s="43">
        <v>581.375</v>
      </c>
      <c r="E4430" s="40" t="s">
        <v>667</v>
      </c>
      <c r="F4430" s="15"/>
    </row>
    <row r="4431" spans="1:6" ht="21.9" customHeight="1" x14ac:dyDescent="0.25">
      <c r="A4431" s="41" t="s">
        <v>666</v>
      </c>
      <c r="B4431" s="42">
        <v>-12.694000000000001</v>
      </c>
      <c r="C4431" s="42">
        <v>131.04900000000001</v>
      </c>
      <c r="D4431" s="43">
        <v>806.53250000000003</v>
      </c>
      <c r="E4431" s="40" t="s">
        <v>667</v>
      </c>
      <c r="F4431" s="15"/>
    </row>
    <row r="4432" spans="1:6" ht="21.9" customHeight="1" x14ac:dyDescent="0.25">
      <c r="A4432" s="41" t="s">
        <v>666</v>
      </c>
      <c r="B4432" s="42">
        <v>-12.558</v>
      </c>
      <c r="C4432" s="42">
        <v>131.18899999999999</v>
      </c>
      <c r="D4432" s="43">
        <v>536.70749999999998</v>
      </c>
      <c r="E4432" s="40" t="s">
        <v>667</v>
      </c>
      <c r="F4432" s="15"/>
    </row>
    <row r="4433" spans="1:6" ht="21.9" customHeight="1" x14ac:dyDescent="0.25">
      <c r="A4433" s="41" t="s">
        <v>666</v>
      </c>
      <c r="B4433" s="42">
        <v>-12.726000000000001</v>
      </c>
      <c r="C4433" s="42">
        <v>131.16200000000001</v>
      </c>
      <c r="D4433" s="43">
        <v>773.14666669999997</v>
      </c>
      <c r="E4433" s="40" t="s">
        <v>667</v>
      </c>
      <c r="F4433" s="15"/>
    </row>
    <row r="4434" spans="1:6" ht="21.9" customHeight="1" x14ac:dyDescent="0.25">
      <c r="A4434" s="41" t="s">
        <v>666</v>
      </c>
      <c r="B4434" s="42">
        <v>-12.728999999999999</v>
      </c>
      <c r="C4434" s="42">
        <v>130.97399999999999</v>
      </c>
      <c r="D4434" s="43">
        <v>1613.0650000000001</v>
      </c>
      <c r="E4434" s="40" t="s">
        <v>667</v>
      </c>
      <c r="F4434" s="15"/>
    </row>
    <row r="4435" spans="1:6" ht="21.9" customHeight="1" x14ac:dyDescent="0.25">
      <c r="A4435" s="41" t="s">
        <v>666</v>
      </c>
      <c r="B4435" s="42">
        <v>-12.78</v>
      </c>
      <c r="C4435" s="42">
        <v>130.94900000000001</v>
      </c>
      <c r="D4435" s="43">
        <v>1029.32</v>
      </c>
      <c r="E4435" s="40" t="s">
        <v>667</v>
      </c>
      <c r="F4435" s="15"/>
    </row>
    <row r="4436" spans="1:6" ht="21.9" customHeight="1" x14ac:dyDescent="0.25">
      <c r="A4436" s="41" t="s">
        <v>666</v>
      </c>
      <c r="B4436" s="42">
        <v>-12.763</v>
      </c>
      <c r="C4436" s="42">
        <v>131.07499999999999</v>
      </c>
      <c r="D4436" s="43">
        <v>1341.875</v>
      </c>
      <c r="E4436" s="40" t="s">
        <v>667</v>
      </c>
      <c r="F4436" s="15"/>
    </row>
    <row r="4437" spans="1:6" ht="21.9" customHeight="1" x14ac:dyDescent="0.25">
      <c r="A4437" s="41" t="s">
        <v>666</v>
      </c>
      <c r="B4437" s="42">
        <v>-12.693</v>
      </c>
      <c r="C4437" s="42">
        <v>131.11600000000001</v>
      </c>
      <c r="D4437" s="43">
        <v>1362.72</v>
      </c>
      <c r="E4437" s="40" t="s">
        <v>667</v>
      </c>
      <c r="F4437" s="15"/>
    </row>
    <row r="4438" spans="1:6" ht="21.9" customHeight="1" x14ac:dyDescent="0.25">
      <c r="A4438" s="41" t="s">
        <v>666</v>
      </c>
      <c r="B4438" s="42">
        <v>-12.558999999999999</v>
      </c>
      <c r="C4438" s="42">
        <v>131.148</v>
      </c>
      <c r="D4438" s="43">
        <v>923.04666669999995</v>
      </c>
      <c r="E4438" s="40" t="s">
        <v>667</v>
      </c>
      <c r="F4438" s="15"/>
    </row>
    <row r="4439" spans="1:6" ht="21.9" customHeight="1" x14ac:dyDescent="0.25">
      <c r="A4439" s="41" t="s">
        <v>666</v>
      </c>
      <c r="B4439" s="42">
        <v>-12.584</v>
      </c>
      <c r="C4439" s="42">
        <v>131.31399999999999</v>
      </c>
      <c r="D4439" s="43">
        <v>1030.845</v>
      </c>
      <c r="E4439" s="40" t="s">
        <v>667</v>
      </c>
      <c r="F4439" s="15"/>
    </row>
    <row r="4440" spans="1:6" ht="21.9" customHeight="1" x14ac:dyDescent="0.25">
      <c r="A4440" s="41" t="s">
        <v>666</v>
      </c>
      <c r="B4440" s="42">
        <v>-12.565</v>
      </c>
      <c r="C4440" s="42">
        <v>131.17400000000001</v>
      </c>
      <c r="D4440" s="43">
        <v>608.90499999999997</v>
      </c>
      <c r="E4440" s="40" t="s">
        <v>667</v>
      </c>
      <c r="F4440" s="15"/>
    </row>
    <row r="4441" spans="1:6" ht="21.9" customHeight="1" x14ac:dyDescent="0.25">
      <c r="A4441" s="41" t="s">
        <v>666</v>
      </c>
      <c r="B4441" s="42">
        <v>-12.465999999999999</v>
      </c>
      <c r="C4441" s="42">
        <v>131.078</v>
      </c>
      <c r="D4441" s="43">
        <v>648.50166669999999</v>
      </c>
      <c r="E4441" s="40" t="s">
        <v>667</v>
      </c>
      <c r="F4441" s="15"/>
    </row>
    <row r="4442" spans="1:6" ht="21.9" customHeight="1" x14ac:dyDescent="0.25">
      <c r="A4442" s="41" t="s">
        <v>666</v>
      </c>
      <c r="B4442" s="42">
        <v>-12.515000000000001</v>
      </c>
      <c r="C4442" s="42">
        <v>131.09399999999999</v>
      </c>
      <c r="D4442" s="43">
        <v>806.53250000000003</v>
      </c>
      <c r="E4442" s="40" t="s">
        <v>667</v>
      </c>
      <c r="F4442" s="15"/>
    </row>
    <row r="4443" spans="1:6" ht="21.9" customHeight="1" x14ac:dyDescent="0.25">
      <c r="A4443" s="41" t="s">
        <v>666</v>
      </c>
      <c r="B4443" s="42">
        <v>-12.766999999999999</v>
      </c>
      <c r="C4443" s="42">
        <v>130.988</v>
      </c>
      <c r="D4443" s="43">
        <v>971.49333330000002</v>
      </c>
      <c r="E4443" s="40" t="s">
        <v>667</v>
      </c>
      <c r="F4443" s="15"/>
    </row>
    <row r="4444" spans="1:6" ht="21.9" customHeight="1" x14ac:dyDescent="0.25">
      <c r="A4444" s="41" t="s">
        <v>666</v>
      </c>
      <c r="B4444" s="42">
        <v>-12.555</v>
      </c>
      <c r="C4444" s="42">
        <v>131.04300000000001</v>
      </c>
      <c r="D4444" s="43">
        <v>1799.55</v>
      </c>
      <c r="E4444" s="40" t="s">
        <v>667</v>
      </c>
      <c r="F4444" s="15"/>
    </row>
    <row r="4445" spans="1:6" ht="21.9" customHeight="1" x14ac:dyDescent="0.25">
      <c r="A4445" s="41" t="s">
        <v>666</v>
      </c>
      <c r="B4445" s="42">
        <v>-12.606999999999999</v>
      </c>
      <c r="C4445" s="42">
        <v>131.08799999999999</v>
      </c>
      <c r="D4445" s="43">
        <v>788.57500000000005</v>
      </c>
      <c r="E4445" s="40" t="s">
        <v>667</v>
      </c>
      <c r="F4445" s="15"/>
    </row>
    <row r="4446" spans="1:6" ht="21.9" customHeight="1" x14ac:dyDescent="0.25">
      <c r="A4446" s="41" t="s">
        <v>666</v>
      </c>
      <c r="B4446" s="42">
        <v>-14.516999999999999</v>
      </c>
      <c r="C4446" s="42">
        <v>132.178</v>
      </c>
      <c r="D4446" s="43">
        <v>47.330666669999999</v>
      </c>
      <c r="E4446" s="40" t="s">
        <v>667</v>
      </c>
      <c r="F4446" s="15"/>
    </row>
    <row r="4447" spans="1:6" ht="21.9" customHeight="1" x14ac:dyDescent="0.25">
      <c r="A4447" s="41" t="s">
        <v>666</v>
      </c>
      <c r="B4447" s="42">
        <v>-12.545999999999999</v>
      </c>
      <c r="C4447" s="42">
        <v>131.09800000000001</v>
      </c>
      <c r="D4447" s="43">
        <v>1577.15</v>
      </c>
      <c r="E4447" s="40" t="s">
        <v>667</v>
      </c>
      <c r="F4447" s="15"/>
    </row>
    <row r="4448" spans="1:6" ht="21.9" customHeight="1" x14ac:dyDescent="0.25">
      <c r="A4448" s="41" t="s">
        <v>666</v>
      </c>
      <c r="B4448" s="42">
        <v>-12.586</v>
      </c>
      <c r="C4448" s="42">
        <v>131.10599999999999</v>
      </c>
      <c r="D4448" s="43">
        <v>1051.4333329999999</v>
      </c>
      <c r="E4448" s="40" t="s">
        <v>667</v>
      </c>
      <c r="F4448" s="15"/>
    </row>
    <row r="4449" spans="1:6" ht="21.9" customHeight="1" x14ac:dyDescent="0.25">
      <c r="A4449" s="41" t="s">
        <v>666</v>
      </c>
      <c r="B4449" s="42">
        <v>-14.465</v>
      </c>
      <c r="C4449" s="42">
        <v>132.23099999999999</v>
      </c>
      <c r="D4449" s="43">
        <v>21.893000000000001</v>
      </c>
      <c r="E4449" s="40" t="s">
        <v>667</v>
      </c>
      <c r="F4449" s="15"/>
    </row>
    <row r="4450" spans="1:6" ht="21.9" customHeight="1" x14ac:dyDescent="0.25">
      <c r="A4450" s="41" t="s">
        <v>666</v>
      </c>
      <c r="B4450" s="42">
        <v>-11.409000000000001</v>
      </c>
      <c r="C4450" s="42">
        <v>132.83600000000001</v>
      </c>
      <c r="D4450" s="43">
        <v>40.561046509999997</v>
      </c>
      <c r="E4450" s="40" t="s">
        <v>667</v>
      </c>
      <c r="F4450" s="15"/>
    </row>
    <row r="4451" spans="1:6" ht="21.9" customHeight="1" x14ac:dyDescent="0.25">
      <c r="A4451" s="41" t="s">
        <v>666</v>
      </c>
      <c r="B4451" s="42">
        <v>-11.409000000000001</v>
      </c>
      <c r="C4451" s="42">
        <v>132.83600000000001</v>
      </c>
      <c r="D4451" s="43">
        <v>87.206249999999997</v>
      </c>
      <c r="E4451" s="40" t="s">
        <v>667</v>
      </c>
      <c r="F4451" s="15"/>
    </row>
    <row r="4452" spans="1:6" ht="21.9" customHeight="1" x14ac:dyDescent="0.25">
      <c r="A4452" s="41" t="s">
        <v>666</v>
      </c>
      <c r="B4452" s="42">
        <v>-11.651999999999999</v>
      </c>
      <c r="C4452" s="42">
        <v>133.37899999999999</v>
      </c>
      <c r="D4452" s="43">
        <v>33.636448600000001</v>
      </c>
      <c r="E4452" s="40" t="s">
        <v>667</v>
      </c>
      <c r="F4452" s="15"/>
    </row>
    <row r="4453" spans="1:6" ht="21.9" customHeight="1" x14ac:dyDescent="0.25">
      <c r="A4453" s="41" t="s">
        <v>666</v>
      </c>
      <c r="B4453" s="42">
        <v>-11.651</v>
      </c>
      <c r="C4453" s="42">
        <v>133.38</v>
      </c>
      <c r="D4453" s="43">
        <v>5.2541605840000001</v>
      </c>
      <c r="E4453" s="40" t="s">
        <v>667</v>
      </c>
      <c r="F4453" s="15"/>
    </row>
    <row r="4454" spans="1:6" ht="21.9" customHeight="1" x14ac:dyDescent="0.25">
      <c r="A4454" s="41" t="s">
        <v>666</v>
      </c>
      <c r="B4454" s="42">
        <v>-12.733000000000001</v>
      </c>
      <c r="C4454" s="42">
        <v>130.93</v>
      </c>
      <c r="D4454" s="43">
        <v>581.375</v>
      </c>
      <c r="E4454" s="40" t="s">
        <v>667</v>
      </c>
      <c r="F4454" s="15"/>
    </row>
    <row r="4455" spans="1:6" ht="21.9" customHeight="1" x14ac:dyDescent="0.25">
      <c r="A4455" s="41" t="s">
        <v>666</v>
      </c>
      <c r="B4455" s="42">
        <v>-14.558999999999999</v>
      </c>
      <c r="C4455" s="42">
        <v>132.495</v>
      </c>
      <c r="D4455" s="43">
        <v>40.516142860000002</v>
      </c>
      <c r="E4455" s="40" t="s">
        <v>667</v>
      </c>
      <c r="F4455" s="15"/>
    </row>
    <row r="4456" spans="1:6" ht="21.9" customHeight="1" x14ac:dyDescent="0.25">
      <c r="A4456" s="41" t="s">
        <v>666</v>
      </c>
      <c r="B4456" s="42">
        <v>-33.83</v>
      </c>
      <c r="C4456" s="42">
        <v>138.61000000000001</v>
      </c>
      <c r="D4456" s="43">
        <v>67.5</v>
      </c>
      <c r="E4456" s="40" t="s">
        <v>667</v>
      </c>
      <c r="F4456" s="15"/>
    </row>
    <row r="4457" spans="1:6" ht="21.9" customHeight="1" x14ac:dyDescent="0.25">
      <c r="A4457" s="41" t="s">
        <v>666</v>
      </c>
      <c r="B4457" s="42">
        <v>-31.48</v>
      </c>
      <c r="C4457" s="42">
        <v>115.7</v>
      </c>
      <c r="D4457" s="43">
        <v>58.4</v>
      </c>
      <c r="E4457" s="40" t="s">
        <v>667</v>
      </c>
      <c r="F4457" s="15"/>
    </row>
    <row r="4458" spans="1:6" ht="21.9" customHeight="1" x14ac:dyDescent="0.25">
      <c r="A4458" s="41" t="s">
        <v>666</v>
      </c>
      <c r="B4458" s="42">
        <v>-31.48</v>
      </c>
      <c r="C4458" s="42">
        <v>115.7</v>
      </c>
      <c r="D4458" s="43">
        <v>131.4</v>
      </c>
      <c r="E4458" s="40" t="s">
        <v>667</v>
      </c>
      <c r="F4458" s="15"/>
    </row>
    <row r="4459" spans="1:6" ht="21.9" customHeight="1" x14ac:dyDescent="0.25">
      <c r="A4459" s="41" t="s">
        <v>666</v>
      </c>
      <c r="B4459" s="42">
        <v>-31.5</v>
      </c>
      <c r="C4459" s="42">
        <v>115.78</v>
      </c>
      <c r="D4459" s="43">
        <v>173</v>
      </c>
      <c r="E4459" s="40" t="s">
        <v>667</v>
      </c>
      <c r="F4459" s="15"/>
    </row>
    <row r="4460" spans="1:6" ht="21.9" customHeight="1" x14ac:dyDescent="0.25">
      <c r="A4460" s="41" t="s">
        <v>666</v>
      </c>
      <c r="B4460" s="42">
        <v>-31.5</v>
      </c>
      <c r="C4460" s="42">
        <v>115.78</v>
      </c>
      <c r="D4460" s="43">
        <v>146</v>
      </c>
      <c r="E4460" s="40" t="s">
        <v>667</v>
      </c>
      <c r="F4460" s="15"/>
    </row>
    <row r="4461" spans="1:6" ht="21.9" customHeight="1" x14ac:dyDescent="0.25">
      <c r="A4461" s="41" t="s">
        <v>666</v>
      </c>
      <c r="B4461" s="42">
        <v>-31.5</v>
      </c>
      <c r="C4461" s="42">
        <v>115.78</v>
      </c>
      <c r="D4461" s="43">
        <v>204</v>
      </c>
      <c r="E4461" s="40" t="s">
        <v>667</v>
      </c>
      <c r="F4461" s="15"/>
    </row>
    <row r="4462" spans="1:6" ht="21.9" customHeight="1" x14ac:dyDescent="0.25">
      <c r="A4462" s="41" t="s">
        <v>666</v>
      </c>
      <c r="B4462" s="42">
        <v>-31.5</v>
      </c>
      <c r="C4462" s="42">
        <v>115.78</v>
      </c>
      <c r="D4462" s="43">
        <v>97</v>
      </c>
      <c r="E4462" s="40" t="s">
        <v>667</v>
      </c>
      <c r="F4462" s="15"/>
    </row>
    <row r="4463" spans="1:6" ht="21.9" customHeight="1" x14ac:dyDescent="0.25">
      <c r="A4463" s="41" t="s">
        <v>666</v>
      </c>
      <c r="B4463" s="42">
        <v>-31.5</v>
      </c>
      <c r="C4463" s="42">
        <v>115.78</v>
      </c>
      <c r="D4463" s="43">
        <v>142</v>
      </c>
      <c r="E4463" s="40" t="s">
        <v>667</v>
      </c>
      <c r="F4463" s="15"/>
    </row>
    <row r="4464" spans="1:6" ht="21.9" customHeight="1" x14ac:dyDescent="0.25">
      <c r="A4464" s="41" t="s">
        <v>666</v>
      </c>
      <c r="B4464" s="42">
        <v>-31.5</v>
      </c>
      <c r="C4464" s="42">
        <v>115.78</v>
      </c>
      <c r="D4464" s="43">
        <v>98</v>
      </c>
      <c r="E4464" s="40" t="s">
        <v>667</v>
      </c>
      <c r="F4464" s="15"/>
    </row>
    <row r="4465" spans="1:6" ht="21.9" customHeight="1" x14ac:dyDescent="0.25">
      <c r="A4465" s="41" t="s">
        <v>666</v>
      </c>
      <c r="B4465" s="42">
        <v>-31.92</v>
      </c>
      <c r="C4465" s="42">
        <v>115.68</v>
      </c>
      <c r="D4465" s="43">
        <v>184</v>
      </c>
      <c r="E4465" s="40" t="s">
        <v>667</v>
      </c>
      <c r="F4465" s="15"/>
    </row>
    <row r="4466" spans="1:6" ht="21.9" customHeight="1" x14ac:dyDescent="0.25">
      <c r="A4466" s="41" t="s">
        <v>666</v>
      </c>
      <c r="B4466" s="42">
        <v>-35.232900000000001</v>
      </c>
      <c r="C4466" s="42">
        <v>149.15601000000001</v>
      </c>
      <c r="D4466" s="43">
        <v>14.4</v>
      </c>
      <c r="E4466" s="40" t="s">
        <v>667</v>
      </c>
      <c r="F4466" s="15"/>
    </row>
    <row r="4467" spans="1:6" ht="21.9" customHeight="1" x14ac:dyDescent="0.25">
      <c r="A4467" s="41" t="s">
        <v>666</v>
      </c>
      <c r="B4467" s="42">
        <v>-35.232900000000001</v>
      </c>
      <c r="C4467" s="42">
        <v>149.101</v>
      </c>
      <c r="D4467" s="43">
        <v>39</v>
      </c>
      <c r="E4467" s="40" t="s">
        <v>667</v>
      </c>
      <c r="F4467" s="15"/>
    </row>
    <row r="4468" spans="1:6" ht="21.9" customHeight="1" x14ac:dyDescent="0.25">
      <c r="A4468" s="41" t="s">
        <v>666</v>
      </c>
      <c r="B4468" s="42">
        <v>-35.3367</v>
      </c>
      <c r="C4468" s="42">
        <v>149.101</v>
      </c>
      <c r="D4468" s="43">
        <v>20</v>
      </c>
      <c r="E4468" s="40" t="s">
        <v>667</v>
      </c>
      <c r="F4468" s="15"/>
    </row>
    <row r="4469" spans="1:6" ht="21.9" customHeight="1" x14ac:dyDescent="0.25">
      <c r="A4469" s="41" t="s">
        <v>666</v>
      </c>
      <c r="B4469" s="42">
        <v>-33.83</v>
      </c>
      <c r="C4469" s="42">
        <v>138.61000000000001</v>
      </c>
      <c r="D4469" s="43">
        <v>67.5</v>
      </c>
      <c r="E4469" s="40" t="s">
        <v>667</v>
      </c>
      <c r="F4469" s="15"/>
    </row>
    <row r="4470" spans="1:6" ht="21.9" customHeight="1" x14ac:dyDescent="0.25">
      <c r="A4470" s="41" t="s">
        <v>666</v>
      </c>
      <c r="B4470" s="42">
        <v>-33.83</v>
      </c>
      <c r="C4470" s="42">
        <v>138.61000000000001</v>
      </c>
      <c r="D4470" s="43">
        <v>110</v>
      </c>
      <c r="E4470" s="40" t="s">
        <v>667</v>
      </c>
      <c r="F4470" s="15"/>
    </row>
    <row r="4471" spans="1:6" ht="21.9" customHeight="1" x14ac:dyDescent="0.25">
      <c r="A4471" s="41" t="s">
        <v>666</v>
      </c>
      <c r="B4471" s="42">
        <v>-33.83</v>
      </c>
      <c r="C4471" s="42">
        <v>138.61000000000001</v>
      </c>
      <c r="D4471" s="43">
        <v>50</v>
      </c>
      <c r="E4471" s="40" t="s">
        <v>667</v>
      </c>
      <c r="F4471" s="15"/>
    </row>
    <row r="4472" spans="1:6" ht="21.9" customHeight="1" x14ac:dyDescent="0.25">
      <c r="A4472" s="41" t="s">
        <v>666</v>
      </c>
      <c r="B4472" s="42">
        <v>-33.83</v>
      </c>
      <c r="C4472" s="42">
        <v>138.61000000000001</v>
      </c>
      <c r="D4472" s="43">
        <v>9</v>
      </c>
      <c r="E4472" s="40" t="s">
        <v>667</v>
      </c>
      <c r="F4472" s="15"/>
    </row>
    <row r="4473" spans="1:6" ht="21.9" customHeight="1" x14ac:dyDescent="0.25">
      <c r="A4473" s="41" t="s">
        <v>666</v>
      </c>
      <c r="B4473" s="42">
        <v>-33.83</v>
      </c>
      <c r="C4473" s="42">
        <v>138.61000000000001</v>
      </c>
      <c r="D4473" s="43">
        <v>2</v>
      </c>
      <c r="E4473" s="40" t="s">
        <v>667</v>
      </c>
      <c r="F4473" s="15"/>
    </row>
    <row r="4474" spans="1:6" ht="21.9" customHeight="1" x14ac:dyDescent="0.25">
      <c r="A4474" s="41" t="s">
        <v>666</v>
      </c>
      <c r="B4474" s="42">
        <v>-33.231999999999999</v>
      </c>
      <c r="C4474" s="42">
        <v>116.056</v>
      </c>
      <c r="D4474" s="43">
        <v>80</v>
      </c>
      <c r="E4474" s="40" t="s">
        <v>667</v>
      </c>
      <c r="F4474" s="15"/>
    </row>
    <row r="4475" spans="1:6" ht="21.9" customHeight="1" x14ac:dyDescent="0.25">
      <c r="A4475" s="41" t="s">
        <v>666</v>
      </c>
      <c r="B4475" s="42">
        <v>-33.861109999999996</v>
      </c>
      <c r="C4475" s="42">
        <v>121.89194000000001</v>
      </c>
      <c r="D4475" s="43">
        <v>25.2</v>
      </c>
      <c r="E4475" s="40" t="s">
        <v>667</v>
      </c>
      <c r="F4475" s="15"/>
    </row>
    <row r="4476" spans="1:6" ht="21.9" customHeight="1" x14ac:dyDescent="0.25">
      <c r="A4476" s="41" t="s">
        <v>666</v>
      </c>
      <c r="B4476" s="42">
        <v>-33.861109999999996</v>
      </c>
      <c r="C4476" s="42">
        <v>121.89194000000001</v>
      </c>
      <c r="D4476" s="43">
        <v>125.9</v>
      </c>
      <c r="E4476" s="40" t="s">
        <v>667</v>
      </c>
      <c r="F4476" s="15"/>
    </row>
    <row r="4477" spans="1:6" ht="21.9" customHeight="1" x14ac:dyDescent="0.25">
      <c r="A4477" s="41" t="s">
        <v>666</v>
      </c>
      <c r="B4477" s="42">
        <v>-33.861109999999996</v>
      </c>
      <c r="C4477" s="42">
        <v>121.89194000000001</v>
      </c>
      <c r="D4477" s="43">
        <v>99.7</v>
      </c>
      <c r="E4477" s="40" t="s">
        <v>667</v>
      </c>
      <c r="F4477" s="15"/>
    </row>
    <row r="4478" spans="1:6" ht="21.9" customHeight="1" x14ac:dyDescent="0.25">
      <c r="A4478" s="41" t="s">
        <v>666</v>
      </c>
      <c r="B4478" s="42">
        <v>-33.861109999999996</v>
      </c>
      <c r="C4478" s="42">
        <v>121.89194000000001</v>
      </c>
      <c r="D4478" s="43">
        <v>75.599999999999994</v>
      </c>
      <c r="E4478" s="40" t="s">
        <v>667</v>
      </c>
      <c r="F4478" s="15"/>
    </row>
    <row r="4479" spans="1:6" ht="21.9" customHeight="1" x14ac:dyDescent="0.25">
      <c r="A4479" s="41" t="s">
        <v>666</v>
      </c>
      <c r="B4479" s="42">
        <v>-33.861109999999996</v>
      </c>
      <c r="C4479" s="42">
        <v>121.89194000000001</v>
      </c>
      <c r="D4479" s="43">
        <v>125.9</v>
      </c>
      <c r="E4479" s="40" t="s">
        <v>667</v>
      </c>
      <c r="F4479" s="15"/>
    </row>
    <row r="4480" spans="1:6" ht="21.9" customHeight="1" x14ac:dyDescent="0.25">
      <c r="A4480" s="41" t="s">
        <v>666</v>
      </c>
      <c r="B4480" s="42">
        <v>-33.861109999999996</v>
      </c>
      <c r="C4480" s="42">
        <v>121.89194000000001</v>
      </c>
      <c r="D4480" s="43">
        <v>75.599999999999994</v>
      </c>
      <c r="E4480" s="40" t="s">
        <v>667</v>
      </c>
      <c r="F4480" s="15"/>
    </row>
    <row r="4481" spans="1:6" ht="21.9" customHeight="1" x14ac:dyDescent="0.25">
      <c r="A4481" s="41" t="s">
        <v>666</v>
      </c>
      <c r="B4481" s="42">
        <v>-33.861109999999996</v>
      </c>
      <c r="C4481" s="42">
        <v>121.89194000000001</v>
      </c>
      <c r="D4481" s="43">
        <v>19</v>
      </c>
      <c r="E4481" s="40" t="s">
        <v>667</v>
      </c>
      <c r="F4481" s="15"/>
    </row>
    <row r="4482" spans="1:6" ht="21.9" customHeight="1" x14ac:dyDescent="0.25">
      <c r="A4482" s="41" t="s">
        <v>666</v>
      </c>
      <c r="B4482" s="42">
        <v>-33.861109999999996</v>
      </c>
      <c r="C4482" s="42">
        <v>121.89194000000001</v>
      </c>
      <c r="D4482" s="43">
        <v>19</v>
      </c>
      <c r="E4482" s="40" t="s">
        <v>667</v>
      </c>
      <c r="F4482" s="15"/>
    </row>
    <row r="4483" spans="1:6" ht="21.9" customHeight="1" x14ac:dyDescent="0.25">
      <c r="A4483" s="41" t="s">
        <v>666</v>
      </c>
      <c r="B4483" s="42">
        <v>-33.861109999999996</v>
      </c>
      <c r="C4483" s="42">
        <v>121.89194000000001</v>
      </c>
      <c r="D4483" s="43">
        <v>19</v>
      </c>
      <c r="E4483" s="40" t="s">
        <v>667</v>
      </c>
      <c r="F4483" s="15"/>
    </row>
    <row r="4484" spans="1:6" ht="21.9" customHeight="1" x14ac:dyDescent="0.25">
      <c r="A4484" s="41" t="s">
        <v>666</v>
      </c>
      <c r="B4484" s="42">
        <v>-33.861109999999996</v>
      </c>
      <c r="C4484" s="42">
        <v>121.89194000000001</v>
      </c>
      <c r="D4484" s="43">
        <v>19</v>
      </c>
      <c r="E4484" s="40" t="s">
        <v>667</v>
      </c>
      <c r="F4484" s="15"/>
    </row>
    <row r="4485" spans="1:6" ht="21.9" customHeight="1" x14ac:dyDescent="0.25">
      <c r="A4485" s="41" t="s">
        <v>666</v>
      </c>
      <c r="B4485" s="42">
        <v>-33.861109999999996</v>
      </c>
      <c r="C4485" s="42">
        <v>121.89194000000001</v>
      </c>
      <c r="D4485" s="43">
        <v>19</v>
      </c>
      <c r="E4485" s="40" t="s">
        <v>667</v>
      </c>
      <c r="F4485" s="15"/>
    </row>
    <row r="4486" spans="1:6" ht="21.9" customHeight="1" x14ac:dyDescent="0.25">
      <c r="A4486" s="41" t="s">
        <v>666</v>
      </c>
      <c r="B4486" s="42">
        <v>-33.861109999999996</v>
      </c>
      <c r="C4486" s="42">
        <v>121.89194000000001</v>
      </c>
      <c r="D4486" s="43">
        <v>12.4</v>
      </c>
      <c r="E4486" s="40" t="s">
        <v>667</v>
      </c>
      <c r="F4486" s="15"/>
    </row>
    <row r="4487" spans="1:6" ht="21.9" customHeight="1" x14ac:dyDescent="0.25">
      <c r="A4487" s="41" t="s">
        <v>666</v>
      </c>
      <c r="B4487" s="42">
        <v>-33.861109999999996</v>
      </c>
      <c r="C4487" s="42">
        <v>121.89194000000001</v>
      </c>
      <c r="D4487" s="43">
        <v>75.599999999999994</v>
      </c>
      <c r="E4487" s="40" t="s">
        <v>667</v>
      </c>
      <c r="F4487" s="15"/>
    </row>
    <row r="4488" spans="1:6" ht="21.9" customHeight="1" x14ac:dyDescent="0.25">
      <c r="A4488" s="41" t="s">
        <v>666</v>
      </c>
      <c r="B4488" s="42">
        <v>-32.133330000000001</v>
      </c>
      <c r="C4488" s="42">
        <v>117.16667</v>
      </c>
      <c r="D4488" s="43">
        <v>39.566666669999996</v>
      </c>
      <c r="E4488" s="40" t="s">
        <v>667</v>
      </c>
      <c r="F4488" s="15"/>
    </row>
    <row r="4489" spans="1:6" ht="21.9" customHeight="1" x14ac:dyDescent="0.25">
      <c r="A4489" s="41" t="s">
        <v>666</v>
      </c>
      <c r="B4489" s="42">
        <v>-33.75</v>
      </c>
      <c r="C4489" s="42">
        <v>117.45</v>
      </c>
      <c r="D4489" s="43">
        <v>37</v>
      </c>
      <c r="E4489" s="40" t="s">
        <v>667</v>
      </c>
      <c r="F4489" s="15"/>
    </row>
    <row r="4490" spans="1:6" ht="21.9" customHeight="1" x14ac:dyDescent="0.25">
      <c r="A4490" s="41" t="s">
        <v>666</v>
      </c>
      <c r="B4490" s="42">
        <v>-33.75</v>
      </c>
      <c r="C4490" s="42">
        <v>117.45</v>
      </c>
      <c r="D4490" s="43">
        <v>4</v>
      </c>
      <c r="E4490" s="40" t="s">
        <v>667</v>
      </c>
      <c r="F4490" s="15"/>
    </row>
    <row r="4491" spans="1:6" ht="21.9" customHeight="1" x14ac:dyDescent="0.25">
      <c r="A4491" s="41" t="s">
        <v>666</v>
      </c>
      <c r="B4491" s="42">
        <v>-30.75</v>
      </c>
      <c r="C4491" s="42">
        <v>116.66667</v>
      </c>
      <c r="D4491" s="43">
        <v>193</v>
      </c>
      <c r="E4491" s="40" t="s">
        <v>667</v>
      </c>
      <c r="F4491" s="15"/>
    </row>
    <row r="4492" spans="1:6" ht="21.9" customHeight="1" x14ac:dyDescent="0.25">
      <c r="A4492" s="41" t="s">
        <v>666</v>
      </c>
      <c r="B4492" s="42">
        <v>-33.396039999999999</v>
      </c>
      <c r="C4492" s="42">
        <v>147.78001</v>
      </c>
      <c r="D4492" s="43">
        <v>12</v>
      </c>
      <c r="E4492" s="40" t="s">
        <v>667</v>
      </c>
      <c r="F4492" s="15"/>
    </row>
    <row r="4493" spans="1:6" ht="21.9" customHeight="1" x14ac:dyDescent="0.25">
      <c r="A4493" s="41" t="s">
        <v>666</v>
      </c>
      <c r="B4493" s="42">
        <v>-33.258189999999999</v>
      </c>
      <c r="C4493" s="42">
        <v>147.50537</v>
      </c>
      <c r="D4493" s="43">
        <v>0.4</v>
      </c>
      <c r="E4493" s="40" t="s">
        <v>667</v>
      </c>
      <c r="F4493" s="15"/>
    </row>
    <row r="4494" spans="1:6" ht="21.9" customHeight="1" x14ac:dyDescent="0.25">
      <c r="A4494" s="41" t="s">
        <v>666</v>
      </c>
      <c r="B4494" s="42">
        <v>-33.396039999999999</v>
      </c>
      <c r="C4494" s="42">
        <v>147.78001</v>
      </c>
      <c r="D4494" s="43">
        <v>10</v>
      </c>
      <c r="E4494" s="40" t="s">
        <v>667</v>
      </c>
      <c r="F4494" s="15"/>
    </row>
    <row r="4495" spans="1:6" ht="21.9" customHeight="1" x14ac:dyDescent="0.25">
      <c r="A4495" s="41" t="s">
        <v>666</v>
      </c>
      <c r="B4495" s="42">
        <v>-33.258189999999999</v>
      </c>
      <c r="C4495" s="42">
        <v>147.50537</v>
      </c>
      <c r="D4495" s="43">
        <v>0.1</v>
      </c>
      <c r="E4495" s="40" t="s">
        <v>667</v>
      </c>
      <c r="F4495" s="15"/>
    </row>
    <row r="4496" spans="1:6" ht="21.9" customHeight="1" x14ac:dyDescent="0.25">
      <c r="A4496" s="41" t="s">
        <v>666</v>
      </c>
      <c r="B4496" s="42">
        <v>-34.03387</v>
      </c>
      <c r="C4496" s="42">
        <v>147.93091000000001</v>
      </c>
      <c r="D4496" s="43">
        <v>12.875</v>
      </c>
      <c r="E4496" s="40" t="s">
        <v>667</v>
      </c>
      <c r="F4496" s="15"/>
    </row>
    <row r="4497" spans="1:6" ht="21.9" customHeight="1" x14ac:dyDescent="0.25">
      <c r="A4497" s="41" t="s">
        <v>666</v>
      </c>
      <c r="B4497" s="42">
        <v>-34.039499999999997</v>
      </c>
      <c r="C4497" s="42">
        <v>147.93143000000001</v>
      </c>
      <c r="D4497" s="43">
        <v>36.903409089999997</v>
      </c>
      <c r="E4497" s="40" t="s">
        <v>667</v>
      </c>
      <c r="F4497" s="15"/>
    </row>
    <row r="4498" spans="1:6" ht="21.9" customHeight="1" x14ac:dyDescent="0.25">
      <c r="A4498" s="41" t="s">
        <v>666</v>
      </c>
      <c r="B4498" s="42">
        <v>-33.453519999999997</v>
      </c>
      <c r="C4498" s="42">
        <v>147.57058000000001</v>
      </c>
      <c r="D4498" s="43">
        <v>13.64864865</v>
      </c>
      <c r="E4498" s="40" t="s">
        <v>667</v>
      </c>
      <c r="F4498" s="15"/>
    </row>
    <row r="4499" spans="1:6" ht="21.9" customHeight="1" x14ac:dyDescent="0.25">
      <c r="A4499" s="41" t="s">
        <v>666</v>
      </c>
      <c r="B4499" s="42">
        <v>-33.38109</v>
      </c>
      <c r="C4499" s="42">
        <v>147.74601999999999</v>
      </c>
      <c r="D4499" s="43">
        <v>21.943298970000001</v>
      </c>
      <c r="E4499" s="40" t="s">
        <v>667</v>
      </c>
      <c r="F4499" s="15"/>
    </row>
    <row r="4500" spans="1:6" ht="21.9" customHeight="1" x14ac:dyDescent="0.25">
      <c r="A4500" s="41" t="s">
        <v>666</v>
      </c>
      <c r="B4500" s="42">
        <v>-33.282510000000002</v>
      </c>
      <c r="C4500" s="42">
        <v>147.33756</v>
      </c>
      <c r="D4500" s="43">
        <v>7.6420233460000002</v>
      </c>
      <c r="E4500" s="40" t="s">
        <v>667</v>
      </c>
      <c r="F4500" s="15"/>
    </row>
    <row r="4501" spans="1:6" ht="21.9" customHeight="1" x14ac:dyDescent="0.25">
      <c r="A4501" s="41" t="s">
        <v>666</v>
      </c>
      <c r="B4501" s="42">
        <v>-37.831800000000001</v>
      </c>
      <c r="C4501" s="42">
        <v>140.7792</v>
      </c>
      <c r="D4501" s="43">
        <v>150</v>
      </c>
      <c r="E4501" s="40" t="s">
        <v>667</v>
      </c>
      <c r="F4501" s="15"/>
    </row>
    <row r="4502" spans="1:6" ht="21.9" customHeight="1" x14ac:dyDescent="0.25">
      <c r="A4502" s="41" t="s">
        <v>666</v>
      </c>
      <c r="B4502" s="42">
        <v>-31.009550000000001</v>
      </c>
      <c r="C4502" s="42">
        <v>125.33069999999999</v>
      </c>
      <c r="D4502" s="43">
        <v>0.8</v>
      </c>
      <c r="E4502" s="40" t="s">
        <v>667</v>
      </c>
      <c r="F4502" s="15"/>
    </row>
    <row r="4503" spans="1:6" customFormat="1" ht="21.9" customHeight="1" x14ac:dyDescent="0.25">
      <c r="A4503" s="35" t="s">
        <v>519</v>
      </c>
      <c r="B4503" s="36">
        <v>51.3</v>
      </c>
      <c r="C4503" s="36">
        <v>4.8</v>
      </c>
      <c r="D4503" s="37">
        <v>292</v>
      </c>
      <c r="E4503" s="38" t="s">
        <v>668</v>
      </c>
      <c r="F4503" s="15"/>
    </row>
    <row r="4504" spans="1:6" customFormat="1" ht="21.9" customHeight="1" x14ac:dyDescent="0.25">
      <c r="A4504" s="35" t="s">
        <v>300</v>
      </c>
      <c r="B4504" s="36">
        <v>35.6</v>
      </c>
      <c r="C4504" s="36">
        <v>-98.1</v>
      </c>
      <c r="D4504" s="37">
        <v>93.8</v>
      </c>
      <c r="E4504" s="38" t="s">
        <v>669</v>
      </c>
      <c r="F4504" s="15"/>
    </row>
    <row r="4505" spans="1:6" customFormat="1" ht="21.9" customHeight="1" x14ac:dyDescent="0.25">
      <c r="A4505" s="35" t="s">
        <v>300</v>
      </c>
      <c r="B4505" s="36">
        <v>35.6</v>
      </c>
      <c r="C4505" s="36">
        <v>-98.1</v>
      </c>
      <c r="D4505" s="37">
        <v>63.9</v>
      </c>
      <c r="E4505" s="38" t="s">
        <v>669</v>
      </c>
      <c r="F4505" s="15"/>
    </row>
    <row r="4506" spans="1:6" customFormat="1" ht="21.9" customHeight="1" x14ac:dyDescent="0.25">
      <c r="A4506" s="35" t="s">
        <v>353</v>
      </c>
      <c r="B4506" s="36">
        <v>23.6</v>
      </c>
      <c r="C4506" s="36">
        <v>73.3</v>
      </c>
      <c r="D4506" s="37">
        <v>34</v>
      </c>
      <c r="E4506" s="38" t="s">
        <v>670</v>
      </c>
      <c r="F4506" s="15"/>
    </row>
    <row r="4507" spans="1:6" customFormat="1" ht="21.9" customHeight="1" x14ac:dyDescent="0.25">
      <c r="A4507" s="35" t="s">
        <v>353</v>
      </c>
      <c r="B4507" s="36">
        <v>23.1</v>
      </c>
      <c r="C4507" s="36">
        <v>72.599999999999994</v>
      </c>
      <c r="D4507" s="37">
        <v>35.6</v>
      </c>
      <c r="E4507" s="38" t="s">
        <v>670</v>
      </c>
      <c r="F4507" s="15"/>
    </row>
    <row r="4508" spans="1:6" customFormat="1" ht="21.9" customHeight="1" x14ac:dyDescent="0.25">
      <c r="A4508" s="35" t="s">
        <v>353</v>
      </c>
      <c r="B4508" s="36">
        <v>23.1</v>
      </c>
      <c r="C4508" s="36">
        <v>72.599999999999994</v>
      </c>
      <c r="D4508" s="37">
        <v>58.5</v>
      </c>
      <c r="E4508" s="38" t="s">
        <v>670</v>
      </c>
      <c r="F4508" s="15"/>
    </row>
    <row r="4509" spans="1:6" customFormat="1" ht="21.9" customHeight="1" x14ac:dyDescent="0.25">
      <c r="A4509" s="35" t="s">
        <v>353</v>
      </c>
      <c r="B4509" s="36">
        <v>23.4</v>
      </c>
      <c r="C4509" s="36">
        <v>72.400000000000006</v>
      </c>
      <c r="D4509" s="37">
        <v>70.900000000000006</v>
      </c>
      <c r="E4509" s="38" t="s">
        <v>670</v>
      </c>
      <c r="F4509" s="15"/>
    </row>
    <row r="4510" spans="1:6" customFormat="1" ht="21.9" customHeight="1" x14ac:dyDescent="0.25">
      <c r="A4510" s="35" t="s">
        <v>353</v>
      </c>
      <c r="B4510" s="36">
        <v>23.8</v>
      </c>
      <c r="C4510" s="36">
        <v>73.099999999999994</v>
      </c>
      <c r="D4510" s="37">
        <v>87</v>
      </c>
      <c r="E4510" s="38" t="s">
        <v>670</v>
      </c>
      <c r="F4510" s="15"/>
    </row>
    <row r="4511" spans="1:6" customFormat="1" ht="21.9" customHeight="1" x14ac:dyDescent="0.25">
      <c r="A4511" s="35" t="s">
        <v>353</v>
      </c>
      <c r="B4511" s="36">
        <v>23.4</v>
      </c>
      <c r="C4511" s="36">
        <v>72.400000000000006</v>
      </c>
      <c r="D4511" s="37">
        <v>144</v>
      </c>
      <c r="E4511" s="38" t="s">
        <v>670</v>
      </c>
      <c r="F4511" s="15"/>
    </row>
    <row r="4512" spans="1:6" customFormat="1" ht="21.9" customHeight="1" x14ac:dyDescent="0.25">
      <c r="A4512" s="35" t="s">
        <v>353</v>
      </c>
      <c r="B4512" s="36">
        <v>23.1</v>
      </c>
      <c r="C4512" s="36">
        <v>73.099999999999994</v>
      </c>
      <c r="D4512" s="37">
        <v>184</v>
      </c>
      <c r="E4512" s="38" t="s">
        <v>670</v>
      </c>
      <c r="F4512" s="15"/>
    </row>
    <row r="4513" spans="1:6" customFormat="1" ht="21.9" customHeight="1" x14ac:dyDescent="0.25">
      <c r="A4513" s="35" t="s">
        <v>355</v>
      </c>
      <c r="B4513" s="36">
        <v>-24.8</v>
      </c>
      <c r="C4513" s="36">
        <v>25.3</v>
      </c>
      <c r="D4513" s="37">
        <v>0.9</v>
      </c>
      <c r="E4513" s="38" t="s">
        <v>671</v>
      </c>
      <c r="F4513" s="15"/>
    </row>
    <row r="4514" spans="1:6" customFormat="1" ht="21.9" customHeight="1" x14ac:dyDescent="0.25">
      <c r="A4514" s="35" t="s">
        <v>355</v>
      </c>
      <c r="B4514" s="36">
        <v>-24.8</v>
      </c>
      <c r="C4514" s="36">
        <v>25.3</v>
      </c>
      <c r="D4514" s="37">
        <v>1</v>
      </c>
      <c r="E4514" s="38" t="s">
        <v>671</v>
      </c>
      <c r="F4514" s="15"/>
    </row>
    <row r="4515" spans="1:6" customFormat="1" ht="21.9" customHeight="1" x14ac:dyDescent="0.25">
      <c r="A4515" s="35" t="s">
        <v>355</v>
      </c>
      <c r="B4515" s="36">
        <v>-24.1</v>
      </c>
      <c r="C4515" s="36">
        <v>25.3</v>
      </c>
      <c r="D4515" s="37">
        <v>3</v>
      </c>
      <c r="E4515" s="38" t="s">
        <v>671</v>
      </c>
      <c r="F4515" s="15"/>
    </row>
    <row r="4516" spans="1:6" customFormat="1" ht="21.9" customHeight="1" x14ac:dyDescent="0.25">
      <c r="A4516" s="35" t="s">
        <v>355</v>
      </c>
      <c r="B4516" s="36">
        <v>-23.8</v>
      </c>
      <c r="C4516" s="36">
        <v>25.1</v>
      </c>
      <c r="D4516" s="37">
        <v>5</v>
      </c>
      <c r="E4516" s="38" t="s">
        <v>671</v>
      </c>
      <c r="F4516" s="15"/>
    </row>
    <row r="4517" spans="1:6" customFormat="1" ht="21.9" customHeight="1" x14ac:dyDescent="0.25">
      <c r="A4517" s="35" t="s">
        <v>356</v>
      </c>
      <c r="B4517" s="36">
        <v>15.6</v>
      </c>
      <c r="C4517" s="36">
        <v>-16.3</v>
      </c>
      <c r="D4517" s="37">
        <v>15</v>
      </c>
      <c r="E4517" s="38" t="s">
        <v>672</v>
      </c>
      <c r="F4517" s="15"/>
    </row>
    <row r="4518" spans="1:6" customFormat="1" ht="21.9" customHeight="1" x14ac:dyDescent="0.25">
      <c r="A4518" s="35" t="s">
        <v>673</v>
      </c>
      <c r="B4518" s="36">
        <v>-43.8</v>
      </c>
      <c r="C4518" s="36">
        <v>171.8</v>
      </c>
      <c r="D4518" s="37">
        <v>370</v>
      </c>
      <c r="E4518" s="38" t="s">
        <v>674</v>
      </c>
      <c r="F4518" s="15"/>
    </row>
    <row r="4519" spans="1:6" customFormat="1" ht="21.9" customHeight="1" x14ac:dyDescent="0.25">
      <c r="A4519" s="35" t="s">
        <v>520</v>
      </c>
      <c r="B4519" s="36">
        <v>-29.9</v>
      </c>
      <c r="C4519" s="36">
        <v>116.6</v>
      </c>
      <c r="D4519" s="37">
        <v>30</v>
      </c>
      <c r="E4519" s="38" t="s">
        <v>675</v>
      </c>
      <c r="F4519" s="15"/>
    </row>
    <row r="4520" spans="1:6" customFormat="1" ht="21.9" customHeight="1" x14ac:dyDescent="0.25">
      <c r="A4520" s="35" t="s">
        <v>520</v>
      </c>
      <c r="B4520" s="36">
        <v>-33.9</v>
      </c>
      <c r="C4520" s="36">
        <v>117.1</v>
      </c>
      <c r="D4520" s="37">
        <v>115</v>
      </c>
      <c r="E4520" s="38" t="s">
        <v>675</v>
      </c>
      <c r="F4520" s="15"/>
    </row>
    <row r="4521" spans="1:6" customFormat="1" ht="21.9" customHeight="1" x14ac:dyDescent="0.25">
      <c r="A4521" s="35" t="s">
        <v>301</v>
      </c>
      <c r="B4521" s="36">
        <v>43.1</v>
      </c>
      <c r="C4521" s="36">
        <v>-89.6</v>
      </c>
      <c r="D4521" s="37">
        <v>256</v>
      </c>
      <c r="E4521" s="38" t="s">
        <v>676</v>
      </c>
      <c r="F4521" s="15"/>
    </row>
    <row r="4522" spans="1:6" customFormat="1" ht="21.9" customHeight="1" x14ac:dyDescent="0.25">
      <c r="A4522" s="35" t="s">
        <v>301</v>
      </c>
      <c r="B4522" s="36">
        <v>43.1</v>
      </c>
      <c r="C4522" s="36">
        <v>-89.6</v>
      </c>
      <c r="D4522" s="37">
        <v>290</v>
      </c>
      <c r="E4522" s="38" t="s">
        <v>676</v>
      </c>
      <c r="F4522" s="15"/>
    </row>
    <row r="4523" spans="1:6" customFormat="1" ht="21.9" customHeight="1" x14ac:dyDescent="0.25">
      <c r="A4523" s="35" t="s">
        <v>301</v>
      </c>
      <c r="B4523" s="36">
        <v>46.1</v>
      </c>
      <c r="C4523" s="36">
        <v>-89.8</v>
      </c>
      <c r="D4523" s="37">
        <v>279</v>
      </c>
      <c r="E4523" s="38" t="s">
        <v>676</v>
      </c>
      <c r="F4523" s="15"/>
    </row>
    <row r="4524" spans="1:6" customFormat="1" ht="21.9" customHeight="1" x14ac:dyDescent="0.25">
      <c r="A4524" s="35" t="s">
        <v>301</v>
      </c>
      <c r="B4524" s="36">
        <v>46.1</v>
      </c>
      <c r="C4524" s="36">
        <v>-89.8</v>
      </c>
      <c r="D4524" s="37">
        <v>287</v>
      </c>
      <c r="E4524" s="38" t="s">
        <v>676</v>
      </c>
      <c r="F4524" s="15"/>
    </row>
    <row r="4525" spans="1:6" customFormat="1" ht="21.9" customHeight="1" x14ac:dyDescent="0.25">
      <c r="A4525" s="35" t="s">
        <v>301</v>
      </c>
      <c r="B4525" s="36">
        <v>46.1</v>
      </c>
      <c r="C4525" s="36">
        <v>-89.8</v>
      </c>
      <c r="D4525" s="37">
        <v>130</v>
      </c>
      <c r="E4525" s="38" t="s">
        <v>676</v>
      </c>
      <c r="F4525" s="15"/>
    </row>
    <row r="4526" spans="1:6" customFormat="1" ht="21.9" customHeight="1" x14ac:dyDescent="0.25">
      <c r="A4526" s="35" t="s">
        <v>301</v>
      </c>
      <c r="B4526" s="36">
        <v>46.1</v>
      </c>
      <c r="C4526" s="36">
        <v>-89.8</v>
      </c>
      <c r="D4526" s="37">
        <v>175</v>
      </c>
      <c r="E4526" s="38" t="s">
        <v>676</v>
      </c>
      <c r="F4526" s="15"/>
    </row>
    <row r="4527" spans="1:6" customFormat="1" ht="21.9" customHeight="1" x14ac:dyDescent="0.25">
      <c r="A4527" s="35" t="s">
        <v>301</v>
      </c>
      <c r="B4527" s="36">
        <v>46.1</v>
      </c>
      <c r="C4527" s="36">
        <v>-89.8</v>
      </c>
      <c r="D4527" s="37">
        <v>176</v>
      </c>
      <c r="E4527" s="38" t="s">
        <v>676</v>
      </c>
      <c r="F4527" s="15"/>
    </row>
    <row r="4528" spans="1:6" customFormat="1" ht="21.9" customHeight="1" x14ac:dyDescent="0.25">
      <c r="A4528" s="35" t="s">
        <v>301</v>
      </c>
      <c r="B4528" s="36">
        <v>46.1</v>
      </c>
      <c r="C4528" s="36">
        <v>-89.8</v>
      </c>
      <c r="D4528" s="37">
        <v>268</v>
      </c>
      <c r="E4528" s="38" t="s">
        <v>676</v>
      </c>
      <c r="F4528" s="15"/>
    </row>
    <row r="4529" spans="1:6" customFormat="1" ht="21.9" customHeight="1" x14ac:dyDescent="0.25">
      <c r="A4529" s="35" t="s">
        <v>499</v>
      </c>
      <c r="B4529" s="36">
        <v>49.3</v>
      </c>
      <c r="C4529" s="36">
        <v>14.8</v>
      </c>
      <c r="D4529" s="37">
        <v>20.6</v>
      </c>
      <c r="E4529" s="38" t="s">
        <v>677</v>
      </c>
      <c r="F4529" s="15"/>
    </row>
    <row r="4530" spans="1:6" customFormat="1" ht="21.9" customHeight="1" x14ac:dyDescent="0.25">
      <c r="A4530" s="35" t="s">
        <v>460</v>
      </c>
      <c r="B4530" s="36">
        <v>-35.4</v>
      </c>
      <c r="C4530" s="36">
        <v>147.6</v>
      </c>
      <c r="D4530" s="37">
        <v>15</v>
      </c>
      <c r="E4530" s="38" t="s">
        <v>678</v>
      </c>
      <c r="F4530" s="15"/>
    </row>
    <row r="4531" spans="1:6" customFormat="1" ht="21.9" customHeight="1" x14ac:dyDescent="0.25">
      <c r="A4531" s="35" t="s">
        <v>460</v>
      </c>
      <c r="B4531" s="36">
        <v>-35.4</v>
      </c>
      <c r="C4531" s="36">
        <v>147.6</v>
      </c>
      <c r="D4531" s="37">
        <v>84</v>
      </c>
      <c r="E4531" s="38" t="s">
        <v>678</v>
      </c>
      <c r="F4531" s="15"/>
    </row>
    <row r="4532" spans="1:6" customFormat="1" ht="21.9" customHeight="1" x14ac:dyDescent="0.25">
      <c r="A4532" s="35" t="s">
        <v>460</v>
      </c>
      <c r="B4532" s="36">
        <v>-35.4</v>
      </c>
      <c r="C4532" s="36">
        <v>147.6</v>
      </c>
      <c r="D4532" s="37">
        <v>89</v>
      </c>
      <c r="E4532" s="38" t="s">
        <v>678</v>
      </c>
      <c r="F4532" s="15"/>
    </row>
    <row r="4533" spans="1:6" customFormat="1" ht="21.9" customHeight="1" x14ac:dyDescent="0.25">
      <c r="A4533" s="35" t="s">
        <v>460</v>
      </c>
      <c r="B4533" s="36">
        <v>-35.4</v>
      </c>
      <c r="C4533" s="36">
        <v>147.6</v>
      </c>
      <c r="D4533" s="37">
        <v>185</v>
      </c>
      <c r="E4533" s="38" t="s">
        <v>678</v>
      </c>
      <c r="F4533" s="15"/>
    </row>
    <row r="4534" spans="1:6" customFormat="1" ht="21.9" customHeight="1" x14ac:dyDescent="0.25">
      <c r="A4534" s="35" t="s">
        <v>460</v>
      </c>
      <c r="B4534" s="36">
        <v>-35.4</v>
      </c>
      <c r="C4534" s="36">
        <v>147.6</v>
      </c>
      <c r="D4534" s="37">
        <v>25</v>
      </c>
      <c r="E4534" s="38" t="s">
        <v>678</v>
      </c>
      <c r="F4534" s="15"/>
    </row>
    <row r="4535" spans="1:6" customFormat="1" ht="21.9" customHeight="1" x14ac:dyDescent="0.25">
      <c r="A4535" s="35" t="s">
        <v>460</v>
      </c>
      <c r="B4535" s="36">
        <v>-35.4</v>
      </c>
      <c r="C4535" s="36">
        <v>147.6</v>
      </c>
      <c r="D4535" s="37">
        <v>2</v>
      </c>
      <c r="E4535" s="38" t="s">
        <v>678</v>
      </c>
      <c r="F4535" s="15"/>
    </row>
    <row r="4536" spans="1:6" customFormat="1" ht="21.9" customHeight="1" x14ac:dyDescent="0.25">
      <c r="A4536" s="35" t="s">
        <v>358</v>
      </c>
      <c r="B4536" s="36">
        <v>51.9</v>
      </c>
      <c r="C4536" s="36">
        <v>-107.3</v>
      </c>
      <c r="D4536" s="37">
        <v>3</v>
      </c>
      <c r="E4536" s="38" t="s">
        <v>679</v>
      </c>
      <c r="F4536" s="15"/>
    </row>
    <row r="4537" spans="1:6" customFormat="1" ht="21.9" customHeight="1" x14ac:dyDescent="0.25">
      <c r="A4537" s="35" t="s">
        <v>360</v>
      </c>
      <c r="B4537" s="36">
        <v>34.799999999999997</v>
      </c>
      <c r="C4537" s="36">
        <v>32.9</v>
      </c>
      <c r="D4537" s="37">
        <v>52.5</v>
      </c>
      <c r="E4537" s="38" t="s">
        <v>680</v>
      </c>
      <c r="F4537" s="15"/>
    </row>
    <row r="4538" spans="1:6" customFormat="1" ht="21.9" customHeight="1" x14ac:dyDescent="0.25">
      <c r="A4538" s="35" t="s">
        <v>360</v>
      </c>
      <c r="B4538" s="36">
        <v>34.799999999999997</v>
      </c>
      <c r="C4538" s="36">
        <v>32.9</v>
      </c>
      <c r="D4538" s="37">
        <v>55.5</v>
      </c>
      <c r="E4538" s="38" t="s">
        <v>680</v>
      </c>
      <c r="F4538" s="15"/>
    </row>
    <row r="4539" spans="1:6" customFormat="1" ht="21.9" customHeight="1" x14ac:dyDescent="0.25">
      <c r="A4539" s="35" t="s">
        <v>362</v>
      </c>
      <c r="B4539" s="36">
        <v>15.9</v>
      </c>
      <c r="C4539" s="36">
        <v>-16.3</v>
      </c>
      <c r="D4539" s="37">
        <v>2.69</v>
      </c>
      <c r="E4539" s="38" t="s">
        <v>681</v>
      </c>
      <c r="F4539" s="15"/>
    </row>
    <row r="4540" spans="1:6" customFormat="1" ht="21.9" customHeight="1" x14ac:dyDescent="0.25">
      <c r="A4540" s="35" t="s">
        <v>362</v>
      </c>
      <c r="B4540" s="36">
        <v>15.8</v>
      </c>
      <c r="C4540" s="36">
        <v>-16.3</v>
      </c>
      <c r="D4540" s="37">
        <v>14.9</v>
      </c>
      <c r="E4540" s="38" t="s">
        <v>681</v>
      </c>
      <c r="F4540" s="15"/>
    </row>
    <row r="4541" spans="1:6" customFormat="1" ht="21.9" customHeight="1" x14ac:dyDescent="0.25">
      <c r="A4541" s="35" t="s">
        <v>366</v>
      </c>
      <c r="B4541" s="36">
        <v>13.1</v>
      </c>
      <c r="C4541" s="36">
        <v>10.1</v>
      </c>
      <c r="D4541" s="37">
        <v>35.299999999999997</v>
      </c>
      <c r="E4541" s="38" t="s">
        <v>682</v>
      </c>
      <c r="F4541" s="15"/>
    </row>
    <row r="4542" spans="1:6" customFormat="1" ht="21.9" customHeight="1" x14ac:dyDescent="0.25">
      <c r="A4542" s="35" t="s">
        <v>522</v>
      </c>
      <c r="B4542" s="36">
        <v>45.1</v>
      </c>
      <c r="C4542" s="36">
        <v>9.6</v>
      </c>
      <c r="D4542" s="37">
        <v>491</v>
      </c>
      <c r="E4542" s="38" t="s">
        <v>683</v>
      </c>
      <c r="F4542" s="15"/>
    </row>
    <row r="4543" spans="1:6" customFormat="1" ht="21.9" customHeight="1" x14ac:dyDescent="0.25">
      <c r="A4543" s="35" t="s">
        <v>302</v>
      </c>
      <c r="B4543" s="36">
        <v>13.4</v>
      </c>
      <c r="C4543" s="36">
        <v>2.8</v>
      </c>
      <c r="D4543" s="37">
        <v>35</v>
      </c>
      <c r="E4543" s="38" t="s">
        <v>684</v>
      </c>
      <c r="F4543" s="15"/>
    </row>
    <row r="4544" spans="1:6" customFormat="1" ht="21.9" customHeight="1" x14ac:dyDescent="0.25">
      <c r="A4544" s="35" t="s">
        <v>302</v>
      </c>
      <c r="B4544" s="36">
        <v>13.4</v>
      </c>
      <c r="C4544" s="36">
        <v>2.8</v>
      </c>
      <c r="D4544" s="37">
        <v>3</v>
      </c>
      <c r="E4544" s="38" t="s">
        <v>684</v>
      </c>
      <c r="F4544" s="15"/>
    </row>
    <row r="4545" spans="1:6" customFormat="1" ht="21.9" customHeight="1" x14ac:dyDescent="0.25">
      <c r="A4545" s="35" t="s">
        <v>303</v>
      </c>
      <c r="B4545" s="36">
        <v>13.6</v>
      </c>
      <c r="C4545" s="36">
        <v>2.8</v>
      </c>
      <c r="D4545" s="37">
        <v>25</v>
      </c>
      <c r="E4545" s="38" t="s">
        <v>685</v>
      </c>
      <c r="F4545" s="15"/>
    </row>
    <row r="4546" spans="1:6" customFormat="1" ht="21.9" customHeight="1" x14ac:dyDescent="0.25">
      <c r="A4546" s="35" t="s">
        <v>303</v>
      </c>
      <c r="B4546" s="36">
        <v>13.6</v>
      </c>
      <c r="C4546" s="36">
        <v>2.8</v>
      </c>
      <c r="D4546" s="37">
        <v>2</v>
      </c>
      <c r="E4546" s="38" t="s">
        <v>685</v>
      </c>
      <c r="F4546" s="15"/>
    </row>
    <row r="4547" spans="1:6" customFormat="1" ht="21.9" customHeight="1" x14ac:dyDescent="0.25">
      <c r="A4547" s="35" t="s">
        <v>369</v>
      </c>
      <c r="B4547" s="36">
        <v>46.6</v>
      </c>
      <c r="C4547" s="36">
        <v>-119.4</v>
      </c>
      <c r="D4547" s="37">
        <v>1.2</v>
      </c>
      <c r="E4547" s="38" t="s">
        <v>686</v>
      </c>
      <c r="F4547" s="15"/>
    </row>
    <row r="4548" spans="1:6" customFormat="1" ht="21.9" customHeight="1" x14ac:dyDescent="0.25">
      <c r="A4548" s="35" t="s">
        <v>369</v>
      </c>
      <c r="B4548" s="36">
        <v>46.6</v>
      </c>
      <c r="C4548" s="36">
        <v>-119.4</v>
      </c>
      <c r="D4548" s="37">
        <v>5.0999999999999996</v>
      </c>
      <c r="E4548" s="38" t="s">
        <v>686</v>
      </c>
      <c r="F4548" s="15"/>
    </row>
    <row r="4549" spans="1:6" customFormat="1" ht="21.9" customHeight="1" x14ac:dyDescent="0.25">
      <c r="A4549" s="35" t="s">
        <v>369</v>
      </c>
      <c r="B4549" s="36">
        <v>46.6</v>
      </c>
      <c r="C4549" s="36">
        <v>-119.4</v>
      </c>
      <c r="D4549" s="37">
        <v>25.4</v>
      </c>
      <c r="E4549" s="38" t="s">
        <v>686</v>
      </c>
      <c r="F4549" s="15"/>
    </row>
    <row r="4550" spans="1:6" customFormat="1" ht="21.9" customHeight="1" x14ac:dyDescent="0.25">
      <c r="A4550" s="35" t="s">
        <v>369</v>
      </c>
      <c r="B4550" s="36">
        <v>46.6</v>
      </c>
      <c r="C4550" s="36">
        <v>-119.4</v>
      </c>
      <c r="D4550" s="37">
        <v>55.4</v>
      </c>
      <c r="E4550" s="38" t="s">
        <v>686</v>
      </c>
      <c r="F4550" s="15"/>
    </row>
    <row r="4551" spans="1:6" customFormat="1" ht="21.9" customHeight="1" x14ac:dyDescent="0.25">
      <c r="A4551" s="35" t="s">
        <v>369</v>
      </c>
      <c r="B4551" s="36">
        <v>46.6</v>
      </c>
      <c r="C4551" s="36">
        <v>-119.4</v>
      </c>
      <c r="D4551" s="37">
        <v>86.7</v>
      </c>
      <c r="E4551" s="38" t="s">
        <v>686</v>
      </c>
      <c r="F4551" s="15"/>
    </row>
    <row r="4552" spans="1:6" customFormat="1" ht="21.9" customHeight="1" x14ac:dyDescent="0.25">
      <c r="A4552" s="35" t="s">
        <v>369</v>
      </c>
      <c r="B4552" s="36">
        <v>46.6</v>
      </c>
      <c r="C4552" s="36">
        <v>-119.4</v>
      </c>
      <c r="D4552" s="37">
        <v>300</v>
      </c>
      <c r="E4552" s="38" t="s">
        <v>686</v>
      </c>
      <c r="F4552" s="15"/>
    </row>
    <row r="4553" spans="1:6" customFormat="1" ht="21.9" customHeight="1" x14ac:dyDescent="0.25">
      <c r="A4553" s="35" t="s">
        <v>369</v>
      </c>
      <c r="B4553" s="36">
        <v>46.6</v>
      </c>
      <c r="C4553" s="36">
        <v>-119.4</v>
      </c>
      <c r="D4553" s="37">
        <v>0.02</v>
      </c>
      <c r="E4553" s="38" t="s">
        <v>686</v>
      </c>
      <c r="F4553" s="15"/>
    </row>
    <row r="4554" spans="1:6" customFormat="1" ht="21.9" customHeight="1" x14ac:dyDescent="0.25">
      <c r="A4554" s="35" t="s">
        <v>369</v>
      </c>
      <c r="B4554" s="36">
        <v>46.6</v>
      </c>
      <c r="C4554" s="36">
        <v>-119.4</v>
      </c>
      <c r="D4554" s="37">
        <v>0.05</v>
      </c>
      <c r="E4554" s="38" t="s">
        <v>686</v>
      </c>
      <c r="F4554" s="15"/>
    </row>
    <row r="4555" spans="1:6" customFormat="1" ht="21.9" customHeight="1" x14ac:dyDescent="0.25">
      <c r="A4555" s="35" t="s">
        <v>369</v>
      </c>
      <c r="B4555" s="36">
        <v>46.6</v>
      </c>
      <c r="C4555" s="36">
        <v>-119.4</v>
      </c>
      <c r="D4555" s="37">
        <v>2</v>
      </c>
      <c r="E4555" s="38" t="s">
        <v>686</v>
      </c>
      <c r="F4555" s="15"/>
    </row>
    <row r="4556" spans="1:6" customFormat="1" ht="21.9" customHeight="1" x14ac:dyDescent="0.25">
      <c r="A4556" s="35" t="s">
        <v>369</v>
      </c>
      <c r="B4556" s="36">
        <v>46.6</v>
      </c>
      <c r="C4556" s="36">
        <v>-119.4</v>
      </c>
      <c r="D4556" s="37">
        <v>2.75</v>
      </c>
      <c r="E4556" s="38" t="s">
        <v>686</v>
      </c>
      <c r="F4556" s="15"/>
    </row>
    <row r="4557" spans="1:6" customFormat="1" ht="21.9" customHeight="1" x14ac:dyDescent="0.25">
      <c r="A4557" s="35" t="s">
        <v>461</v>
      </c>
      <c r="B4557" s="36">
        <v>-30.8</v>
      </c>
      <c r="C4557" s="36">
        <v>116.6</v>
      </c>
      <c r="D4557" s="37">
        <v>53</v>
      </c>
      <c r="E4557" s="38" t="s">
        <v>687</v>
      </c>
      <c r="F4557" s="15"/>
    </row>
    <row r="4558" spans="1:6" customFormat="1" ht="21.9" customHeight="1" x14ac:dyDescent="0.25">
      <c r="A4558" s="35" t="s">
        <v>462</v>
      </c>
      <c r="B4558" s="36">
        <v>51.6</v>
      </c>
      <c r="C4558" s="36">
        <v>-1.1000000000000001</v>
      </c>
      <c r="D4558" s="37">
        <v>290</v>
      </c>
      <c r="E4558" s="38" t="s">
        <v>688</v>
      </c>
      <c r="F4558" s="15"/>
    </row>
    <row r="4559" spans="1:6" customFormat="1" ht="21.9" customHeight="1" x14ac:dyDescent="0.25">
      <c r="A4559" s="35" t="s">
        <v>462</v>
      </c>
      <c r="B4559" s="36">
        <v>51.6</v>
      </c>
      <c r="C4559" s="36">
        <v>-1.1000000000000001</v>
      </c>
      <c r="D4559" s="37">
        <v>176</v>
      </c>
      <c r="E4559" s="38" t="s">
        <v>688</v>
      </c>
      <c r="F4559" s="15"/>
    </row>
    <row r="4560" spans="1:6" customFormat="1" ht="21.9" customHeight="1" x14ac:dyDescent="0.25">
      <c r="A4560" s="35" t="s">
        <v>462</v>
      </c>
      <c r="B4560" s="36">
        <v>51.6</v>
      </c>
      <c r="C4560" s="36">
        <v>-1.1000000000000001</v>
      </c>
      <c r="D4560" s="37">
        <v>96</v>
      </c>
      <c r="E4560" s="38" t="s">
        <v>688</v>
      </c>
      <c r="F4560" s="15"/>
    </row>
    <row r="4561" spans="1:6" customFormat="1" ht="21.9" customHeight="1" x14ac:dyDescent="0.25">
      <c r="A4561" s="35" t="s">
        <v>548</v>
      </c>
      <c r="B4561" s="36">
        <v>46.3</v>
      </c>
      <c r="C4561" s="36">
        <v>-119.9</v>
      </c>
      <c r="D4561" s="37">
        <v>119</v>
      </c>
      <c r="E4561" s="38" t="s">
        <v>689</v>
      </c>
      <c r="F4561" s="15"/>
    </row>
    <row r="4562" spans="1:6" customFormat="1" ht="21.9" customHeight="1" x14ac:dyDescent="0.25">
      <c r="A4562" s="35" t="s">
        <v>548</v>
      </c>
      <c r="B4562" s="36">
        <v>39.299999999999997</v>
      </c>
      <c r="C4562" s="36">
        <v>-76.099999999999994</v>
      </c>
      <c r="D4562" s="37">
        <v>315</v>
      </c>
      <c r="E4562" s="38" t="s">
        <v>689</v>
      </c>
      <c r="F4562" s="15"/>
    </row>
    <row r="4563" spans="1:6" customFormat="1" ht="21.9" customHeight="1" x14ac:dyDescent="0.25">
      <c r="A4563" s="35" t="s">
        <v>548</v>
      </c>
      <c r="B4563" s="36">
        <v>37.299999999999997</v>
      </c>
      <c r="C4563" s="36">
        <v>-120.8</v>
      </c>
      <c r="D4563" s="37">
        <v>423</v>
      </c>
      <c r="E4563" s="38" t="s">
        <v>689</v>
      </c>
      <c r="F4563" s="15"/>
    </row>
    <row r="4564" spans="1:6" customFormat="1" ht="21.9" customHeight="1" x14ac:dyDescent="0.25">
      <c r="A4564" s="35" t="s">
        <v>548</v>
      </c>
      <c r="B4564" s="36">
        <v>39.799999999999997</v>
      </c>
      <c r="C4564" s="36">
        <v>-85.8</v>
      </c>
      <c r="D4564" s="37">
        <v>475</v>
      </c>
      <c r="E4564" s="38" t="s">
        <v>689</v>
      </c>
      <c r="F4564" s="15"/>
    </row>
    <row r="4565" spans="1:6" customFormat="1" ht="21.9" customHeight="1" x14ac:dyDescent="0.25">
      <c r="A4565" s="35" t="s">
        <v>370</v>
      </c>
      <c r="B4565" s="36">
        <v>36.9</v>
      </c>
      <c r="C4565" s="36">
        <v>-116.8</v>
      </c>
      <c r="D4565" s="37">
        <v>0.23</v>
      </c>
      <c r="E4565" s="38" t="s">
        <v>690</v>
      </c>
      <c r="F4565" s="15"/>
    </row>
    <row r="4566" spans="1:6" customFormat="1" ht="21.9" customHeight="1" x14ac:dyDescent="0.25">
      <c r="A4566" s="35" t="s">
        <v>371</v>
      </c>
      <c r="B4566" s="36">
        <v>39.9</v>
      </c>
      <c r="C4566" s="36">
        <v>101.9</v>
      </c>
      <c r="D4566" s="37">
        <v>1.5</v>
      </c>
      <c r="E4566" s="38" t="s">
        <v>691</v>
      </c>
      <c r="F4566" s="15"/>
    </row>
    <row r="4567" spans="1:6" customFormat="1" ht="21.9" customHeight="1" x14ac:dyDescent="0.25">
      <c r="A4567" s="35" t="s">
        <v>372</v>
      </c>
      <c r="B4567" s="36">
        <v>15.8</v>
      </c>
      <c r="C4567" s="36">
        <v>-16.399999999999999</v>
      </c>
      <c r="D4567" s="37">
        <v>24</v>
      </c>
      <c r="E4567" s="38" t="s">
        <v>692</v>
      </c>
      <c r="F4567" s="15"/>
    </row>
    <row r="4568" spans="1:6" customFormat="1" ht="21.9" customHeight="1" x14ac:dyDescent="0.25">
      <c r="A4568" s="35" t="s">
        <v>372</v>
      </c>
      <c r="B4568" s="36">
        <v>15.8</v>
      </c>
      <c r="C4568" s="36">
        <v>-16.399999999999999</v>
      </c>
      <c r="D4568" s="37">
        <v>31.5</v>
      </c>
      <c r="E4568" s="38" t="s">
        <v>692</v>
      </c>
      <c r="F4568" s="15"/>
    </row>
    <row r="4569" spans="1:6" customFormat="1" ht="21.9" customHeight="1" x14ac:dyDescent="0.25">
      <c r="A4569" s="35" t="s">
        <v>549</v>
      </c>
      <c r="B4569" s="36">
        <v>46.6</v>
      </c>
      <c r="C4569" s="36">
        <v>-119.4</v>
      </c>
      <c r="D4569" s="37">
        <v>71.099999999999994</v>
      </c>
      <c r="E4569" s="38" t="s">
        <v>693</v>
      </c>
      <c r="F4569" s="15"/>
    </row>
    <row r="4570" spans="1:6" customFormat="1" ht="21.9" customHeight="1" x14ac:dyDescent="0.25">
      <c r="A4570" s="35" t="s">
        <v>549</v>
      </c>
      <c r="B4570" s="36">
        <v>46.6</v>
      </c>
      <c r="C4570" s="36">
        <v>-119.4</v>
      </c>
      <c r="D4570" s="37">
        <v>300</v>
      </c>
      <c r="E4570" s="38" t="s">
        <v>693</v>
      </c>
      <c r="F4570" s="15"/>
    </row>
    <row r="4571" spans="1:6" customFormat="1" ht="21.9" customHeight="1" x14ac:dyDescent="0.25">
      <c r="A4571" s="35" t="s">
        <v>550</v>
      </c>
      <c r="B4571" s="36">
        <v>32.6</v>
      </c>
      <c r="C4571" s="36">
        <v>-106.4</v>
      </c>
      <c r="D4571" s="37">
        <v>87</v>
      </c>
      <c r="E4571" s="38" t="s">
        <v>694</v>
      </c>
      <c r="F4571" s="15"/>
    </row>
    <row r="4572" spans="1:6" customFormat="1" ht="21.9" customHeight="1" x14ac:dyDescent="0.25">
      <c r="A4572" s="35" t="s">
        <v>695</v>
      </c>
      <c r="B4572" s="36">
        <v>-31.6</v>
      </c>
      <c r="C4572" s="36">
        <v>118.3</v>
      </c>
      <c r="D4572" s="37">
        <v>0.1</v>
      </c>
      <c r="E4572" s="38" t="s">
        <v>696</v>
      </c>
      <c r="F4572" s="15"/>
    </row>
    <row r="4573" spans="1:6" customFormat="1" ht="21.9" customHeight="1" x14ac:dyDescent="0.25">
      <c r="A4573" s="35" t="s">
        <v>695</v>
      </c>
      <c r="B4573" s="36">
        <v>-31.6</v>
      </c>
      <c r="C4573" s="36">
        <v>118.3</v>
      </c>
      <c r="D4573" s="37">
        <v>1.5</v>
      </c>
      <c r="E4573" s="38" t="s">
        <v>696</v>
      </c>
      <c r="F4573" s="15"/>
    </row>
    <row r="4574" spans="1:6" customFormat="1" ht="21.9" customHeight="1" x14ac:dyDescent="0.25">
      <c r="A4574" s="35" t="s">
        <v>374</v>
      </c>
      <c r="B4574" s="36">
        <v>-24.4</v>
      </c>
      <c r="C4574" s="36">
        <v>25.6</v>
      </c>
      <c r="D4574" s="37">
        <v>10</v>
      </c>
      <c r="E4574" s="38" t="s">
        <v>697</v>
      </c>
      <c r="F4574" s="15"/>
    </row>
    <row r="4575" spans="1:6" customFormat="1" ht="21.9" customHeight="1" x14ac:dyDescent="0.25">
      <c r="A4575" s="35" t="s">
        <v>375</v>
      </c>
      <c r="B4575" s="36">
        <v>-24.3</v>
      </c>
      <c r="C4575" s="36">
        <v>25.3</v>
      </c>
      <c r="D4575" s="37">
        <v>9</v>
      </c>
      <c r="E4575" s="38" t="s">
        <v>698</v>
      </c>
      <c r="F4575" s="15"/>
    </row>
    <row r="4576" spans="1:6" customFormat="1" ht="21.9" customHeight="1" x14ac:dyDescent="0.25">
      <c r="A4576" s="35" t="s">
        <v>375</v>
      </c>
      <c r="B4576" s="36">
        <v>-24.3</v>
      </c>
      <c r="C4576" s="36">
        <v>25.3</v>
      </c>
      <c r="D4576" s="37">
        <v>15</v>
      </c>
      <c r="E4576" s="38" t="s">
        <v>698</v>
      </c>
      <c r="F4576" s="15"/>
    </row>
    <row r="4577" spans="1:6" ht="21.9" customHeight="1" x14ac:dyDescent="0.25">
      <c r="A4577" s="41" t="s">
        <v>699</v>
      </c>
      <c r="B4577" s="42">
        <v>-30.893999999999998</v>
      </c>
      <c r="C4577" s="42">
        <v>-55.537999999999997</v>
      </c>
      <c r="D4577" s="43">
        <v>139.5</v>
      </c>
      <c r="E4577" s="1" t="s">
        <v>700</v>
      </c>
      <c r="F4577" s="15"/>
    </row>
    <row r="4578" spans="1:6" customFormat="1" ht="21.9" customHeight="1" x14ac:dyDescent="0.25">
      <c r="A4578" s="35" t="s">
        <v>377</v>
      </c>
      <c r="B4578" s="36">
        <v>13.6</v>
      </c>
      <c r="C4578" s="36">
        <v>13.4</v>
      </c>
      <c r="D4578" s="37">
        <v>7</v>
      </c>
      <c r="E4578" s="38" t="s">
        <v>701</v>
      </c>
      <c r="F4578" s="15"/>
    </row>
    <row r="4579" spans="1:6" customFormat="1" ht="21.9" customHeight="1" x14ac:dyDescent="0.25">
      <c r="A4579" s="35" t="s">
        <v>377</v>
      </c>
      <c r="B4579" s="36">
        <v>12.1</v>
      </c>
      <c r="C4579" s="36">
        <v>12.8</v>
      </c>
      <c r="D4579" s="37">
        <v>22.5</v>
      </c>
      <c r="E4579" s="38" t="s">
        <v>701</v>
      </c>
      <c r="F4579" s="15"/>
    </row>
    <row r="4580" spans="1:6" customFormat="1" ht="21.9" customHeight="1" x14ac:dyDescent="0.25">
      <c r="A4580" s="35" t="s">
        <v>378</v>
      </c>
      <c r="B4580" s="36">
        <v>31.8</v>
      </c>
      <c r="C4580" s="36">
        <v>-110.8</v>
      </c>
      <c r="D4580" s="37">
        <v>3</v>
      </c>
      <c r="E4580" s="38" t="s">
        <v>702</v>
      </c>
      <c r="F4580" s="15"/>
    </row>
    <row r="4581" spans="1:6" customFormat="1" ht="21.9" customHeight="1" x14ac:dyDescent="0.25">
      <c r="A4581" s="35" t="s">
        <v>305</v>
      </c>
      <c r="B4581" s="36">
        <v>41.6</v>
      </c>
      <c r="C4581" s="36">
        <v>-96.6</v>
      </c>
      <c r="D4581" s="37">
        <v>159</v>
      </c>
      <c r="E4581" s="38" t="s">
        <v>703</v>
      </c>
      <c r="F4581" s="15"/>
    </row>
    <row r="4582" spans="1:6" customFormat="1" ht="21.9" customHeight="1" x14ac:dyDescent="0.25">
      <c r="A4582" s="35" t="s">
        <v>305</v>
      </c>
      <c r="B4582" s="36">
        <v>41.6</v>
      </c>
      <c r="C4582" s="36">
        <v>-96.6</v>
      </c>
      <c r="D4582" s="37">
        <v>48</v>
      </c>
      <c r="E4582" s="38" t="s">
        <v>703</v>
      </c>
      <c r="F4582" s="15"/>
    </row>
    <row r="4583" spans="1:6" customFormat="1" ht="21.9" customHeight="1" x14ac:dyDescent="0.25">
      <c r="A4583" s="35" t="s">
        <v>465</v>
      </c>
      <c r="B4583" s="36">
        <v>-32.1</v>
      </c>
      <c r="C4583" s="36">
        <v>117.1</v>
      </c>
      <c r="D4583" s="37">
        <v>6.5</v>
      </c>
      <c r="E4583" s="38" t="s">
        <v>704</v>
      </c>
      <c r="F4583" s="15"/>
    </row>
    <row r="4584" spans="1:6" customFormat="1" ht="21.9" customHeight="1" x14ac:dyDescent="0.25">
      <c r="A4584" s="35" t="s">
        <v>379</v>
      </c>
      <c r="B4584" s="36">
        <v>22.9</v>
      </c>
      <c r="C4584" s="36">
        <v>76.599999999999994</v>
      </c>
      <c r="D4584" s="37">
        <v>67</v>
      </c>
      <c r="E4584" s="38" t="s">
        <v>705</v>
      </c>
      <c r="F4584" s="15"/>
    </row>
    <row r="4585" spans="1:6" customFormat="1" ht="21.9" customHeight="1" x14ac:dyDescent="0.25">
      <c r="A4585" s="35" t="s">
        <v>379</v>
      </c>
      <c r="B4585" s="36">
        <v>22.9</v>
      </c>
      <c r="C4585" s="36">
        <v>76.599999999999994</v>
      </c>
      <c r="D4585" s="37">
        <v>81</v>
      </c>
      <c r="E4585" s="38" t="s">
        <v>705</v>
      </c>
      <c r="F4585" s="15"/>
    </row>
    <row r="4586" spans="1:6" customFormat="1" ht="21.9" customHeight="1" x14ac:dyDescent="0.25">
      <c r="A4586" s="35" t="s">
        <v>379</v>
      </c>
      <c r="B4586" s="36">
        <v>22.9</v>
      </c>
      <c r="C4586" s="36">
        <v>76.599999999999994</v>
      </c>
      <c r="D4586" s="37">
        <v>94</v>
      </c>
      <c r="E4586" s="38" t="s">
        <v>705</v>
      </c>
      <c r="F4586" s="15"/>
    </row>
    <row r="4587" spans="1:6" customFormat="1" ht="21.9" customHeight="1" x14ac:dyDescent="0.25">
      <c r="A4587" s="35" t="s">
        <v>551</v>
      </c>
      <c r="B4587" s="36">
        <v>31.3</v>
      </c>
      <c r="C4587" s="36">
        <v>34.6</v>
      </c>
      <c r="D4587" s="37">
        <v>70</v>
      </c>
      <c r="E4587" s="38" t="s">
        <v>706</v>
      </c>
      <c r="F4587" s="15"/>
    </row>
    <row r="4588" spans="1:6" customFormat="1" ht="21.9" customHeight="1" x14ac:dyDescent="0.25">
      <c r="A4588" s="35" t="s">
        <v>551</v>
      </c>
      <c r="B4588" s="36">
        <v>31.9</v>
      </c>
      <c r="C4588" s="36">
        <v>34.799999999999997</v>
      </c>
      <c r="D4588" s="37">
        <v>73.7</v>
      </c>
      <c r="E4588" s="38" t="s">
        <v>706</v>
      </c>
      <c r="F4588" s="15"/>
    </row>
    <row r="4589" spans="1:6" customFormat="1" ht="21.9" customHeight="1" x14ac:dyDescent="0.25">
      <c r="A4589" s="35" t="s">
        <v>551</v>
      </c>
      <c r="B4589" s="36">
        <v>32.1</v>
      </c>
      <c r="C4589" s="36">
        <v>34.799999999999997</v>
      </c>
      <c r="D4589" s="37">
        <v>81.599999999999994</v>
      </c>
      <c r="E4589" s="38" t="s">
        <v>706</v>
      </c>
      <c r="F4589" s="15"/>
    </row>
    <row r="4590" spans="1:6" customFormat="1" ht="21.9" customHeight="1" x14ac:dyDescent="0.25">
      <c r="A4590" s="35" t="s">
        <v>551</v>
      </c>
      <c r="B4590" s="36">
        <v>32.299999999999997</v>
      </c>
      <c r="C4590" s="36">
        <v>34.9</v>
      </c>
      <c r="D4590" s="37">
        <v>95.9</v>
      </c>
      <c r="E4590" s="38" t="s">
        <v>706</v>
      </c>
      <c r="F4590" s="15"/>
    </row>
    <row r="4591" spans="1:6" customFormat="1" ht="21.9" customHeight="1" x14ac:dyDescent="0.25">
      <c r="A4591" s="35" t="s">
        <v>466</v>
      </c>
      <c r="B4591" s="36">
        <v>-7.1</v>
      </c>
      <c r="C4591" s="36">
        <v>-41.8</v>
      </c>
      <c r="D4591" s="37">
        <v>14.5</v>
      </c>
      <c r="E4591" s="38" t="s">
        <v>707</v>
      </c>
      <c r="F4591" s="15"/>
    </row>
    <row r="4592" spans="1:6" customFormat="1" ht="21.9" customHeight="1" x14ac:dyDescent="0.25">
      <c r="A4592" s="35" t="s">
        <v>466</v>
      </c>
      <c r="B4592" s="36">
        <v>-7.1</v>
      </c>
      <c r="C4592" s="36">
        <v>-41.8</v>
      </c>
      <c r="D4592" s="37">
        <v>6.5</v>
      </c>
      <c r="E4592" s="38" t="s">
        <v>707</v>
      </c>
      <c r="F4592" s="15"/>
    </row>
    <row r="4593" spans="1:6" customFormat="1" ht="21.9" customHeight="1" x14ac:dyDescent="0.25">
      <c r="A4593" s="35" t="s">
        <v>524</v>
      </c>
      <c r="B4593" s="36">
        <v>-35.4</v>
      </c>
      <c r="C4593" s="36">
        <v>147.6</v>
      </c>
      <c r="D4593" s="37">
        <v>3</v>
      </c>
      <c r="E4593" s="38" t="s">
        <v>708</v>
      </c>
      <c r="F4593" s="15"/>
    </row>
    <row r="4594" spans="1:6" customFormat="1" ht="21.9" customHeight="1" x14ac:dyDescent="0.25">
      <c r="A4594" s="35" t="s">
        <v>524</v>
      </c>
      <c r="B4594" s="36">
        <v>-35.4</v>
      </c>
      <c r="C4594" s="36">
        <v>147.6</v>
      </c>
      <c r="D4594" s="37">
        <v>134</v>
      </c>
      <c r="E4594" s="38" t="s">
        <v>708</v>
      </c>
      <c r="F4594" s="15"/>
    </row>
    <row r="4595" spans="1:6" customFormat="1" ht="21.9" customHeight="1" x14ac:dyDescent="0.25">
      <c r="A4595" s="35" t="s">
        <v>524</v>
      </c>
      <c r="B4595" s="36">
        <v>-35.4</v>
      </c>
      <c r="C4595" s="36">
        <v>147.6</v>
      </c>
      <c r="D4595" s="37">
        <v>0</v>
      </c>
      <c r="E4595" s="38" t="s">
        <v>708</v>
      </c>
      <c r="F4595" s="15"/>
    </row>
    <row r="4596" spans="1:6" customFormat="1" ht="21.9" customHeight="1" x14ac:dyDescent="0.25">
      <c r="A4596" s="35" t="s">
        <v>381</v>
      </c>
      <c r="B4596" s="36">
        <v>37.1</v>
      </c>
      <c r="C4596" s="36">
        <v>-113.3</v>
      </c>
      <c r="D4596" s="37">
        <v>0.3</v>
      </c>
      <c r="E4596" s="38" t="s">
        <v>709</v>
      </c>
      <c r="F4596" s="15"/>
    </row>
    <row r="4597" spans="1:6" customFormat="1" ht="21.9" customHeight="1" x14ac:dyDescent="0.25">
      <c r="A4597" s="35" t="s">
        <v>381</v>
      </c>
      <c r="B4597" s="36">
        <v>37.1</v>
      </c>
      <c r="C4597" s="36">
        <v>-113.3</v>
      </c>
      <c r="D4597" s="37">
        <v>4</v>
      </c>
      <c r="E4597" s="38" t="s">
        <v>709</v>
      </c>
      <c r="F4597" s="15"/>
    </row>
    <row r="4598" spans="1:6" customFormat="1" ht="21.9" customHeight="1" x14ac:dyDescent="0.25">
      <c r="A4598" s="35" t="s">
        <v>381</v>
      </c>
      <c r="B4598" s="36">
        <v>37.1</v>
      </c>
      <c r="C4598" s="36">
        <v>-113.3</v>
      </c>
      <c r="D4598" s="37">
        <v>6.8</v>
      </c>
      <c r="E4598" s="38" t="s">
        <v>709</v>
      </c>
      <c r="F4598" s="15"/>
    </row>
    <row r="4599" spans="1:6" customFormat="1" ht="21.9" customHeight="1" x14ac:dyDescent="0.25">
      <c r="A4599" s="35" t="s">
        <v>381</v>
      </c>
      <c r="B4599" s="36">
        <v>37.1</v>
      </c>
      <c r="C4599" s="36">
        <v>-113.3</v>
      </c>
      <c r="D4599" s="37">
        <v>10</v>
      </c>
      <c r="E4599" s="38" t="s">
        <v>709</v>
      </c>
      <c r="F4599" s="15"/>
    </row>
    <row r="4600" spans="1:6" customFormat="1" ht="21.9" customHeight="1" x14ac:dyDescent="0.25">
      <c r="A4600" s="35" t="s">
        <v>467</v>
      </c>
      <c r="B4600" s="36">
        <v>-35.4</v>
      </c>
      <c r="C4600" s="36">
        <v>147.6</v>
      </c>
      <c r="D4600" s="37">
        <v>47.6</v>
      </c>
      <c r="E4600" s="38" t="s">
        <v>710</v>
      </c>
      <c r="F4600" s="15"/>
    </row>
    <row r="4601" spans="1:6" customFormat="1" ht="21.9" customHeight="1" x14ac:dyDescent="0.25">
      <c r="A4601" s="35" t="s">
        <v>500</v>
      </c>
      <c r="B4601" s="36">
        <v>-37.799999999999997</v>
      </c>
      <c r="C4601" s="36">
        <v>140.80000000000001</v>
      </c>
      <c r="D4601" s="37">
        <v>120</v>
      </c>
      <c r="E4601" s="38" t="s">
        <v>711</v>
      </c>
      <c r="F4601" s="15"/>
    </row>
    <row r="4602" spans="1:6" customFormat="1" ht="21.9" customHeight="1" x14ac:dyDescent="0.25">
      <c r="A4602" s="35" t="s">
        <v>469</v>
      </c>
      <c r="B4602" s="36">
        <v>-37.799999999999997</v>
      </c>
      <c r="C4602" s="36">
        <v>140.80000000000001</v>
      </c>
      <c r="D4602" s="37">
        <v>63</v>
      </c>
      <c r="E4602" s="38" t="s">
        <v>712</v>
      </c>
      <c r="F4602" s="15"/>
    </row>
    <row r="4603" spans="1:6" customFormat="1" ht="21.9" customHeight="1" x14ac:dyDescent="0.25">
      <c r="A4603" s="35" t="s">
        <v>469</v>
      </c>
      <c r="B4603" s="36">
        <v>-37.9</v>
      </c>
      <c r="C4603" s="36">
        <v>140.9</v>
      </c>
      <c r="D4603" s="37">
        <v>0</v>
      </c>
      <c r="E4603" s="38" t="s">
        <v>712</v>
      </c>
      <c r="F4603" s="15"/>
    </row>
    <row r="4604" spans="1:6" customFormat="1" ht="21.9" customHeight="1" x14ac:dyDescent="0.25">
      <c r="A4604" s="35" t="s">
        <v>501</v>
      </c>
      <c r="B4604" s="36">
        <v>29.1</v>
      </c>
      <c r="C4604" s="36">
        <v>-99.9</v>
      </c>
      <c r="D4604" s="37">
        <v>0</v>
      </c>
      <c r="E4604" s="38" t="s">
        <v>713</v>
      </c>
      <c r="F4604" s="15"/>
    </row>
    <row r="4605" spans="1:6" customFormat="1" ht="21.9" customHeight="1" x14ac:dyDescent="0.25">
      <c r="A4605" s="35" t="s">
        <v>501</v>
      </c>
      <c r="B4605" s="36">
        <v>29.1</v>
      </c>
      <c r="C4605" s="36">
        <v>-99.9</v>
      </c>
      <c r="D4605" s="37">
        <v>1.2</v>
      </c>
      <c r="E4605" s="38" t="s">
        <v>713</v>
      </c>
      <c r="F4605" s="15"/>
    </row>
    <row r="4606" spans="1:6" customFormat="1" ht="21.9" customHeight="1" x14ac:dyDescent="0.25">
      <c r="A4606" s="35" t="s">
        <v>501</v>
      </c>
      <c r="B4606" s="36">
        <v>29.1</v>
      </c>
      <c r="C4606" s="36">
        <v>-99.9</v>
      </c>
      <c r="D4606" s="37">
        <v>10.7</v>
      </c>
      <c r="E4606" s="38" t="s">
        <v>713</v>
      </c>
      <c r="F4606" s="15"/>
    </row>
    <row r="4607" spans="1:6" customFormat="1" ht="21.9" customHeight="1" x14ac:dyDescent="0.25">
      <c r="A4607" s="35" t="s">
        <v>501</v>
      </c>
      <c r="B4607" s="36">
        <v>29.1</v>
      </c>
      <c r="C4607" s="36">
        <v>-99.9</v>
      </c>
      <c r="D4607" s="37">
        <v>29.9</v>
      </c>
      <c r="E4607" s="38" t="s">
        <v>713</v>
      </c>
      <c r="F4607" s="15"/>
    </row>
    <row r="4608" spans="1:6" s="45" customFormat="1" ht="21.9" customHeight="1" x14ac:dyDescent="0.25">
      <c r="A4608" s="41" t="s">
        <v>714</v>
      </c>
      <c r="B4608" s="42">
        <v>34.526899999999998</v>
      </c>
      <c r="C4608" s="42">
        <v>69.186700000000002</v>
      </c>
      <c r="D4608" s="43">
        <v>32</v>
      </c>
      <c r="E4608" s="40" t="s">
        <v>715</v>
      </c>
      <c r="F4608" s="15"/>
    </row>
    <row r="4609" spans="1:6" customFormat="1" ht="21.9" customHeight="1" x14ac:dyDescent="0.25">
      <c r="A4609" s="35" t="s">
        <v>545</v>
      </c>
      <c r="B4609" s="36">
        <v>-14.4</v>
      </c>
      <c r="C4609" s="36">
        <v>28.4</v>
      </c>
      <c r="D4609" s="37">
        <v>281</v>
      </c>
      <c r="E4609" s="38" t="s">
        <v>716</v>
      </c>
      <c r="F4609" s="15"/>
    </row>
    <row r="4610" spans="1:6" customFormat="1" ht="21.9" customHeight="1" x14ac:dyDescent="0.25">
      <c r="A4610" s="35" t="s">
        <v>545</v>
      </c>
      <c r="B4610" s="36">
        <v>-14.4</v>
      </c>
      <c r="C4610" s="36">
        <v>28.4</v>
      </c>
      <c r="D4610" s="37">
        <v>80</v>
      </c>
      <c r="E4610" s="38" t="s">
        <v>716</v>
      </c>
      <c r="F4610" s="15"/>
    </row>
    <row r="4611" spans="1:6" customFormat="1" ht="21.9" customHeight="1" x14ac:dyDescent="0.25">
      <c r="A4611" s="35" t="s">
        <v>717</v>
      </c>
      <c r="B4611" s="36">
        <v>0.1</v>
      </c>
      <c r="C4611" s="36">
        <v>30.8</v>
      </c>
      <c r="D4611" s="37">
        <v>66</v>
      </c>
      <c r="E4611" s="38" t="s">
        <v>718</v>
      </c>
      <c r="F4611" s="15"/>
    </row>
    <row r="4612" spans="1:6" customFormat="1" ht="21.9" customHeight="1" x14ac:dyDescent="0.25">
      <c r="A4612" s="35" t="s">
        <v>717</v>
      </c>
      <c r="B4612" s="36">
        <v>0.1</v>
      </c>
      <c r="C4612" s="36">
        <v>30.8</v>
      </c>
      <c r="D4612" s="37">
        <v>33.5</v>
      </c>
      <c r="E4612" s="38" t="s">
        <v>718</v>
      </c>
      <c r="F4612" s="15"/>
    </row>
    <row r="4613" spans="1:6" customFormat="1" ht="21.9" customHeight="1" x14ac:dyDescent="0.25">
      <c r="A4613" s="35" t="s">
        <v>717</v>
      </c>
      <c r="B4613" s="36">
        <v>0.1</v>
      </c>
      <c r="C4613" s="36">
        <v>30.8</v>
      </c>
      <c r="D4613" s="37">
        <v>81</v>
      </c>
      <c r="E4613" s="38" t="s">
        <v>718</v>
      </c>
      <c r="F4613" s="15"/>
    </row>
    <row r="4614" spans="1:6" customFormat="1" ht="21.9" customHeight="1" x14ac:dyDescent="0.25">
      <c r="A4614" s="35" t="s">
        <v>717</v>
      </c>
      <c r="B4614" s="36">
        <v>0.1</v>
      </c>
      <c r="C4614" s="36">
        <v>30.8</v>
      </c>
      <c r="D4614" s="37">
        <v>0</v>
      </c>
      <c r="E4614" s="38" t="s">
        <v>718</v>
      </c>
      <c r="F4614" s="15"/>
    </row>
    <row r="4615" spans="1:6" customFormat="1" ht="21.9" customHeight="1" x14ac:dyDescent="0.25">
      <c r="A4615" s="35" t="s">
        <v>525</v>
      </c>
      <c r="B4615" s="36">
        <v>35.299999999999997</v>
      </c>
      <c r="C4615" s="36">
        <v>107.8</v>
      </c>
      <c r="D4615" s="37">
        <v>18.3</v>
      </c>
      <c r="E4615" s="38" t="s">
        <v>719</v>
      </c>
      <c r="F4615" s="15"/>
    </row>
    <row r="4616" spans="1:6" customFormat="1" ht="21.9" customHeight="1" x14ac:dyDescent="0.25">
      <c r="A4616" s="35" t="s">
        <v>383</v>
      </c>
      <c r="B4616" s="36">
        <v>-35.1</v>
      </c>
      <c r="C4616" s="36">
        <v>140.1</v>
      </c>
      <c r="D4616" s="37">
        <v>16.5</v>
      </c>
      <c r="E4616" s="38" t="s">
        <v>720</v>
      </c>
      <c r="F4616" s="15"/>
    </row>
    <row r="4617" spans="1:6" customFormat="1" ht="21.9" customHeight="1" x14ac:dyDescent="0.25">
      <c r="A4617" s="35" t="s">
        <v>566</v>
      </c>
      <c r="B4617" s="36">
        <v>-35.799999999999997</v>
      </c>
      <c r="C4617" s="36">
        <v>150.1</v>
      </c>
      <c r="D4617" s="37">
        <v>200</v>
      </c>
      <c r="E4617" s="38" t="s">
        <v>721</v>
      </c>
      <c r="F4617" s="15"/>
    </row>
    <row r="4618" spans="1:6" customFormat="1" ht="21.9" customHeight="1" x14ac:dyDescent="0.25">
      <c r="A4618" s="35" t="s">
        <v>384</v>
      </c>
      <c r="B4618" s="36">
        <v>31.1</v>
      </c>
      <c r="C4618" s="36">
        <v>33.799999999999997</v>
      </c>
      <c r="D4618" s="37">
        <v>18</v>
      </c>
      <c r="E4618" s="38" t="s">
        <v>722</v>
      </c>
      <c r="F4618" s="15"/>
    </row>
    <row r="4619" spans="1:6" customFormat="1" ht="21.9" customHeight="1" x14ac:dyDescent="0.25">
      <c r="A4619" s="35" t="s">
        <v>384</v>
      </c>
      <c r="B4619" s="36">
        <v>31.1</v>
      </c>
      <c r="C4619" s="36">
        <v>33.799999999999997</v>
      </c>
      <c r="D4619" s="37">
        <v>24</v>
      </c>
      <c r="E4619" s="38" t="s">
        <v>722</v>
      </c>
      <c r="F4619" s="15"/>
    </row>
    <row r="4620" spans="1:6" ht="21.9" customHeight="1" x14ac:dyDescent="0.25">
      <c r="A4620" s="35" t="s">
        <v>471</v>
      </c>
      <c r="B4620" s="36">
        <v>50.1</v>
      </c>
      <c r="C4620" s="36">
        <v>10.1</v>
      </c>
      <c r="D4620" s="37">
        <v>24</v>
      </c>
      <c r="E4620" s="1" t="s">
        <v>723</v>
      </c>
      <c r="F4620" s="15"/>
    </row>
    <row r="4621" spans="1:6" customFormat="1" ht="21.9" customHeight="1" x14ac:dyDescent="0.25">
      <c r="A4621" s="35" t="s">
        <v>472</v>
      </c>
      <c r="B4621" s="36">
        <v>-2.9</v>
      </c>
      <c r="C4621" s="36">
        <v>-47.6</v>
      </c>
      <c r="D4621" s="37">
        <v>287</v>
      </c>
      <c r="E4621" s="38" t="s">
        <v>724</v>
      </c>
      <c r="F4621" s="15"/>
    </row>
    <row r="4622" spans="1:6" customFormat="1" ht="21.9" customHeight="1" x14ac:dyDescent="0.25">
      <c r="A4622" s="35" t="s">
        <v>472</v>
      </c>
      <c r="B4622" s="36">
        <v>-2.9</v>
      </c>
      <c r="C4622" s="36">
        <v>-47.6</v>
      </c>
      <c r="D4622" s="37">
        <v>141</v>
      </c>
      <c r="E4622" s="38" t="s">
        <v>724</v>
      </c>
      <c r="F4622" s="15"/>
    </row>
    <row r="4623" spans="1:6" customFormat="1" ht="21.9" customHeight="1" x14ac:dyDescent="0.25">
      <c r="A4623" s="35" t="s">
        <v>472</v>
      </c>
      <c r="B4623" s="36">
        <v>-2.9</v>
      </c>
      <c r="C4623" s="36">
        <v>-47.6</v>
      </c>
      <c r="D4623" s="37">
        <v>187</v>
      </c>
      <c r="E4623" s="38" t="s">
        <v>724</v>
      </c>
      <c r="F4623" s="15"/>
    </row>
    <row r="4624" spans="1:6" customFormat="1" ht="21.9" customHeight="1" x14ac:dyDescent="0.25">
      <c r="A4624" s="35" t="s">
        <v>725</v>
      </c>
      <c r="B4624" s="36">
        <v>-33.4</v>
      </c>
      <c r="C4624" s="36">
        <v>115.9</v>
      </c>
      <c r="D4624" s="37">
        <v>28.1</v>
      </c>
      <c r="E4624" s="38" t="s">
        <v>726</v>
      </c>
      <c r="F4624" s="15"/>
    </row>
    <row r="4625" spans="1:6" customFormat="1" ht="21.9" customHeight="1" x14ac:dyDescent="0.25">
      <c r="A4625" s="35" t="s">
        <v>725</v>
      </c>
      <c r="B4625" s="36">
        <v>-33.4</v>
      </c>
      <c r="C4625" s="36">
        <v>115.9</v>
      </c>
      <c r="D4625" s="37">
        <v>75</v>
      </c>
      <c r="E4625" s="38" t="s">
        <v>726</v>
      </c>
      <c r="F4625" s="15"/>
    </row>
    <row r="4626" spans="1:6" customFormat="1" ht="21.9" customHeight="1" x14ac:dyDescent="0.25">
      <c r="A4626" s="35" t="s">
        <v>727</v>
      </c>
      <c r="B4626" s="36">
        <v>-33.299999999999997</v>
      </c>
      <c r="C4626" s="36">
        <v>116.4</v>
      </c>
      <c r="D4626" s="37">
        <v>2.4500000000000002</v>
      </c>
      <c r="E4626" s="38" t="s">
        <v>728</v>
      </c>
      <c r="F4626" s="15"/>
    </row>
    <row r="4627" spans="1:6" customFormat="1" ht="21.9" customHeight="1" x14ac:dyDescent="0.25">
      <c r="A4627" s="35" t="s">
        <v>727</v>
      </c>
      <c r="B4627" s="36">
        <v>-33.4</v>
      </c>
      <c r="C4627" s="36">
        <v>115.9</v>
      </c>
      <c r="D4627" s="37">
        <v>26.5</v>
      </c>
      <c r="E4627" s="38" t="s">
        <v>728</v>
      </c>
      <c r="F4627" s="15"/>
    </row>
    <row r="4628" spans="1:6" customFormat="1" ht="21.9" customHeight="1" x14ac:dyDescent="0.25">
      <c r="A4628" s="35" t="s">
        <v>308</v>
      </c>
      <c r="B4628" s="36">
        <v>-32.299999999999997</v>
      </c>
      <c r="C4628" s="36">
        <v>18.399999999999999</v>
      </c>
      <c r="D4628" s="37">
        <v>23.5</v>
      </c>
      <c r="E4628" s="38" t="s">
        <v>729</v>
      </c>
      <c r="F4628" s="15"/>
    </row>
    <row r="4629" spans="1:6" customFormat="1" ht="21.9" customHeight="1" x14ac:dyDescent="0.25">
      <c r="A4629" s="35" t="s">
        <v>386</v>
      </c>
      <c r="B4629" s="36">
        <v>-35.1</v>
      </c>
      <c r="C4629" s="36">
        <v>140.30000000000001</v>
      </c>
      <c r="D4629" s="37">
        <v>45</v>
      </c>
      <c r="E4629" s="38" t="s">
        <v>730</v>
      </c>
      <c r="F4629" s="15"/>
    </row>
    <row r="4630" spans="1:6" customFormat="1" ht="21.9" customHeight="1" x14ac:dyDescent="0.25">
      <c r="A4630" s="35" t="s">
        <v>386</v>
      </c>
      <c r="B4630" s="36">
        <v>-35.1</v>
      </c>
      <c r="C4630" s="36">
        <v>140.30000000000001</v>
      </c>
      <c r="D4630" s="37">
        <v>0.8</v>
      </c>
      <c r="E4630" s="38" t="s">
        <v>730</v>
      </c>
      <c r="F4630" s="15"/>
    </row>
    <row r="4631" spans="1:6" customFormat="1" ht="21.9" customHeight="1" x14ac:dyDescent="0.25">
      <c r="A4631" s="35" t="s">
        <v>387</v>
      </c>
      <c r="B4631" s="36">
        <v>52.1</v>
      </c>
      <c r="C4631" s="36">
        <v>-106.1</v>
      </c>
      <c r="D4631" s="37">
        <v>12</v>
      </c>
      <c r="E4631" s="38" t="s">
        <v>731</v>
      </c>
      <c r="F4631" s="15"/>
    </row>
    <row r="4632" spans="1:6" customFormat="1" ht="21.9" customHeight="1" x14ac:dyDescent="0.25">
      <c r="A4632" s="35" t="s">
        <v>387</v>
      </c>
      <c r="B4632" s="36">
        <v>52.1</v>
      </c>
      <c r="C4632" s="36">
        <v>-106.1</v>
      </c>
      <c r="D4632" s="37">
        <v>1</v>
      </c>
      <c r="E4632" s="38" t="s">
        <v>731</v>
      </c>
      <c r="F4632" s="15"/>
    </row>
    <row r="4633" spans="1:6" customFormat="1" ht="21.9" customHeight="1" x14ac:dyDescent="0.25">
      <c r="A4633" s="35" t="s">
        <v>502</v>
      </c>
      <c r="B4633" s="36">
        <v>33.299999999999997</v>
      </c>
      <c r="C4633" s="36">
        <v>-99.3</v>
      </c>
      <c r="D4633" s="37">
        <v>0</v>
      </c>
      <c r="E4633" s="38" t="s">
        <v>732</v>
      </c>
      <c r="F4633" s="15"/>
    </row>
    <row r="4634" spans="1:6" customFormat="1" ht="21.9" customHeight="1" x14ac:dyDescent="0.25">
      <c r="A4634" s="35" t="s">
        <v>502</v>
      </c>
      <c r="B4634" s="36">
        <v>33.299999999999997</v>
      </c>
      <c r="C4634" s="36">
        <v>-99.3</v>
      </c>
      <c r="D4634" s="37">
        <v>0</v>
      </c>
      <c r="E4634" s="38" t="s">
        <v>732</v>
      </c>
      <c r="F4634" s="15"/>
    </row>
    <row r="4635" spans="1:6" customFormat="1" ht="21.9" customHeight="1" x14ac:dyDescent="0.25">
      <c r="A4635" s="35" t="s">
        <v>502</v>
      </c>
      <c r="B4635" s="36">
        <v>33.299999999999997</v>
      </c>
      <c r="C4635" s="36">
        <v>-99.3</v>
      </c>
      <c r="D4635" s="37">
        <v>0</v>
      </c>
      <c r="E4635" s="38" t="s">
        <v>732</v>
      </c>
      <c r="F4635" s="15"/>
    </row>
    <row r="4636" spans="1:6" customFormat="1" ht="21.9" customHeight="1" x14ac:dyDescent="0.25">
      <c r="A4636" s="35" t="s">
        <v>502</v>
      </c>
      <c r="B4636" s="36">
        <v>33.299999999999997</v>
      </c>
      <c r="C4636" s="36">
        <v>-99.3</v>
      </c>
      <c r="D4636" s="37">
        <v>10.8</v>
      </c>
      <c r="E4636" s="38" t="s">
        <v>732</v>
      </c>
      <c r="F4636" s="15"/>
    </row>
    <row r="4637" spans="1:6" customFormat="1" ht="21.9" customHeight="1" x14ac:dyDescent="0.25">
      <c r="A4637" s="35" t="s">
        <v>502</v>
      </c>
      <c r="B4637" s="36">
        <v>33.299999999999997</v>
      </c>
      <c r="C4637" s="36">
        <v>-99.3</v>
      </c>
      <c r="D4637" s="37">
        <v>0</v>
      </c>
      <c r="E4637" s="38" t="s">
        <v>732</v>
      </c>
      <c r="F4637" s="15"/>
    </row>
    <row r="4638" spans="1:6" customFormat="1" ht="21.9" customHeight="1" x14ac:dyDescent="0.25">
      <c r="A4638" s="35" t="s">
        <v>473</v>
      </c>
      <c r="B4638" s="36">
        <v>37.9</v>
      </c>
      <c r="C4638" s="36">
        <v>114.8</v>
      </c>
      <c r="D4638" s="37">
        <v>66.3</v>
      </c>
      <c r="E4638" s="38" t="s">
        <v>733</v>
      </c>
      <c r="F4638" s="15"/>
    </row>
    <row r="4639" spans="1:6" customFormat="1" ht="21.9" customHeight="1" x14ac:dyDescent="0.25">
      <c r="A4639" s="35" t="s">
        <v>473</v>
      </c>
      <c r="B4639" s="36">
        <v>37.9</v>
      </c>
      <c r="C4639" s="36">
        <v>114.8</v>
      </c>
      <c r="D4639" s="37">
        <v>105</v>
      </c>
      <c r="E4639" s="38" t="s">
        <v>733</v>
      </c>
      <c r="F4639" s="15"/>
    </row>
    <row r="4640" spans="1:6" customFormat="1" ht="21.9" customHeight="1" x14ac:dyDescent="0.25">
      <c r="A4640" s="35" t="s">
        <v>473</v>
      </c>
      <c r="B4640" s="36">
        <v>37.9</v>
      </c>
      <c r="C4640" s="36">
        <v>114.8</v>
      </c>
      <c r="D4640" s="37">
        <v>140</v>
      </c>
      <c r="E4640" s="38" t="s">
        <v>733</v>
      </c>
      <c r="F4640" s="15"/>
    </row>
    <row r="4641" spans="1:6" customFormat="1" ht="21.9" customHeight="1" x14ac:dyDescent="0.25">
      <c r="A4641" s="35" t="s">
        <v>473</v>
      </c>
      <c r="B4641" s="36">
        <v>37.9</v>
      </c>
      <c r="C4641" s="36">
        <v>114.8</v>
      </c>
      <c r="D4641" s="37">
        <v>174</v>
      </c>
      <c r="E4641" s="38" t="s">
        <v>733</v>
      </c>
      <c r="F4641" s="15"/>
    </row>
    <row r="4642" spans="1:6" customFormat="1" ht="21.9" customHeight="1" x14ac:dyDescent="0.25">
      <c r="A4642" s="35" t="s">
        <v>474</v>
      </c>
      <c r="B4642" s="36">
        <v>37.9</v>
      </c>
      <c r="C4642" s="36">
        <v>114.8</v>
      </c>
      <c r="D4642" s="37">
        <v>200</v>
      </c>
      <c r="E4642" s="38" t="s">
        <v>734</v>
      </c>
      <c r="F4642" s="15"/>
    </row>
    <row r="4643" spans="1:6" customFormat="1" ht="21.9" customHeight="1" x14ac:dyDescent="0.25">
      <c r="A4643" s="35" t="s">
        <v>474</v>
      </c>
      <c r="B4643" s="36">
        <v>37.9</v>
      </c>
      <c r="C4643" s="36">
        <v>114.8</v>
      </c>
      <c r="D4643" s="37">
        <v>690</v>
      </c>
      <c r="E4643" s="38" t="s">
        <v>734</v>
      </c>
      <c r="F4643" s="15"/>
    </row>
    <row r="4644" spans="1:6" customFormat="1" ht="21.9" customHeight="1" x14ac:dyDescent="0.25">
      <c r="A4644" s="35" t="s">
        <v>474</v>
      </c>
      <c r="B4644" s="36">
        <v>37.9</v>
      </c>
      <c r="C4644" s="36">
        <v>114.8</v>
      </c>
      <c r="D4644" s="37">
        <v>1300</v>
      </c>
      <c r="E4644" s="38" t="s">
        <v>734</v>
      </c>
      <c r="F4644" s="15"/>
    </row>
    <row r="4645" spans="1:6" customFormat="1" ht="21.9" customHeight="1" x14ac:dyDescent="0.25">
      <c r="A4645" s="35" t="s">
        <v>554</v>
      </c>
      <c r="B4645" s="36">
        <v>-34.299999999999997</v>
      </c>
      <c r="C4645" s="36">
        <v>141.30000000000001</v>
      </c>
      <c r="D4645" s="37">
        <v>4</v>
      </c>
      <c r="E4645" s="38" t="s">
        <v>735</v>
      </c>
      <c r="F4645" s="15"/>
    </row>
    <row r="4646" spans="1:6" customFormat="1" ht="21.9" customHeight="1" x14ac:dyDescent="0.25">
      <c r="A4646" s="35" t="s">
        <v>554</v>
      </c>
      <c r="B4646" s="36">
        <v>-34.299999999999997</v>
      </c>
      <c r="C4646" s="36">
        <v>141.30000000000001</v>
      </c>
      <c r="D4646" s="37">
        <v>7.5</v>
      </c>
      <c r="E4646" s="38" t="s">
        <v>735</v>
      </c>
      <c r="F4646" s="15"/>
    </row>
    <row r="4647" spans="1:6" customFormat="1" ht="21.9" customHeight="1" x14ac:dyDescent="0.25">
      <c r="A4647" s="35" t="s">
        <v>554</v>
      </c>
      <c r="B4647" s="36">
        <v>-34.6</v>
      </c>
      <c r="C4647" s="36">
        <v>142.80000000000001</v>
      </c>
      <c r="D4647" s="37">
        <v>13.6</v>
      </c>
      <c r="E4647" s="38" t="s">
        <v>735</v>
      </c>
      <c r="F4647" s="15"/>
    </row>
    <row r="4648" spans="1:6" customFormat="1" ht="21.9" customHeight="1" x14ac:dyDescent="0.25">
      <c r="A4648" s="35" t="s">
        <v>554</v>
      </c>
      <c r="B4648" s="36">
        <v>-34.6</v>
      </c>
      <c r="C4648" s="36">
        <v>143.6</v>
      </c>
      <c r="D4648" s="37">
        <v>18</v>
      </c>
      <c r="E4648" s="38" t="s">
        <v>735</v>
      </c>
      <c r="F4648" s="15"/>
    </row>
    <row r="4649" spans="1:6" customFormat="1" ht="21.9" customHeight="1" x14ac:dyDescent="0.25">
      <c r="A4649" s="35" t="s">
        <v>736</v>
      </c>
      <c r="B4649" s="36">
        <v>-37.6</v>
      </c>
      <c r="C4649" s="36">
        <v>143.9</v>
      </c>
      <c r="D4649" s="37">
        <v>3</v>
      </c>
      <c r="E4649" s="38" t="s">
        <v>737</v>
      </c>
      <c r="F4649" s="15"/>
    </row>
    <row r="4650" spans="1:6" customFormat="1" ht="21.9" customHeight="1" x14ac:dyDescent="0.25">
      <c r="A4650" s="35" t="s">
        <v>738</v>
      </c>
      <c r="B4650" s="36">
        <v>-33.4</v>
      </c>
      <c r="C4650" s="36">
        <v>142.6</v>
      </c>
      <c r="D4650" s="37">
        <v>0.4</v>
      </c>
      <c r="E4650" s="38" t="s">
        <v>739</v>
      </c>
      <c r="F4650" s="15"/>
    </row>
    <row r="4651" spans="1:6" customFormat="1" ht="21.9" customHeight="1" x14ac:dyDescent="0.25">
      <c r="A4651" s="35" t="s">
        <v>556</v>
      </c>
      <c r="B4651" s="36">
        <v>-35.799999999999997</v>
      </c>
      <c r="C4651" s="36">
        <v>141.4</v>
      </c>
      <c r="D4651" s="37">
        <v>3.5</v>
      </c>
      <c r="E4651" s="38" t="s">
        <v>740</v>
      </c>
      <c r="F4651" s="15"/>
    </row>
    <row r="4652" spans="1:6" customFormat="1" ht="21.9" customHeight="1" x14ac:dyDescent="0.25">
      <c r="A4652" s="35" t="s">
        <v>389</v>
      </c>
      <c r="B4652" s="36">
        <v>-35.1</v>
      </c>
      <c r="C4652" s="36">
        <v>141.9</v>
      </c>
      <c r="D4652" s="37">
        <v>9</v>
      </c>
      <c r="E4652" s="38" t="s">
        <v>741</v>
      </c>
      <c r="F4652" s="15"/>
    </row>
    <row r="4653" spans="1:6" customFormat="1" ht="21.9" customHeight="1" x14ac:dyDescent="0.25">
      <c r="A4653" s="35" t="s">
        <v>475</v>
      </c>
      <c r="B4653" s="36">
        <v>-27.4</v>
      </c>
      <c r="C4653" s="36">
        <v>32.6</v>
      </c>
      <c r="D4653" s="37">
        <v>179</v>
      </c>
      <c r="E4653" s="38" t="s">
        <v>742</v>
      </c>
      <c r="F4653" s="15"/>
    </row>
    <row r="4654" spans="1:6" customFormat="1" ht="21.9" customHeight="1" x14ac:dyDescent="0.25">
      <c r="A4654" s="35" t="s">
        <v>529</v>
      </c>
      <c r="B4654" s="36">
        <v>51.8</v>
      </c>
      <c r="C4654" s="36">
        <v>13.6</v>
      </c>
      <c r="D4654" s="37">
        <v>82</v>
      </c>
      <c r="E4654" s="38" t="s">
        <v>743</v>
      </c>
      <c r="F4654" s="15"/>
    </row>
    <row r="4655" spans="1:6" customFormat="1" ht="21.9" customHeight="1" x14ac:dyDescent="0.25">
      <c r="A4655" s="35" t="s">
        <v>390</v>
      </c>
      <c r="B4655" s="36">
        <v>52.3</v>
      </c>
      <c r="C4655" s="36">
        <v>5.6</v>
      </c>
      <c r="D4655" s="37">
        <v>305</v>
      </c>
      <c r="E4655" s="38" t="s">
        <v>744</v>
      </c>
      <c r="F4655" s="15"/>
    </row>
    <row r="4656" spans="1:6" customFormat="1" ht="21.9" customHeight="1" x14ac:dyDescent="0.25">
      <c r="A4656" s="35" t="s">
        <v>390</v>
      </c>
      <c r="B4656" s="36">
        <v>52.3</v>
      </c>
      <c r="C4656" s="36">
        <v>5.6</v>
      </c>
      <c r="D4656" s="37">
        <v>305</v>
      </c>
      <c r="E4656" s="38" t="s">
        <v>744</v>
      </c>
      <c r="F4656" s="15"/>
    </row>
    <row r="4657" spans="1:6" customFormat="1" ht="21.9" customHeight="1" x14ac:dyDescent="0.25">
      <c r="A4657" s="35" t="s">
        <v>390</v>
      </c>
      <c r="B4657" s="36">
        <v>52.3</v>
      </c>
      <c r="C4657" s="36">
        <v>5.6</v>
      </c>
      <c r="D4657" s="37">
        <v>101</v>
      </c>
      <c r="E4657" s="38" t="s">
        <v>744</v>
      </c>
      <c r="F4657" s="15"/>
    </row>
    <row r="4658" spans="1:6" customFormat="1" ht="21.9" customHeight="1" x14ac:dyDescent="0.25">
      <c r="A4658" s="35" t="s">
        <v>391</v>
      </c>
      <c r="B4658" s="36">
        <v>-24.3</v>
      </c>
      <c r="C4658" s="36">
        <v>29.9</v>
      </c>
      <c r="D4658" s="37">
        <v>11.5</v>
      </c>
      <c r="E4658" s="38" t="s">
        <v>745</v>
      </c>
      <c r="F4658" s="15"/>
    </row>
    <row r="4659" spans="1:6" customFormat="1" ht="21.9" customHeight="1" x14ac:dyDescent="0.25">
      <c r="A4659" s="35" t="s">
        <v>392</v>
      </c>
      <c r="B4659" s="36">
        <v>56.4</v>
      </c>
      <c r="C4659" s="36">
        <v>8.9</v>
      </c>
      <c r="D4659" s="37">
        <v>733</v>
      </c>
      <c r="E4659" s="38" t="s">
        <v>746</v>
      </c>
      <c r="F4659" s="15"/>
    </row>
    <row r="4660" spans="1:6" customFormat="1" ht="21.9" customHeight="1" x14ac:dyDescent="0.25">
      <c r="A4660" s="35" t="s">
        <v>392</v>
      </c>
      <c r="B4660" s="36">
        <v>56.4</v>
      </c>
      <c r="C4660" s="36">
        <v>9.4</v>
      </c>
      <c r="D4660" s="37">
        <v>390</v>
      </c>
      <c r="E4660" s="38" t="s">
        <v>746</v>
      </c>
      <c r="F4660" s="15"/>
    </row>
    <row r="4661" spans="1:6" customFormat="1" ht="21.9" customHeight="1" x14ac:dyDescent="0.25">
      <c r="A4661" s="35" t="s">
        <v>393</v>
      </c>
      <c r="B4661" s="36">
        <v>-19.899999999999999</v>
      </c>
      <c r="C4661" s="36">
        <v>28.3</v>
      </c>
      <c r="D4661" s="37">
        <v>25</v>
      </c>
      <c r="E4661" s="38" t="s">
        <v>747</v>
      </c>
      <c r="F4661" s="15"/>
    </row>
    <row r="4662" spans="1:6" customFormat="1" ht="21.9" customHeight="1" x14ac:dyDescent="0.25">
      <c r="A4662" s="35" t="s">
        <v>394</v>
      </c>
      <c r="B4662" s="36">
        <v>-34.1</v>
      </c>
      <c r="C4662" s="36">
        <v>139.9</v>
      </c>
      <c r="D4662" s="37">
        <v>0.15</v>
      </c>
      <c r="E4662" s="38" t="s">
        <v>748</v>
      </c>
      <c r="F4662" s="15"/>
    </row>
    <row r="4663" spans="1:6" customFormat="1" ht="21.9" customHeight="1" x14ac:dyDescent="0.25">
      <c r="A4663" s="35" t="s">
        <v>394</v>
      </c>
      <c r="B4663" s="36">
        <v>-34.1</v>
      </c>
      <c r="C4663" s="36">
        <v>139.9</v>
      </c>
      <c r="D4663" s="37">
        <v>0.25</v>
      </c>
      <c r="E4663" s="38" t="s">
        <v>748</v>
      </c>
      <c r="F4663" s="15"/>
    </row>
    <row r="4664" spans="1:6" customFormat="1" ht="21.9" customHeight="1" x14ac:dyDescent="0.25">
      <c r="A4664" s="35" t="s">
        <v>395</v>
      </c>
      <c r="B4664" s="36">
        <v>-36.299999999999997</v>
      </c>
      <c r="C4664" s="36">
        <v>140.80000000000001</v>
      </c>
      <c r="D4664" s="37">
        <v>1.1000000000000001</v>
      </c>
      <c r="E4664" s="38" t="s">
        <v>749</v>
      </c>
      <c r="F4664" s="15"/>
    </row>
    <row r="4665" spans="1:6" customFormat="1" ht="21.9" customHeight="1" x14ac:dyDescent="0.25">
      <c r="A4665" s="35" t="s">
        <v>395</v>
      </c>
      <c r="B4665" s="36">
        <v>-36.299999999999997</v>
      </c>
      <c r="C4665" s="36">
        <v>140.80000000000001</v>
      </c>
      <c r="D4665" s="37">
        <v>10</v>
      </c>
      <c r="E4665" s="38" t="s">
        <v>749</v>
      </c>
      <c r="F4665" s="15"/>
    </row>
    <row r="4666" spans="1:6" customFormat="1" ht="21.9" customHeight="1" x14ac:dyDescent="0.25">
      <c r="A4666" s="35" t="s">
        <v>395</v>
      </c>
      <c r="B4666" s="36">
        <v>-36.299999999999997</v>
      </c>
      <c r="C4666" s="36">
        <v>140.80000000000001</v>
      </c>
      <c r="D4666" s="37">
        <v>60</v>
      </c>
      <c r="E4666" s="38" t="s">
        <v>749</v>
      </c>
      <c r="F4666" s="15"/>
    </row>
    <row r="4667" spans="1:6" customFormat="1" ht="21.9" customHeight="1" x14ac:dyDescent="0.25">
      <c r="A4667" s="35" t="s">
        <v>395</v>
      </c>
      <c r="B4667" s="36">
        <v>-36.299999999999997</v>
      </c>
      <c r="C4667" s="36">
        <v>140.80000000000001</v>
      </c>
      <c r="D4667" s="37">
        <v>0.5</v>
      </c>
      <c r="E4667" s="38" t="s">
        <v>749</v>
      </c>
      <c r="F4667" s="15"/>
    </row>
    <row r="4668" spans="1:6" customFormat="1" ht="21.9" customHeight="1" x14ac:dyDescent="0.25">
      <c r="A4668" s="35" t="s">
        <v>395</v>
      </c>
      <c r="B4668" s="36">
        <v>-36.299999999999997</v>
      </c>
      <c r="C4668" s="36">
        <v>140.80000000000001</v>
      </c>
      <c r="D4668" s="37">
        <v>0.5</v>
      </c>
      <c r="E4668" s="38" t="s">
        <v>749</v>
      </c>
      <c r="F4668" s="15"/>
    </row>
    <row r="4669" spans="1:6" customFormat="1" ht="21.9" customHeight="1" x14ac:dyDescent="0.25">
      <c r="A4669" s="35" t="s">
        <v>396</v>
      </c>
      <c r="B4669" s="36">
        <v>-35.299999999999997</v>
      </c>
      <c r="C4669" s="36">
        <v>140.80000000000001</v>
      </c>
      <c r="D4669" s="37">
        <v>12</v>
      </c>
      <c r="E4669" s="40" t="s">
        <v>750</v>
      </c>
      <c r="F4669" s="15"/>
    </row>
    <row r="4670" spans="1:6" customFormat="1" ht="21.9" customHeight="1" x14ac:dyDescent="0.25">
      <c r="A4670" s="35" t="s">
        <v>396</v>
      </c>
      <c r="B4670" s="36">
        <v>-35.299999999999997</v>
      </c>
      <c r="C4670" s="36">
        <v>140.9</v>
      </c>
      <c r="D4670" s="37">
        <v>0.3</v>
      </c>
      <c r="E4670" s="40" t="s">
        <v>750</v>
      </c>
      <c r="F4670" s="15"/>
    </row>
    <row r="4671" spans="1:6" customFormat="1" ht="21.9" customHeight="1" x14ac:dyDescent="0.25">
      <c r="A4671" s="35" t="s">
        <v>396</v>
      </c>
      <c r="B4671" s="36">
        <v>-36.6</v>
      </c>
      <c r="C4671" s="36">
        <v>141.30000000000001</v>
      </c>
      <c r="D4671" s="37">
        <v>1.5</v>
      </c>
      <c r="E4671" s="40" t="s">
        <v>750</v>
      </c>
      <c r="F4671" s="15"/>
    </row>
    <row r="4672" spans="1:6" customFormat="1" ht="21.9" customHeight="1" x14ac:dyDescent="0.25">
      <c r="A4672" s="35" t="s">
        <v>309</v>
      </c>
      <c r="B4672" s="36">
        <v>13.6</v>
      </c>
      <c r="C4672" s="36">
        <v>2.6</v>
      </c>
      <c r="D4672" s="37">
        <v>3</v>
      </c>
      <c r="E4672" s="38" t="s">
        <v>751</v>
      </c>
      <c r="F4672" s="15"/>
    </row>
    <row r="4673" spans="1:6" customFormat="1" ht="21.9" customHeight="1" x14ac:dyDescent="0.25">
      <c r="A4673" s="35" t="s">
        <v>309</v>
      </c>
      <c r="B4673" s="36">
        <v>13.6</v>
      </c>
      <c r="C4673" s="36">
        <v>2.6</v>
      </c>
      <c r="D4673" s="37">
        <v>6</v>
      </c>
      <c r="E4673" s="38" t="s">
        <v>751</v>
      </c>
      <c r="F4673" s="15"/>
    </row>
    <row r="4674" spans="1:6" customFormat="1" ht="21.9" customHeight="1" x14ac:dyDescent="0.25">
      <c r="A4674" s="35" t="s">
        <v>309</v>
      </c>
      <c r="B4674" s="36">
        <v>13.6</v>
      </c>
      <c r="C4674" s="36">
        <v>2.6</v>
      </c>
      <c r="D4674" s="37">
        <v>20</v>
      </c>
      <c r="E4674" s="38" t="s">
        <v>751</v>
      </c>
      <c r="F4674" s="15"/>
    </row>
    <row r="4675" spans="1:6" customFormat="1" ht="21.9" customHeight="1" x14ac:dyDescent="0.25">
      <c r="A4675" s="35" t="s">
        <v>476</v>
      </c>
      <c r="B4675" s="36">
        <v>36.1</v>
      </c>
      <c r="C4675" s="36">
        <v>140.1</v>
      </c>
      <c r="D4675" s="37">
        <v>392</v>
      </c>
      <c r="E4675" s="38" t="s">
        <v>752</v>
      </c>
      <c r="F4675" s="15"/>
    </row>
    <row r="4676" spans="1:6" customFormat="1" ht="21.9" customHeight="1" x14ac:dyDescent="0.25">
      <c r="A4676" s="35" t="s">
        <v>397</v>
      </c>
      <c r="B4676" s="36">
        <v>42.9</v>
      </c>
      <c r="C4676" s="36">
        <v>118.9</v>
      </c>
      <c r="D4676" s="37">
        <v>47</v>
      </c>
      <c r="E4676" s="38" t="s">
        <v>753</v>
      </c>
      <c r="F4676" s="15"/>
    </row>
    <row r="4677" spans="1:6" customFormat="1" ht="21.9" customHeight="1" x14ac:dyDescent="0.25">
      <c r="A4677" s="35" t="s">
        <v>397</v>
      </c>
      <c r="B4677" s="36">
        <v>37.799999999999997</v>
      </c>
      <c r="C4677" s="36">
        <v>113.8</v>
      </c>
      <c r="D4677" s="37">
        <v>68</v>
      </c>
      <c r="E4677" s="38" t="s">
        <v>753</v>
      </c>
      <c r="F4677" s="15"/>
    </row>
    <row r="4678" spans="1:6" customFormat="1" ht="21.9" customHeight="1" x14ac:dyDescent="0.25">
      <c r="A4678" s="35" t="s">
        <v>397</v>
      </c>
      <c r="B4678" s="36">
        <v>42.9</v>
      </c>
      <c r="C4678" s="36">
        <v>118.9</v>
      </c>
      <c r="D4678" s="37">
        <v>85</v>
      </c>
      <c r="E4678" s="38" t="s">
        <v>753</v>
      </c>
      <c r="F4678" s="15"/>
    </row>
    <row r="4679" spans="1:6" customFormat="1" ht="21.9" customHeight="1" x14ac:dyDescent="0.25">
      <c r="A4679" s="35" t="s">
        <v>397</v>
      </c>
      <c r="B4679" s="36">
        <v>37.799999999999997</v>
      </c>
      <c r="C4679" s="36">
        <v>113.8</v>
      </c>
      <c r="D4679" s="37">
        <v>288</v>
      </c>
      <c r="E4679" s="38" t="s">
        <v>753</v>
      </c>
      <c r="F4679" s="15"/>
    </row>
    <row r="4680" spans="1:6" customFormat="1" ht="21.9" customHeight="1" x14ac:dyDescent="0.25">
      <c r="A4680" s="35" t="s">
        <v>310</v>
      </c>
      <c r="B4680" s="36">
        <v>-32.9</v>
      </c>
      <c r="C4680" s="36">
        <v>121.6</v>
      </c>
      <c r="D4680" s="37">
        <v>15</v>
      </c>
      <c r="E4680" s="38" t="s">
        <v>754</v>
      </c>
      <c r="F4680" s="15"/>
    </row>
    <row r="4681" spans="1:6" customFormat="1" ht="21.9" customHeight="1" x14ac:dyDescent="0.25">
      <c r="A4681" s="35" t="s">
        <v>310</v>
      </c>
      <c r="B4681" s="36">
        <v>-32.9</v>
      </c>
      <c r="C4681" s="36">
        <v>117.6</v>
      </c>
      <c r="D4681" s="37">
        <v>19</v>
      </c>
      <c r="E4681" s="38" t="s">
        <v>754</v>
      </c>
      <c r="F4681" s="15"/>
    </row>
    <row r="4682" spans="1:6" customFormat="1" ht="21.9" customHeight="1" x14ac:dyDescent="0.25">
      <c r="A4682" s="35" t="s">
        <v>310</v>
      </c>
      <c r="B4682" s="36">
        <v>-31.8</v>
      </c>
      <c r="C4682" s="36">
        <v>116.4</v>
      </c>
      <c r="D4682" s="37">
        <v>30</v>
      </c>
      <c r="E4682" s="38" t="s">
        <v>754</v>
      </c>
      <c r="F4682" s="15"/>
    </row>
    <row r="4683" spans="1:6" customFormat="1" ht="21.9" customHeight="1" x14ac:dyDescent="0.25">
      <c r="A4683" s="35" t="s">
        <v>310</v>
      </c>
      <c r="B4683" s="36">
        <v>-33.299999999999997</v>
      </c>
      <c r="C4683" s="36">
        <v>116.4</v>
      </c>
      <c r="D4683" s="37">
        <v>40</v>
      </c>
      <c r="E4683" s="38" t="s">
        <v>754</v>
      </c>
      <c r="F4683" s="15"/>
    </row>
    <row r="4684" spans="1:6" customFormat="1" ht="21.9" customHeight="1" x14ac:dyDescent="0.25">
      <c r="A4684" s="35" t="s">
        <v>310</v>
      </c>
      <c r="B4684" s="36">
        <v>-33.299999999999997</v>
      </c>
      <c r="C4684" s="36">
        <v>116.6</v>
      </c>
      <c r="D4684" s="37">
        <v>55</v>
      </c>
      <c r="E4684" s="38" t="s">
        <v>754</v>
      </c>
      <c r="F4684" s="15"/>
    </row>
    <row r="4685" spans="1:6" customFormat="1" ht="21.9" customHeight="1" x14ac:dyDescent="0.25">
      <c r="A4685" s="35" t="s">
        <v>310</v>
      </c>
      <c r="B4685" s="36">
        <v>-33.299999999999997</v>
      </c>
      <c r="C4685" s="36">
        <v>116.4</v>
      </c>
      <c r="D4685" s="37">
        <v>60</v>
      </c>
      <c r="E4685" s="38" t="s">
        <v>754</v>
      </c>
      <c r="F4685" s="15"/>
    </row>
    <row r="4686" spans="1:6" customFormat="1" ht="21.9" customHeight="1" x14ac:dyDescent="0.25">
      <c r="A4686" s="35" t="s">
        <v>310</v>
      </c>
      <c r="B4686" s="36">
        <v>-33.4</v>
      </c>
      <c r="C4686" s="36">
        <v>115.9</v>
      </c>
      <c r="D4686" s="37">
        <v>100</v>
      </c>
      <c r="E4686" s="38" t="s">
        <v>754</v>
      </c>
      <c r="F4686" s="15"/>
    </row>
    <row r="4687" spans="1:6" customFormat="1" ht="21.9" customHeight="1" x14ac:dyDescent="0.25">
      <c r="A4687" s="35" t="s">
        <v>310</v>
      </c>
      <c r="B4687" s="36">
        <v>-31.8</v>
      </c>
      <c r="C4687" s="36">
        <v>116.4</v>
      </c>
      <c r="D4687" s="37">
        <v>24</v>
      </c>
      <c r="E4687" s="38" t="s">
        <v>754</v>
      </c>
      <c r="F4687" s="15"/>
    </row>
    <row r="4688" spans="1:6" customFormat="1" ht="21.9" customHeight="1" x14ac:dyDescent="0.25">
      <c r="A4688" s="35" t="s">
        <v>310</v>
      </c>
      <c r="B4688" s="36">
        <v>-33.4</v>
      </c>
      <c r="C4688" s="36">
        <v>115.9</v>
      </c>
      <c r="D4688" s="37">
        <v>10</v>
      </c>
      <c r="E4688" s="38" t="s">
        <v>754</v>
      </c>
      <c r="F4688" s="15"/>
    </row>
    <row r="4689" spans="1:6" s="45" customFormat="1" ht="21.9" customHeight="1" x14ac:dyDescent="0.25">
      <c r="A4689" s="41" t="s">
        <v>755</v>
      </c>
      <c r="B4689" s="42">
        <v>39</v>
      </c>
      <c r="C4689" s="42">
        <v>102.49</v>
      </c>
      <c r="D4689" s="43">
        <v>1.26</v>
      </c>
      <c r="E4689" s="40" t="s">
        <v>756</v>
      </c>
      <c r="F4689" s="15"/>
    </row>
    <row r="4690" spans="1:6" customFormat="1" ht="21.9" customHeight="1" x14ac:dyDescent="0.25">
      <c r="A4690" s="35" t="s">
        <v>312</v>
      </c>
      <c r="B4690" s="36">
        <v>17.399999999999999</v>
      </c>
      <c r="C4690" s="36">
        <v>78.400000000000006</v>
      </c>
      <c r="D4690" s="37">
        <v>114</v>
      </c>
      <c r="E4690" s="38" t="s">
        <v>757</v>
      </c>
      <c r="F4690" s="15"/>
    </row>
    <row r="4691" spans="1:6" customFormat="1" ht="21.9" customHeight="1" x14ac:dyDescent="0.25">
      <c r="A4691" s="35" t="s">
        <v>557</v>
      </c>
      <c r="B4691" s="36">
        <v>11.8</v>
      </c>
      <c r="C4691" s="36">
        <v>76.400000000000006</v>
      </c>
      <c r="D4691" s="37">
        <v>75</v>
      </c>
      <c r="E4691" s="38" t="s">
        <v>758</v>
      </c>
      <c r="F4691" s="15"/>
    </row>
    <row r="4692" spans="1:6" customFormat="1" ht="21.9" customHeight="1" x14ac:dyDescent="0.25">
      <c r="A4692" s="35" t="s">
        <v>402</v>
      </c>
      <c r="B4692" s="36">
        <v>-33.4</v>
      </c>
      <c r="C4692" s="36">
        <v>121.9</v>
      </c>
      <c r="D4692" s="37">
        <v>55.3</v>
      </c>
      <c r="E4692" s="38" t="s">
        <v>759</v>
      </c>
      <c r="F4692" s="15"/>
    </row>
    <row r="4693" spans="1:6" customFormat="1" ht="21.9" customHeight="1" x14ac:dyDescent="0.25">
      <c r="A4693" s="35" t="s">
        <v>760</v>
      </c>
      <c r="B4693" s="36">
        <v>37.799999999999997</v>
      </c>
      <c r="C4693" s="36">
        <v>-100.8</v>
      </c>
      <c r="D4693" s="37">
        <v>53</v>
      </c>
      <c r="E4693" s="38" t="s">
        <v>761</v>
      </c>
      <c r="F4693" s="15"/>
    </row>
    <row r="4694" spans="1:6" customFormat="1" ht="21.9" customHeight="1" x14ac:dyDescent="0.25">
      <c r="A4694" s="35" t="s">
        <v>760</v>
      </c>
      <c r="B4694" s="36">
        <v>37.299999999999997</v>
      </c>
      <c r="C4694" s="36">
        <v>-101.8</v>
      </c>
      <c r="D4694" s="37">
        <v>5.0999999999999996</v>
      </c>
      <c r="E4694" s="38" t="s">
        <v>761</v>
      </c>
      <c r="F4694" s="15"/>
    </row>
    <row r="4695" spans="1:6" customFormat="1" ht="21.9" customHeight="1" x14ac:dyDescent="0.25">
      <c r="A4695" s="35" t="s">
        <v>403</v>
      </c>
      <c r="B4695" s="36">
        <v>33.6</v>
      </c>
      <c r="C4695" s="36">
        <v>-102.8</v>
      </c>
      <c r="D4695" s="37">
        <v>17</v>
      </c>
      <c r="E4695" s="38" t="s">
        <v>762</v>
      </c>
      <c r="F4695" s="15"/>
    </row>
    <row r="4696" spans="1:6" customFormat="1" ht="21.9" customHeight="1" x14ac:dyDescent="0.25">
      <c r="A4696" s="35" t="s">
        <v>403</v>
      </c>
      <c r="B4696" s="36">
        <v>33.799999999999997</v>
      </c>
      <c r="C4696" s="36">
        <v>-102.8</v>
      </c>
      <c r="D4696" s="37">
        <v>24.5</v>
      </c>
      <c r="E4696" s="38" t="s">
        <v>762</v>
      </c>
      <c r="F4696" s="15"/>
    </row>
    <row r="4697" spans="1:6" customFormat="1" ht="21.9" customHeight="1" x14ac:dyDescent="0.25">
      <c r="A4697" s="35" t="s">
        <v>403</v>
      </c>
      <c r="B4697" s="36">
        <v>33.6</v>
      </c>
      <c r="C4697" s="36">
        <v>-102.8</v>
      </c>
      <c r="D4697" s="37">
        <v>32</v>
      </c>
      <c r="E4697" s="38" t="s">
        <v>762</v>
      </c>
      <c r="F4697" s="15"/>
    </row>
    <row r="4698" spans="1:6" customFormat="1" ht="21.9" customHeight="1" x14ac:dyDescent="0.25">
      <c r="A4698" s="35" t="s">
        <v>403</v>
      </c>
      <c r="B4698" s="36">
        <v>33.799999999999997</v>
      </c>
      <c r="C4698" s="36">
        <v>-102.8</v>
      </c>
      <c r="D4698" s="37">
        <v>39</v>
      </c>
      <c r="E4698" s="38" t="s">
        <v>762</v>
      </c>
      <c r="F4698" s="15"/>
    </row>
    <row r="4699" spans="1:6" customFormat="1" ht="21.9" customHeight="1" x14ac:dyDescent="0.25">
      <c r="A4699" s="35" t="s">
        <v>403</v>
      </c>
      <c r="B4699" s="36">
        <v>33.799999999999997</v>
      </c>
      <c r="C4699" s="36">
        <v>-102.8</v>
      </c>
      <c r="D4699" s="37">
        <v>54</v>
      </c>
      <c r="E4699" s="38" t="s">
        <v>762</v>
      </c>
      <c r="F4699" s="15"/>
    </row>
    <row r="4700" spans="1:6" customFormat="1" ht="21.9" customHeight="1" x14ac:dyDescent="0.25">
      <c r="A4700" s="35" t="s">
        <v>403</v>
      </c>
      <c r="B4700" s="36">
        <v>33.799999999999997</v>
      </c>
      <c r="C4700" s="36">
        <v>-102.8</v>
      </c>
      <c r="D4700" s="37">
        <v>102</v>
      </c>
      <c r="E4700" s="38" t="s">
        <v>762</v>
      </c>
      <c r="F4700" s="15"/>
    </row>
    <row r="4701" spans="1:6" customFormat="1" ht="21.9" customHeight="1" x14ac:dyDescent="0.25">
      <c r="A4701" s="35" t="s">
        <v>403</v>
      </c>
      <c r="B4701" s="36">
        <v>33.799999999999997</v>
      </c>
      <c r="C4701" s="36">
        <v>-102.8</v>
      </c>
      <c r="D4701" s="37">
        <v>111</v>
      </c>
      <c r="E4701" s="38" t="s">
        <v>762</v>
      </c>
      <c r="F4701" s="15"/>
    </row>
    <row r="4702" spans="1:6" customFormat="1" ht="21.9" customHeight="1" x14ac:dyDescent="0.25">
      <c r="A4702" s="35" t="s">
        <v>403</v>
      </c>
      <c r="B4702" s="36">
        <v>34.1</v>
      </c>
      <c r="C4702" s="36">
        <v>-102.8</v>
      </c>
      <c r="D4702" s="37">
        <v>0.2</v>
      </c>
      <c r="E4702" s="38" t="s">
        <v>762</v>
      </c>
      <c r="F4702" s="15"/>
    </row>
    <row r="4703" spans="1:6" customFormat="1" ht="21.9" customHeight="1" x14ac:dyDescent="0.25">
      <c r="A4703" s="35" t="s">
        <v>403</v>
      </c>
      <c r="B4703" s="36">
        <v>37.299999999999997</v>
      </c>
      <c r="C4703" s="36">
        <v>-101.8</v>
      </c>
      <c r="D4703" s="37">
        <v>5</v>
      </c>
      <c r="E4703" s="38" t="s">
        <v>762</v>
      </c>
      <c r="F4703" s="15"/>
    </row>
    <row r="4704" spans="1:6" customFormat="1" ht="21.9" customHeight="1" x14ac:dyDescent="0.25">
      <c r="A4704" s="35" t="s">
        <v>403</v>
      </c>
      <c r="B4704" s="36">
        <v>40.6</v>
      </c>
      <c r="C4704" s="36">
        <v>-101.8</v>
      </c>
      <c r="D4704" s="37">
        <v>70</v>
      </c>
      <c r="E4704" s="38" t="s">
        <v>762</v>
      </c>
      <c r="F4704" s="15"/>
    </row>
    <row r="4705" spans="1:6" s="45" customFormat="1" ht="21.9" customHeight="1" x14ac:dyDescent="0.25">
      <c r="A4705" s="41" t="s">
        <v>763</v>
      </c>
      <c r="B4705" s="42">
        <v>40.311390000000003</v>
      </c>
      <c r="C4705" s="42">
        <v>-104.77943999999999</v>
      </c>
      <c r="D4705" s="43">
        <v>620</v>
      </c>
      <c r="E4705" s="40" t="s">
        <v>764</v>
      </c>
      <c r="F4705" s="15"/>
    </row>
    <row r="4706" spans="1:6" s="45" customFormat="1" ht="21.9" customHeight="1" x14ac:dyDescent="0.25">
      <c r="A4706" s="41" t="s">
        <v>763</v>
      </c>
      <c r="B4706" s="42">
        <v>36.71528</v>
      </c>
      <c r="C4706" s="42">
        <v>-119.62361</v>
      </c>
      <c r="D4706" s="43">
        <v>580</v>
      </c>
      <c r="E4706" s="40" t="s">
        <v>764</v>
      </c>
      <c r="F4706" s="15"/>
    </row>
    <row r="4707" spans="1:6" s="45" customFormat="1" ht="21.9" customHeight="1" x14ac:dyDescent="0.25">
      <c r="A4707" s="41" t="s">
        <v>763</v>
      </c>
      <c r="B4707" s="42">
        <v>37.392499999999998</v>
      </c>
      <c r="C4707" s="42">
        <v>-120.80278</v>
      </c>
      <c r="D4707" s="43">
        <v>420</v>
      </c>
      <c r="E4707" s="40" t="s">
        <v>764</v>
      </c>
      <c r="F4707" s="15"/>
    </row>
    <row r="4708" spans="1:6" s="45" customFormat="1" ht="21.9" customHeight="1" x14ac:dyDescent="0.25">
      <c r="A4708" s="41" t="s">
        <v>763</v>
      </c>
      <c r="B4708" s="42">
        <v>41.771389999999997</v>
      </c>
      <c r="C4708" s="42">
        <v>-72.53</v>
      </c>
      <c r="D4708" s="43">
        <v>520</v>
      </c>
      <c r="E4708" s="40" t="s">
        <v>764</v>
      </c>
      <c r="F4708" s="15"/>
    </row>
    <row r="4709" spans="1:6" s="45" customFormat="1" ht="21.9" customHeight="1" x14ac:dyDescent="0.25">
      <c r="A4709" s="41" t="s">
        <v>763</v>
      </c>
      <c r="B4709" s="42">
        <v>42.508890000000001</v>
      </c>
      <c r="C4709" s="42">
        <v>-83.772220000000004</v>
      </c>
      <c r="D4709" s="43">
        <v>170</v>
      </c>
      <c r="E4709" s="40" t="s">
        <v>764</v>
      </c>
      <c r="F4709" s="15"/>
    </row>
    <row r="4710" spans="1:6" s="45" customFormat="1" ht="21.9" customHeight="1" x14ac:dyDescent="0.25">
      <c r="A4710" s="41" t="s">
        <v>763</v>
      </c>
      <c r="B4710" s="42">
        <v>46.653329999999997</v>
      </c>
      <c r="C4710" s="42">
        <v>-95.613060000000004</v>
      </c>
      <c r="D4710" s="43">
        <v>137</v>
      </c>
      <c r="E4710" s="40" t="s">
        <v>764</v>
      </c>
      <c r="F4710" s="15"/>
    </row>
    <row r="4711" spans="1:6" s="45" customFormat="1" ht="21.9" customHeight="1" x14ac:dyDescent="0.25">
      <c r="A4711" s="41" t="s">
        <v>763</v>
      </c>
      <c r="B4711" s="42">
        <v>41.561390000000003</v>
      </c>
      <c r="C4711" s="42">
        <v>-96.548609999999996</v>
      </c>
      <c r="D4711" s="43">
        <v>72</v>
      </c>
      <c r="E4711" s="40" t="s">
        <v>764</v>
      </c>
      <c r="F4711" s="15"/>
    </row>
    <row r="4712" spans="1:6" s="45" customFormat="1" ht="21.9" customHeight="1" x14ac:dyDescent="0.25">
      <c r="A4712" s="41" t="s">
        <v>763</v>
      </c>
      <c r="B4712" s="42">
        <v>40.862780000000001</v>
      </c>
      <c r="C4712" s="42">
        <v>-97.591669999999993</v>
      </c>
      <c r="D4712" s="43">
        <v>130</v>
      </c>
      <c r="E4712" s="40" t="s">
        <v>764</v>
      </c>
      <c r="F4712" s="15"/>
    </row>
    <row r="4713" spans="1:6" s="45" customFormat="1" ht="21.9" customHeight="1" x14ac:dyDescent="0.25">
      <c r="A4713" s="41" t="s">
        <v>763</v>
      </c>
      <c r="B4713" s="42">
        <v>41.370280000000001</v>
      </c>
      <c r="C4713" s="42">
        <v>-100.71472</v>
      </c>
      <c r="D4713" s="43">
        <v>20</v>
      </c>
      <c r="E4713" s="40" t="s">
        <v>764</v>
      </c>
      <c r="F4713" s="15"/>
    </row>
    <row r="4714" spans="1:6" s="45" customFormat="1" ht="21.9" customHeight="1" x14ac:dyDescent="0.25">
      <c r="A4714" s="41" t="s">
        <v>763</v>
      </c>
      <c r="B4714" s="42">
        <v>42.001109999999997</v>
      </c>
      <c r="C4714" s="42">
        <v>-103.93138999999999</v>
      </c>
      <c r="D4714" s="43">
        <v>380</v>
      </c>
      <c r="E4714" s="40" t="s">
        <v>764</v>
      </c>
      <c r="F4714" s="15"/>
    </row>
    <row r="4715" spans="1:6" s="45" customFormat="1" ht="21.9" customHeight="1" x14ac:dyDescent="0.25">
      <c r="A4715" s="41" t="s">
        <v>763</v>
      </c>
      <c r="B4715" s="42">
        <v>37.07611</v>
      </c>
      <c r="C4715" s="42">
        <v>-100.68111</v>
      </c>
      <c r="D4715" s="43">
        <v>7</v>
      </c>
      <c r="E4715" s="40" t="s">
        <v>764</v>
      </c>
      <c r="F4715" s="15"/>
    </row>
    <row r="4716" spans="1:6" s="45" customFormat="1" ht="21.9" customHeight="1" x14ac:dyDescent="0.25">
      <c r="A4716" s="41" t="s">
        <v>763</v>
      </c>
      <c r="B4716" s="42">
        <v>35.51972</v>
      </c>
      <c r="C4716" s="42">
        <v>-77.562219999999996</v>
      </c>
      <c r="D4716" s="43">
        <v>100</v>
      </c>
      <c r="E4716" s="40" t="s">
        <v>764</v>
      </c>
      <c r="F4716" s="15"/>
    </row>
    <row r="4717" spans="1:6" s="45" customFormat="1" ht="21.9" customHeight="1" x14ac:dyDescent="0.25">
      <c r="A4717" s="41" t="s">
        <v>763</v>
      </c>
      <c r="B4717" s="42">
        <v>38.97</v>
      </c>
      <c r="C4717" s="42">
        <v>-77.538330000000002</v>
      </c>
      <c r="D4717" s="43">
        <v>270</v>
      </c>
      <c r="E4717" s="40" t="s">
        <v>764</v>
      </c>
      <c r="F4717" s="15"/>
    </row>
    <row r="4718" spans="1:6" s="45" customFormat="1" ht="21.9" customHeight="1" x14ac:dyDescent="0.25">
      <c r="A4718" s="41" t="s">
        <v>763</v>
      </c>
      <c r="B4718" s="42">
        <v>39.283329999999999</v>
      </c>
      <c r="C4718" s="42">
        <v>-76.00667</v>
      </c>
      <c r="D4718" s="43">
        <v>270</v>
      </c>
      <c r="E4718" s="40" t="s">
        <v>764</v>
      </c>
      <c r="F4718" s="15"/>
    </row>
    <row r="4719" spans="1:6" s="45" customFormat="1" ht="21.9" customHeight="1" x14ac:dyDescent="0.25">
      <c r="A4719" s="41" t="s">
        <v>763</v>
      </c>
      <c r="B4719" s="42">
        <v>39.517780000000002</v>
      </c>
      <c r="C4719" s="42">
        <v>-75.206109999999995</v>
      </c>
      <c r="D4719" s="43">
        <v>400</v>
      </c>
      <c r="E4719" s="40" t="s">
        <v>764</v>
      </c>
      <c r="F4719" s="15"/>
    </row>
    <row r="4720" spans="1:6" s="45" customFormat="1" ht="21.9" customHeight="1" x14ac:dyDescent="0.25">
      <c r="A4720" s="41" t="s">
        <v>763</v>
      </c>
      <c r="B4720" s="42">
        <v>46.342500000000001</v>
      </c>
      <c r="C4720" s="42">
        <v>-120.12860999999999</v>
      </c>
      <c r="D4720" s="43">
        <v>200</v>
      </c>
      <c r="E4720" s="40" t="s">
        <v>764</v>
      </c>
      <c r="F4720" s="15"/>
    </row>
    <row r="4721" spans="1:6" s="45" customFormat="1" ht="21.9" customHeight="1" x14ac:dyDescent="0.25">
      <c r="A4721" s="41" t="s">
        <v>763</v>
      </c>
      <c r="B4721" s="42">
        <v>45.554720000000003</v>
      </c>
      <c r="C4721" s="42">
        <v>-122.64472000000001</v>
      </c>
      <c r="D4721" s="43">
        <v>290</v>
      </c>
      <c r="E4721" s="40" t="s">
        <v>764</v>
      </c>
      <c r="F4721" s="15"/>
    </row>
    <row r="4722" spans="1:6" s="45" customFormat="1" ht="21.9" customHeight="1" x14ac:dyDescent="0.25">
      <c r="A4722" s="41" t="s">
        <v>763</v>
      </c>
      <c r="B4722" s="42">
        <v>35.149169999999998</v>
      </c>
      <c r="C4722" s="42">
        <v>-106.49833</v>
      </c>
      <c r="D4722" s="43">
        <v>8</v>
      </c>
      <c r="E4722" s="40" t="s">
        <v>764</v>
      </c>
      <c r="F4722" s="15"/>
    </row>
    <row r="4723" spans="1:6" s="45" customFormat="1" ht="21.9" customHeight="1" x14ac:dyDescent="0.25">
      <c r="A4723" s="41" t="s">
        <v>763</v>
      </c>
      <c r="B4723" s="42">
        <v>34.747500000000002</v>
      </c>
      <c r="C4723" s="42">
        <v>-106.62611</v>
      </c>
      <c r="D4723" s="43">
        <v>250</v>
      </c>
      <c r="E4723" s="40" t="s">
        <v>764</v>
      </c>
      <c r="F4723" s="15"/>
    </row>
    <row r="4724" spans="1:6" s="45" customFormat="1" ht="21.9" customHeight="1" x14ac:dyDescent="0.25">
      <c r="A4724" s="41" t="s">
        <v>763</v>
      </c>
      <c r="B4724" s="42">
        <v>33.391939999999998</v>
      </c>
      <c r="C4724" s="42">
        <v>-80.719440000000006</v>
      </c>
      <c r="D4724" s="43">
        <v>150</v>
      </c>
      <c r="E4724" s="40" t="s">
        <v>764</v>
      </c>
      <c r="F4724" s="15"/>
    </row>
    <row r="4725" spans="1:6" customFormat="1" ht="21.9" customHeight="1" x14ac:dyDescent="0.25">
      <c r="A4725" s="35" t="s">
        <v>404</v>
      </c>
      <c r="B4725" s="36">
        <v>-0.9</v>
      </c>
      <c r="C4725" s="36">
        <v>30.1</v>
      </c>
      <c r="D4725" s="37">
        <v>104</v>
      </c>
      <c r="E4725" s="38" t="s">
        <v>765</v>
      </c>
      <c r="F4725" s="15"/>
    </row>
    <row r="4726" spans="1:6" customFormat="1" ht="21.9" customHeight="1" x14ac:dyDescent="0.25">
      <c r="A4726" s="35" t="s">
        <v>477</v>
      </c>
      <c r="B4726" s="36">
        <v>-29.6</v>
      </c>
      <c r="C4726" s="36">
        <v>115.8</v>
      </c>
      <c r="D4726" s="37">
        <v>25.1</v>
      </c>
      <c r="E4726" s="38" t="s">
        <v>766</v>
      </c>
      <c r="F4726" s="15"/>
    </row>
    <row r="4727" spans="1:6" customFormat="1" ht="21.9" customHeight="1" x14ac:dyDescent="0.25">
      <c r="A4727" s="35" t="s">
        <v>477</v>
      </c>
      <c r="B4727" s="36">
        <v>-29.6</v>
      </c>
      <c r="C4727" s="36">
        <v>115.8</v>
      </c>
      <c r="D4727" s="37">
        <v>37.9</v>
      </c>
      <c r="E4727" s="38" t="s">
        <v>766</v>
      </c>
      <c r="F4727" s="15"/>
    </row>
    <row r="4728" spans="1:6" customFormat="1" ht="21.9" customHeight="1" x14ac:dyDescent="0.25">
      <c r="A4728" s="35" t="s">
        <v>477</v>
      </c>
      <c r="B4728" s="36">
        <v>-29.6</v>
      </c>
      <c r="C4728" s="36">
        <v>115.8</v>
      </c>
      <c r="D4728" s="37">
        <v>40.6</v>
      </c>
      <c r="E4728" s="38" t="s">
        <v>766</v>
      </c>
      <c r="F4728" s="15"/>
    </row>
    <row r="4729" spans="1:6" customFormat="1" ht="21.9" customHeight="1" x14ac:dyDescent="0.25">
      <c r="A4729" s="35" t="s">
        <v>477</v>
      </c>
      <c r="B4729" s="36">
        <v>-29.6</v>
      </c>
      <c r="C4729" s="36">
        <v>115.8</v>
      </c>
      <c r="D4729" s="37">
        <v>45</v>
      </c>
      <c r="E4729" s="38" t="s">
        <v>766</v>
      </c>
      <c r="F4729" s="15"/>
    </row>
    <row r="4730" spans="1:6" customFormat="1" ht="21.9" customHeight="1" x14ac:dyDescent="0.25">
      <c r="A4730" s="35" t="s">
        <v>477</v>
      </c>
      <c r="B4730" s="36">
        <v>-29.6</v>
      </c>
      <c r="C4730" s="36">
        <v>115.8</v>
      </c>
      <c r="D4730" s="37">
        <v>54.3</v>
      </c>
      <c r="E4730" s="38" t="s">
        <v>766</v>
      </c>
      <c r="F4730" s="15"/>
    </row>
    <row r="4731" spans="1:6" customFormat="1" ht="21.9" customHeight="1" x14ac:dyDescent="0.25">
      <c r="A4731" s="35" t="s">
        <v>477</v>
      </c>
      <c r="B4731" s="36">
        <v>-29.6</v>
      </c>
      <c r="C4731" s="36">
        <v>115.8</v>
      </c>
      <c r="D4731" s="37">
        <v>83.1</v>
      </c>
      <c r="E4731" s="38" t="s">
        <v>766</v>
      </c>
      <c r="F4731" s="15"/>
    </row>
    <row r="4732" spans="1:6" ht="21.9" customHeight="1" x14ac:dyDescent="0.25">
      <c r="A4732" s="41" t="s">
        <v>767</v>
      </c>
      <c r="B4732" s="42">
        <v>47.413514999999997</v>
      </c>
      <c r="C4732" s="42">
        <v>8.2320209999999996</v>
      </c>
      <c r="D4732" s="43">
        <v>543</v>
      </c>
      <c r="E4732" s="1" t="s">
        <v>768</v>
      </c>
      <c r="F4732" s="15"/>
    </row>
    <row r="4733" spans="1:6" customFormat="1" ht="21.9" customHeight="1" x14ac:dyDescent="0.25">
      <c r="A4733" s="35" t="s">
        <v>478</v>
      </c>
      <c r="B4733" s="36">
        <v>24.8</v>
      </c>
      <c r="C4733" s="36">
        <v>88.6</v>
      </c>
      <c r="D4733" s="37">
        <v>153</v>
      </c>
      <c r="E4733" s="38" t="s">
        <v>769</v>
      </c>
      <c r="F4733" s="15"/>
    </row>
    <row r="4734" spans="1:6" customFormat="1" ht="21.9" customHeight="1" x14ac:dyDescent="0.25">
      <c r="A4734" s="41" t="s">
        <v>770</v>
      </c>
      <c r="B4734" s="42">
        <v>-8.4166000000000007</v>
      </c>
      <c r="C4734" s="42">
        <v>-36.865749999999998</v>
      </c>
      <c r="D4734" s="43">
        <v>43.8</v>
      </c>
      <c r="E4734" s="40" t="s">
        <v>771</v>
      </c>
      <c r="F4734" s="15"/>
    </row>
    <row r="4735" spans="1:6" customFormat="1" ht="21.9" customHeight="1" x14ac:dyDescent="0.25">
      <c r="A4735" s="35" t="s">
        <v>503</v>
      </c>
      <c r="B4735" s="36">
        <v>52.6</v>
      </c>
      <c r="C4735" s="36">
        <v>13.4</v>
      </c>
      <c r="D4735" s="37">
        <v>285</v>
      </c>
      <c r="E4735" s="38" t="s">
        <v>772</v>
      </c>
      <c r="F4735" s="15"/>
    </row>
    <row r="4736" spans="1:6" customFormat="1" ht="21.9" customHeight="1" x14ac:dyDescent="0.25">
      <c r="A4736" s="35" t="s">
        <v>503</v>
      </c>
      <c r="B4736" s="36">
        <v>52.6</v>
      </c>
      <c r="C4736" s="36">
        <v>13.4</v>
      </c>
      <c r="D4736" s="37">
        <v>74.400000000000006</v>
      </c>
      <c r="E4736" s="38" t="s">
        <v>772</v>
      </c>
      <c r="F4736" s="15"/>
    </row>
    <row r="4737" spans="1:6" customFormat="1" ht="21.9" customHeight="1" x14ac:dyDescent="0.25">
      <c r="A4737" s="35" t="s">
        <v>503</v>
      </c>
      <c r="B4737" s="36">
        <v>52.6</v>
      </c>
      <c r="C4737" s="36">
        <v>13.4</v>
      </c>
      <c r="D4737" s="37">
        <v>80.599999999999994</v>
      </c>
      <c r="E4737" s="38" t="s">
        <v>772</v>
      </c>
      <c r="F4737" s="15"/>
    </row>
    <row r="4738" spans="1:6" customFormat="1" ht="21.9" customHeight="1" x14ac:dyDescent="0.25">
      <c r="A4738" s="35" t="s">
        <v>503</v>
      </c>
      <c r="B4738" s="36">
        <v>52.6</v>
      </c>
      <c r="C4738" s="36">
        <v>13.4</v>
      </c>
      <c r="D4738" s="37">
        <v>124</v>
      </c>
      <c r="E4738" s="38" t="s">
        <v>772</v>
      </c>
      <c r="F4738" s="15"/>
    </row>
    <row r="4739" spans="1:6" customFormat="1" ht="21.9" customHeight="1" x14ac:dyDescent="0.25">
      <c r="A4739" s="35" t="s">
        <v>406</v>
      </c>
      <c r="B4739" s="36">
        <v>24.9</v>
      </c>
      <c r="C4739" s="36">
        <v>71.099999999999994</v>
      </c>
      <c r="D4739" s="37">
        <v>12</v>
      </c>
      <c r="E4739" s="38" t="s">
        <v>773</v>
      </c>
      <c r="F4739" s="15"/>
    </row>
    <row r="4740" spans="1:6" customFormat="1" ht="21.9" customHeight="1" x14ac:dyDescent="0.25">
      <c r="A4740" s="35" t="s">
        <v>406</v>
      </c>
      <c r="B4740" s="36">
        <v>24.9</v>
      </c>
      <c r="C4740" s="36">
        <v>71.099999999999994</v>
      </c>
      <c r="D4740" s="37">
        <v>14.5</v>
      </c>
      <c r="E4740" s="38" t="s">
        <v>773</v>
      </c>
      <c r="F4740" s="15"/>
    </row>
    <row r="4741" spans="1:6" customFormat="1" ht="21.9" customHeight="1" x14ac:dyDescent="0.25">
      <c r="A4741" s="35" t="s">
        <v>406</v>
      </c>
      <c r="B4741" s="36">
        <v>24.9</v>
      </c>
      <c r="C4741" s="36">
        <v>71.099999999999994</v>
      </c>
      <c r="D4741" s="37">
        <v>18</v>
      </c>
      <c r="E4741" s="38" t="s">
        <v>773</v>
      </c>
      <c r="F4741" s="15"/>
    </row>
    <row r="4742" spans="1:6" customFormat="1" ht="21.9" customHeight="1" x14ac:dyDescent="0.25">
      <c r="A4742" s="35" t="s">
        <v>406</v>
      </c>
      <c r="B4742" s="36">
        <v>25.4</v>
      </c>
      <c r="C4742" s="36">
        <v>71.099999999999994</v>
      </c>
      <c r="D4742" s="37">
        <v>20</v>
      </c>
      <c r="E4742" s="38" t="s">
        <v>773</v>
      </c>
      <c r="F4742" s="15"/>
    </row>
    <row r="4743" spans="1:6" customFormat="1" ht="21.9" customHeight="1" x14ac:dyDescent="0.25">
      <c r="A4743" s="35" t="s">
        <v>407</v>
      </c>
      <c r="B4743" s="36">
        <v>35.799999999999997</v>
      </c>
      <c r="C4743" s="36">
        <v>-106.3</v>
      </c>
      <c r="D4743" s="37">
        <v>1</v>
      </c>
      <c r="E4743" s="38" t="s">
        <v>774</v>
      </c>
      <c r="F4743" s="15"/>
    </row>
    <row r="4744" spans="1:6" customFormat="1" ht="21.9" customHeight="1" x14ac:dyDescent="0.25">
      <c r="A4744" s="35" t="s">
        <v>407</v>
      </c>
      <c r="B4744" s="36">
        <v>35.799999999999997</v>
      </c>
      <c r="C4744" s="36">
        <v>-106.3</v>
      </c>
      <c r="D4744" s="37">
        <v>0.45</v>
      </c>
      <c r="E4744" s="38" t="s">
        <v>774</v>
      </c>
      <c r="F4744" s="15"/>
    </row>
    <row r="4745" spans="1:6" customFormat="1" ht="21.9" customHeight="1" x14ac:dyDescent="0.25">
      <c r="A4745" s="35" t="s">
        <v>407</v>
      </c>
      <c r="B4745" s="36">
        <v>35.799999999999997</v>
      </c>
      <c r="C4745" s="36">
        <v>-106.3</v>
      </c>
      <c r="D4745" s="37">
        <v>0.8</v>
      </c>
      <c r="E4745" s="38" t="s">
        <v>774</v>
      </c>
      <c r="F4745" s="15"/>
    </row>
    <row r="4746" spans="1:6" customFormat="1" ht="21.9" customHeight="1" x14ac:dyDescent="0.25">
      <c r="A4746" s="35" t="s">
        <v>479</v>
      </c>
      <c r="B4746" s="36">
        <v>47.6</v>
      </c>
      <c r="C4746" s="36">
        <v>-93.4</v>
      </c>
      <c r="D4746" s="37">
        <v>109</v>
      </c>
      <c r="E4746" s="38" t="s">
        <v>775</v>
      </c>
      <c r="F4746" s="15"/>
    </row>
    <row r="4747" spans="1:6" customFormat="1" ht="21.9" customHeight="1" x14ac:dyDescent="0.25">
      <c r="A4747" s="35" t="s">
        <v>776</v>
      </c>
      <c r="B4747" s="36">
        <v>-35.1</v>
      </c>
      <c r="C4747" s="36">
        <v>141.9</v>
      </c>
      <c r="D4747" s="37">
        <v>5.3</v>
      </c>
      <c r="E4747" s="38" t="s">
        <v>777</v>
      </c>
      <c r="F4747" s="15"/>
    </row>
    <row r="4748" spans="1:6" customFormat="1" ht="21.9" customHeight="1" x14ac:dyDescent="0.25">
      <c r="A4748" s="35" t="s">
        <v>408</v>
      </c>
      <c r="B4748" s="36">
        <v>28.4</v>
      </c>
      <c r="C4748" s="36">
        <v>-110.8</v>
      </c>
      <c r="D4748" s="37">
        <v>0.11</v>
      </c>
      <c r="E4748" s="38" t="s">
        <v>778</v>
      </c>
      <c r="F4748" s="15"/>
    </row>
    <row r="4749" spans="1:6" customFormat="1" ht="21.9" customHeight="1" x14ac:dyDescent="0.25">
      <c r="A4749" s="35" t="s">
        <v>408</v>
      </c>
      <c r="B4749" s="36">
        <v>28.4</v>
      </c>
      <c r="C4749" s="36">
        <v>-110.8</v>
      </c>
      <c r="D4749" s="37">
        <v>0.16</v>
      </c>
      <c r="E4749" s="38" t="s">
        <v>778</v>
      </c>
      <c r="F4749" s="15"/>
    </row>
    <row r="4750" spans="1:6" customFormat="1" ht="21.9" customHeight="1" x14ac:dyDescent="0.25">
      <c r="A4750" s="35" t="s">
        <v>408</v>
      </c>
      <c r="B4750" s="36">
        <v>31.6</v>
      </c>
      <c r="C4750" s="36">
        <v>-106.9</v>
      </c>
      <c r="D4750" s="37">
        <v>0.24</v>
      </c>
      <c r="E4750" s="38" t="s">
        <v>778</v>
      </c>
      <c r="F4750" s="15"/>
    </row>
    <row r="4751" spans="1:6" customFormat="1" ht="21.9" customHeight="1" x14ac:dyDescent="0.25">
      <c r="A4751" s="35" t="s">
        <v>505</v>
      </c>
      <c r="B4751" s="36">
        <v>-37.799999999999997</v>
      </c>
      <c r="C4751" s="36">
        <v>140.80000000000001</v>
      </c>
      <c r="D4751" s="37">
        <v>129</v>
      </c>
      <c r="E4751" s="38" t="s">
        <v>779</v>
      </c>
      <c r="F4751" s="15"/>
    </row>
    <row r="4752" spans="1:6" customFormat="1" ht="21.9" customHeight="1" x14ac:dyDescent="0.25">
      <c r="A4752" s="35" t="s">
        <v>505</v>
      </c>
      <c r="B4752" s="36">
        <v>-37.799999999999997</v>
      </c>
      <c r="C4752" s="36">
        <v>140.80000000000001</v>
      </c>
      <c r="D4752" s="37">
        <v>163</v>
      </c>
      <c r="E4752" s="38" t="s">
        <v>779</v>
      </c>
      <c r="F4752" s="15"/>
    </row>
    <row r="4753" spans="1:6" customFormat="1" ht="21.9" customHeight="1" x14ac:dyDescent="0.25">
      <c r="A4753" s="35" t="s">
        <v>531</v>
      </c>
      <c r="B4753" s="36">
        <v>-35.799999999999997</v>
      </c>
      <c r="C4753" s="36">
        <v>146.80000000000001</v>
      </c>
      <c r="D4753" s="37">
        <v>93.8</v>
      </c>
      <c r="E4753" s="38" t="s">
        <v>780</v>
      </c>
      <c r="F4753" s="15"/>
    </row>
    <row r="4754" spans="1:6" customFormat="1" ht="21.9" customHeight="1" x14ac:dyDescent="0.25">
      <c r="A4754" s="35" t="s">
        <v>531</v>
      </c>
      <c r="B4754" s="36">
        <v>-35.799999999999997</v>
      </c>
      <c r="C4754" s="36">
        <v>146.80000000000001</v>
      </c>
      <c r="D4754" s="37">
        <v>17.600000000000001</v>
      </c>
      <c r="E4754" s="38" t="s">
        <v>780</v>
      </c>
      <c r="F4754" s="15"/>
    </row>
    <row r="4755" spans="1:6" customFormat="1" ht="21.9" customHeight="1" x14ac:dyDescent="0.25">
      <c r="A4755" s="35" t="s">
        <v>781</v>
      </c>
      <c r="B4755" s="36">
        <v>-32.4</v>
      </c>
      <c r="C4755" s="36">
        <v>116.8</v>
      </c>
      <c r="D4755" s="37">
        <v>24</v>
      </c>
      <c r="E4755" s="38" t="s">
        <v>782</v>
      </c>
      <c r="F4755" s="15"/>
    </row>
    <row r="4756" spans="1:6" customFormat="1" ht="21.9" customHeight="1" x14ac:dyDescent="0.25">
      <c r="A4756" s="35" t="s">
        <v>781</v>
      </c>
      <c r="B4756" s="36">
        <v>-32.799999999999997</v>
      </c>
      <c r="C4756" s="36">
        <v>116.8</v>
      </c>
      <c r="D4756" s="37">
        <v>26</v>
      </c>
      <c r="E4756" s="38" t="s">
        <v>782</v>
      </c>
      <c r="F4756" s="15"/>
    </row>
    <row r="4757" spans="1:6" customFormat="1" ht="21.9" customHeight="1" x14ac:dyDescent="0.25">
      <c r="A4757" s="35" t="s">
        <v>781</v>
      </c>
      <c r="B4757" s="36">
        <v>-33.1</v>
      </c>
      <c r="C4757" s="36">
        <v>116.9</v>
      </c>
      <c r="D4757" s="37">
        <v>37</v>
      </c>
      <c r="E4757" s="38" t="s">
        <v>782</v>
      </c>
      <c r="F4757" s="15"/>
    </row>
    <row r="4758" spans="1:6" customFormat="1" ht="21.9" customHeight="1" x14ac:dyDescent="0.25">
      <c r="A4758" s="35" t="s">
        <v>781</v>
      </c>
      <c r="B4758" s="36">
        <v>-33.299999999999997</v>
      </c>
      <c r="C4758" s="36">
        <v>116.6</v>
      </c>
      <c r="D4758" s="37">
        <v>60</v>
      </c>
      <c r="E4758" s="38" t="s">
        <v>782</v>
      </c>
      <c r="F4758" s="15"/>
    </row>
    <row r="4759" spans="1:6" customFormat="1" ht="21.9" customHeight="1" x14ac:dyDescent="0.25">
      <c r="A4759" s="35" t="s">
        <v>781</v>
      </c>
      <c r="B4759" s="36">
        <v>-31.8</v>
      </c>
      <c r="C4759" s="36">
        <v>116.3</v>
      </c>
      <c r="D4759" s="37">
        <v>61</v>
      </c>
      <c r="E4759" s="38" t="s">
        <v>782</v>
      </c>
      <c r="F4759" s="15"/>
    </row>
    <row r="4760" spans="1:6" customFormat="1" ht="21.9" customHeight="1" x14ac:dyDescent="0.25">
      <c r="A4760" s="35" t="s">
        <v>781</v>
      </c>
      <c r="B4760" s="36">
        <v>-31.4</v>
      </c>
      <c r="C4760" s="36">
        <v>116.1</v>
      </c>
      <c r="D4760" s="37">
        <v>78</v>
      </c>
      <c r="E4760" s="38" t="s">
        <v>782</v>
      </c>
      <c r="F4760" s="15"/>
    </row>
    <row r="4761" spans="1:6" customFormat="1" ht="21.9" customHeight="1" x14ac:dyDescent="0.25">
      <c r="A4761" s="35" t="s">
        <v>781</v>
      </c>
      <c r="B4761" s="36">
        <v>-32.4</v>
      </c>
      <c r="C4761" s="36">
        <v>116.8</v>
      </c>
      <c r="D4761" s="37">
        <v>0.82</v>
      </c>
      <c r="E4761" s="38" t="s">
        <v>782</v>
      </c>
      <c r="F4761" s="15"/>
    </row>
    <row r="4762" spans="1:6" customFormat="1" ht="21.9" customHeight="1" x14ac:dyDescent="0.25">
      <c r="A4762" s="35" t="s">
        <v>781</v>
      </c>
      <c r="B4762" s="36">
        <v>-33.1</v>
      </c>
      <c r="C4762" s="36">
        <v>116.9</v>
      </c>
      <c r="D4762" s="37">
        <v>1.2</v>
      </c>
      <c r="E4762" s="38" t="s">
        <v>782</v>
      </c>
      <c r="F4762" s="15"/>
    </row>
    <row r="4763" spans="1:6" customFormat="1" ht="21.9" customHeight="1" x14ac:dyDescent="0.25">
      <c r="A4763" s="35" t="s">
        <v>781</v>
      </c>
      <c r="B4763" s="36">
        <v>-33.299999999999997</v>
      </c>
      <c r="C4763" s="36">
        <v>116.6</v>
      </c>
      <c r="D4763" s="37">
        <v>1.7</v>
      </c>
      <c r="E4763" s="38" t="s">
        <v>782</v>
      </c>
      <c r="F4763" s="15"/>
    </row>
    <row r="4764" spans="1:6" customFormat="1" ht="21.9" customHeight="1" x14ac:dyDescent="0.25">
      <c r="A4764" s="35" t="s">
        <v>781</v>
      </c>
      <c r="B4764" s="36">
        <v>-32.799999999999997</v>
      </c>
      <c r="C4764" s="36">
        <v>116.8</v>
      </c>
      <c r="D4764" s="37">
        <v>1.9</v>
      </c>
      <c r="E4764" s="38" t="s">
        <v>782</v>
      </c>
      <c r="F4764" s="15"/>
    </row>
    <row r="4765" spans="1:6" customFormat="1" ht="21.9" customHeight="1" x14ac:dyDescent="0.25">
      <c r="A4765" s="35" t="s">
        <v>781</v>
      </c>
      <c r="B4765" s="36">
        <v>-31.8</v>
      </c>
      <c r="C4765" s="36">
        <v>116.3</v>
      </c>
      <c r="D4765" s="37">
        <v>3.9</v>
      </c>
      <c r="E4765" s="38" t="s">
        <v>782</v>
      </c>
      <c r="F4765" s="15"/>
    </row>
    <row r="4766" spans="1:6" customFormat="1" ht="21.9" customHeight="1" x14ac:dyDescent="0.25">
      <c r="A4766" s="35" t="s">
        <v>781</v>
      </c>
      <c r="B4766" s="36">
        <v>-31.4</v>
      </c>
      <c r="C4766" s="36">
        <v>116.1</v>
      </c>
      <c r="D4766" s="37">
        <v>8</v>
      </c>
      <c r="E4766" s="38" t="s">
        <v>782</v>
      </c>
      <c r="F4766" s="15"/>
    </row>
    <row r="4767" spans="1:6" customFormat="1" ht="21.9" customHeight="1" x14ac:dyDescent="0.25">
      <c r="A4767" s="35" t="s">
        <v>781</v>
      </c>
      <c r="B4767" s="36">
        <v>-31.6</v>
      </c>
      <c r="C4767" s="36">
        <v>116.3</v>
      </c>
      <c r="D4767" s="37">
        <v>13.4</v>
      </c>
      <c r="E4767" s="38" t="s">
        <v>782</v>
      </c>
      <c r="F4767" s="15"/>
    </row>
    <row r="4768" spans="1:6" customFormat="1" ht="21.9" customHeight="1" x14ac:dyDescent="0.25">
      <c r="A4768" s="35" t="s">
        <v>781</v>
      </c>
      <c r="B4768" s="36">
        <v>-32.9</v>
      </c>
      <c r="C4768" s="36">
        <v>116.3</v>
      </c>
      <c r="D4768" s="37">
        <v>24.2</v>
      </c>
      <c r="E4768" s="38" t="s">
        <v>782</v>
      </c>
      <c r="F4768" s="15"/>
    </row>
    <row r="4769" spans="1:6" customFormat="1" ht="21.9" customHeight="1" x14ac:dyDescent="0.25">
      <c r="A4769" s="35" t="s">
        <v>781</v>
      </c>
      <c r="B4769" s="36">
        <v>-33.299999999999997</v>
      </c>
      <c r="C4769" s="36">
        <v>116.3</v>
      </c>
      <c r="D4769" s="37">
        <v>33.4</v>
      </c>
      <c r="E4769" s="38" t="s">
        <v>782</v>
      </c>
      <c r="F4769" s="15"/>
    </row>
    <row r="4770" spans="1:6" customFormat="1" ht="21.9" customHeight="1" x14ac:dyDescent="0.25">
      <c r="A4770" s="35" t="s">
        <v>781</v>
      </c>
      <c r="B4770" s="36">
        <v>-32.799999999999997</v>
      </c>
      <c r="C4770" s="36">
        <v>116.1</v>
      </c>
      <c r="D4770" s="37">
        <v>106</v>
      </c>
      <c r="E4770" s="38" t="s">
        <v>782</v>
      </c>
      <c r="F4770" s="15"/>
    </row>
    <row r="4771" spans="1:6" customFormat="1" ht="21.9" customHeight="1" x14ac:dyDescent="0.25">
      <c r="A4771" s="35" t="s">
        <v>781</v>
      </c>
      <c r="B4771" s="36">
        <v>-32.299999999999997</v>
      </c>
      <c r="C4771" s="36">
        <v>116.1</v>
      </c>
      <c r="D4771" s="37">
        <v>134</v>
      </c>
      <c r="E4771" s="38" t="s">
        <v>782</v>
      </c>
      <c r="F4771" s="15"/>
    </row>
    <row r="4772" spans="1:6" customFormat="1" ht="21.9" customHeight="1" x14ac:dyDescent="0.25">
      <c r="A4772" s="35" t="s">
        <v>781</v>
      </c>
      <c r="B4772" s="36">
        <v>-32.299999999999997</v>
      </c>
      <c r="C4772" s="36">
        <v>116.1</v>
      </c>
      <c r="D4772" s="37">
        <v>157</v>
      </c>
      <c r="E4772" s="38" t="s">
        <v>782</v>
      </c>
      <c r="F4772" s="15"/>
    </row>
    <row r="4773" spans="1:6" customFormat="1" ht="21.9" customHeight="1" x14ac:dyDescent="0.25">
      <c r="A4773" s="35" t="s">
        <v>558</v>
      </c>
      <c r="B4773" s="36">
        <v>-33.4</v>
      </c>
      <c r="C4773" s="36">
        <v>116.1</v>
      </c>
      <c r="D4773" s="37">
        <v>0.69</v>
      </c>
      <c r="E4773" s="38" t="s">
        <v>783</v>
      </c>
      <c r="F4773" s="15"/>
    </row>
    <row r="4774" spans="1:6" customFormat="1" ht="21.9" customHeight="1" x14ac:dyDescent="0.25">
      <c r="A4774" s="35" t="s">
        <v>558</v>
      </c>
      <c r="B4774" s="36">
        <v>-33.4</v>
      </c>
      <c r="C4774" s="36">
        <v>116.1</v>
      </c>
      <c r="D4774" s="37">
        <v>8</v>
      </c>
      <c r="E4774" s="38" t="s">
        <v>783</v>
      </c>
      <c r="F4774" s="15"/>
    </row>
    <row r="4775" spans="1:6" customFormat="1" ht="21.9" customHeight="1" x14ac:dyDescent="0.25">
      <c r="A4775" s="35" t="s">
        <v>558</v>
      </c>
      <c r="B4775" s="36">
        <v>-33.4</v>
      </c>
      <c r="C4775" s="36">
        <v>116.1</v>
      </c>
      <c r="D4775" s="37">
        <v>104</v>
      </c>
      <c r="E4775" s="38" t="s">
        <v>783</v>
      </c>
      <c r="F4775" s="15"/>
    </row>
    <row r="4776" spans="1:6" customFormat="1" ht="21.9" customHeight="1" x14ac:dyDescent="0.25">
      <c r="A4776" s="35" t="s">
        <v>558</v>
      </c>
      <c r="B4776" s="36">
        <v>-33.4</v>
      </c>
      <c r="C4776" s="36">
        <v>116.1</v>
      </c>
      <c r="D4776" s="37">
        <v>150</v>
      </c>
      <c r="E4776" s="38" t="s">
        <v>783</v>
      </c>
      <c r="F4776" s="15"/>
    </row>
    <row r="4777" spans="1:6" customFormat="1" ht="21.9" customHeight="1" x14ac:dyDescent="0.25">
      <c r="A4777" s="35" t="s">
        <v>532</v>
      </c>
      <c r="B4777" s="36">
        <v>-31.3</v>
      </c>
      <c r="C4777" s="36">
        <v>117.6</v>
      </c>
      <c r="D4777" s="37">
        <v>12</v>
      </c>
      <c r="E4777" s="38" t="s">
        <v>784</v>
      </c>
      <c r="F4777" s="15"/>
    </row>
    <row r="4778" spans="1:6" customFormat="1" ht="21.9" customHeight="1" x14ac:dyDescent="0.25">
      <c r="A4778" s="35" t="s">
        <v>532</v>
      </c>
      <c r="B4778" s="36">
        <v>-31.3</v>
      </c>
      <c r="C4778" s="36">
        <v>117.6</v>
      </c>
      <c r="D4778" s="37">
        <v>32</v>
      </c>
      <c r="E4778" s="38" t="s">
        <v>784</v>
      </c>
      <c r="F4778" s="15"/>
    </row>
    <row r="4779" spans="1:6" customFormat="1" ht="21.9" customHeight="1" x14ac:dyDescent="0.25">
      <c r="A4779" s="35" t="s">
        <v>532</v>
      </c>
      <c r="B4779" s="36">
        <v>-31.3</v>
      </c>
      <c r="C4779" s="36">
        <v>117.6</v>
      </c>
      <c r="D4779" s="37">
        <v>53</v>
      </c>
      <c r="E4779" s="38" t="s">
        <v>784</v>
      </c>
      <c r="F4779" s="15"/>
    </row>
    <row r="4780" spans="1:6" customFormat="1" ht="21.9" customHeight="1" x14ac:dyDescent="0.25">
      <c r="A4780" s="35" t="s">
        <v>412</v>
      </c>
      <c r="B4780" s="36">
        <v>46.6</v>
      </c>
      <c r="C4780" s="36">
        <v>-119.4</v>
      </c>
      <c r="D4780" s="37">
        <v>1.2</v>
      </c>
      <c r="E4780" s="38" t="s">
        <v>785</v>
      </c>
      <c r="F4780" s="15"/>
    </row>
    <row r="4781" spans="1:6" customFormat="1" ht="21.9" customHeight="1" x14ac:dyDescent="0.25">
      <c r="A4781" s="35" t="s">
        <v>412</v>
      </c>
      <c r="B4781" s="36">
        <v>46.6</v>
      </c>
      <c r="C4781" s="36">
        <v>-119.4</v>
      </c>
      <c r="D4781" s="37">
        <v>5.0999999999999996</v>
      </c>
      <c r="E4781" s="38" t="s">
        <v>785</v>
      </c>
      <c r="F4781" s="15"/>
    </row>
    <row r="4782" spans="1:6" customFormat="1" ht="21.9" customHeight="1" x14ac:dyDescent="0.25">
      <c r="A4782" s="35" t="s">
        <v>412</v>
      </c>
      <c r="B4782" s="36">
        <v>46.6</v>
      </c>
      <c r="C4782" s="36">
        <v>-119.4</v>
      </c>
      <c r="D4782" s="37">
        <v>0.06</v>
      </c>
      <c r="E4782" s="38" t="s">
        <v>785</v>
      </c>
      <c r="F4782" s="15"/>
    </row>
    <row r="4783" spans="1:6" customFormat="1" ht="21.9" customHeight="1" x14ac:dyDescent="0.25">
      <c r="A4783" s="35" t="s">
        <v>412</v>
      </c>
      <c r="B4783" s="36">
        <v>46.6</v>
      </c>
      <c r="C4783" s="36">
        <v>-119.4</v>
      </c>
      <c r="D4783" s="37">
        <v>0.15</v>
      </c>
      <c r="E4783" s="38" t="s">
        <v>785</v>
      </c>
      <c r="F4783" s="15"/>
    </row>
    <row r="4784" spans="1:6" customFormat="1" ht="21.9" customHeight="1" x14ac:dyDescent="0.25">
      <c r="A4784" s="35" t="s">
        <v>412</v>
      </c>
      <c r="B4784" s="36">
        <v>46.6</v>
      </c>
      <c r="C4784" s="36">
        <v>-119.4</v>
      </c>
      <c r="D4784" s="37">
        <v>2.6</v>
      </c>
      <c r="E4784" s="38" t="s">
        <v>785</v>
      </c>
      <c r="F4784" s="15"/>
    </row>
    <row r="4785" spans="1:6" customFormat="1" ht="21.9" customHeight="1" x14ac:dyDescent="0.25">
      <c r="A4785" s="35" t="s">
        <v>413</v>
      </c>
      <c r="B4785" s="36">
        <v>-24.8</v>
      </c>
      <c r="C4785" s="36">
        <v>150.1</v>
      </c>
      <c r="D4785" s="37">
        <v>1.6</v>
      </c>
      <c r="E4785" s="38" t="s">
        <v>786</v>
      </c>
      <c r="F4785" s="15"/>
    </row>
    <row r="4786" spans="1:6" customFormat="1" ht="21.9" customHeight="1" x14ac:dyDescent="0.25">
      <c r="A4786" s="35" t="s">
        <v>413</v>
      </c>
      <c r="B4786" s="36">
        <v>-23.9</v>
      </c>
      <c r="C4786" s="36">
        <v>150.30000000000001</v>
      </c>
      <c r="D4786" s="37">
        <v>2</v>
      </c>
      <c r="E4786" s="38" t="s">
        <v>786</v>
      </c>
      <c r="F4786" s="15"/>
    </row>
    <row r="4787" spans="1:6" customFormat="1" ht="21.9" customHeight="1" x14ac:dyDescent="0.25">
      <c r="A4787" s="35" t="s">
        <v>413</v>
      </c>
      <c r="B4787" s="36">
        <v>-23.1</v>
      </c>
      <c r="C4787" s="36">
        <v>148.1</v>
      </c>
      <c r="D4787" s="37">
        <v>7.4</v>
      </c>
      <c r="E4787" s="38" t="s">
        <v>786</v>
      </c>
      <c r="F4787" s="15"/>
    </row>
    <row r="4788" spans="1:6" customFormat="1" ht="21.9" customHeight="1" x14ac:dyDescent="0.25">
      <c r="A4788" s="35" t="s">
        <v>413</v>
      </c>
      <c r="B4788" s="36">
        <v>-24.3</v>
      </c>
      <c r="C4788" s="36">
        <v>149.80000000000001</v>
      </c>
      <c r="D4788" s="37">
        <v>8.9</v>
      </c>
      <c r="E4788" s="38" t="s">
        <v>786</v>
      </c>
      <c r="F4788" s="15"/>
    </row>
    <row r="4789" spans="1:6" customFormat="1" ht="21.9" customHeight="1" x14ac:dyDescent="0.25">
      <c r="A4789" s="35" t="s">
        <v>413</v>
      </c>
      <c r="B4789" s="36">
        <v>-23.9</v>
      </c>
      <c r="C4789" s="36">
        <v>148.4</v>
      </c>
      <c r="D4789" s="37">
        <v>16.100000000000001</v>
      </c>
      <c r="E4789" s="38" t="s">
        <v>786</v>
      </c>
      <c r="F4789" s="15"/>
    </row>
    <row r="4790" spans="1:6" customFormat="1" ht="21.9" customHeight="1" x14ac:dyDescent="0.25">
      <c r="A4790" s="35" t="s">
        <v>413</v>
      </c>
      <c r="B4790" s="36">
        <v>-22.9</v>
      </c>
      <c r="C4790" s="36">
        <v>148.9</v>
      </c>
      <c r="D4790" s="37">
        <v>18</v>
      </c>
      <c r="E4790" s="38" t="s">
        <v>786</v>
      </c>
      <c r="F4790" s="15"/>
    </row>
    <row r="4791" spans="1:6" customFormat="1" ht="21.9" customHeight="1" x14ac:dyDescent="0.25">
      <c r="A4791" s="35" t="s">
        <v>413</v>
      </c>
      <c r="B4791" s="36">
        <v>-24.3</v>
      </c>
      <c r="C4791" s="36">
        <v>150.4</v>
      </c>
      <c r="D4791" s="37">
        <v>27.5</v>
      </c>
      <c r="E4791" s="38" t="s">
        <v>786</v>
      </c>
      <c r="F4791" s="15"/>
    </row>
    <row r="4792" spans="1:6" customFormat="1" ht="21.9" customHeight="1" x14ac:dyDescent="0.25">
      <c r="A4792" s="35" t="s">
        <v>413</v>
      </c>
      <c r="B4792" s="36">
        <v>-22.9</v>
      </c>
      <c r="C4792" s="36">
        <v>148.9</v>
      </c>
      <c r="D4792" s="37">
        <v>0.2</v>
      </c>
      <c r="E4792" s="38" t="s">
        <v>786</v>
      </c>
      <c r="F4792" s="15"/>
    </row>
    <row r="4793" spans="1:6" customFormat="1" ht="21.9" customHeight="1" x14ac:dyDescent="0.25">
      <c r="A4793" s="35" t="s">
        <v>413</v>
      </c>
      <c r="B4793" s="36">
        <v>-23.9</v>
      </c>
      <c r="C4793" s="36">
        <v>148.4</v>
      </c>
      <c r="D4793" s="37">
        <v>0.2</v>
      </c>
      <c r="E4793" s="38" t="s">
        <v>786</v>
      </c>
      <c r="F4793" s="15"/>
    </row>
    <row r="4794" spans="1:6" customFormat="1" ht="21.9" customHeight="1" x14ac:dyDescent="0.25">
      <c r="A4794" s="35" t="s">
        <v>413</v>
      </c>
      <c r="B4794" s="36">
        <v>-23.9</v>
      </c>
      <c r="C4794" s="36">
        <v>150.30000000000001</v>
      </c>
      <c r="D4794" s="37">
        <v>0.2</v>
      </c>
      <c r="E4794" s="38" t="s">
        <v>786</v>
      </c>
      <c r="F4794" s="15"/>
    </row>
    <row r="4795" spans="1:6" customFormat="1" ht="21.9" customHeight="1" x14ac:dyDescent="0.25">
      <c r="A4795" s="35" t="s">
        <v>413</v>
      </c>
      <c r="B4795" s="36">
        <v>-24.3</v>
      </c>
      <c r="C4795" s="36">
        <v>149.80000000000001</v>
      </c>
      <c r="D4795" s="37">
        <v>0.3</v>
      </c>
      <c r="E4795" s="38" t="s">
        <v>786</v>
      </c>
      <c r="F4795" s="15"/>
    </row>
    <row r="4796" spans="1:6" customFormat="1" ht="21.9" customHeight="1" x14ac:dyDescent="0.25">
      <c r="A4796" s="35" t="s">
        <v>413</v>
      </c>
      <c r="B4796" s="36">
        <v>-24.3</v>
      </c>
      <c r="C4796" s="36">
        <v>149.80000000000001</v>
      </c>
      <c r="D4796" s="37">
        <v>0.3</v>
      </c>
      <c r="E4796" s="38" t="s">
        <v>786</v>
      </c>
      <c r="F4796" s="15"/>
    </row>
    <row r="4797" spans="1:6" customFormat="1" ht="21.9" customHeight="1" x14ac:dyDescent="0.25">
      <c r="A4797" s="35" t="s">
        <v>413</v>
      </c>
      <c r="B4797" s="36">
        <v>-24.8</v>
      </c>
      <c r="C4797" s="36">
        <v>150.1</v>
      </c>
      <c r="D4797" s="37">
        <v>0.3</v>
      </c>
      <c r="E4797" s="38" t="s">
        <v>786</v>
      </c>
      <c r="F4797" s="15"/>
    </row>
    <row r="4798" spans="1:6" customFormat="1" ht="21.9" customHeight="1" x14ac:dyDescent="0.25">
      <c r="A4798" s="35" t="s">
        <v>413</v>
      </c>
      <c r="B4798" s="36">
        <v>-24.3</v>
      </c>
      <c r="C4798" s="36">
        <v>150.4</v>
      </c>
      <c r="D4798" s="37">
        <v>0.3</v>
      </c>
      <c r="E4798" s="38" t="s">
        <v>786</v>
      </c>
      <c r="F4798" s="15"/>
    </row>
    <row r="4799" spans="1:6" customFormat="1" ht="21.9" customHeight="1" x14ac:dyDescent="0.25">
      <c r="A4799" s="35" t="s">
        <v>413</v>
      </c>
      <c r="B4799" s="36">
        <v>-23.1</v>
      </c>
      <c r="C4799" s="36">
        <v>148.1</v>
      </c>
      <c r="D4799" s="37">
        <v>1.7</v>
      </c>
      <c r="E4799" s="38" t="s">
        <v>786</v>
      </c>
      <c r="F4799" s="15"/>
    </row>
    <row r="4800" spans="1:6" customFormat="1" ht="21.9" customHeight="1" x14ac:dyDescent="0.25">
      <c r="A4800" s="35" t="s">
        <v>480</v>
      </c>
      <c r="B4800" s="36">
        <v>52.3</v>
      </c>
      <c r="C4800" s="36">
        <v>-2.6</v>
      </c>
      <c r="D4800" s="37">
        <v>68</v>
      </c>
      <c r="E4800" s="38" t="s">
        <v>787</v>
      </c>
      <c r="F4800" s="15"/>
    </row>
    <row r="4801" spans="1:6" customFormat="1" ht="21.9" customHeight="1" x14ac:dyDescent="0.25">
      <c r="A4801" s="35" t="s">
        <v>480</v>
      </c>
      <c r="B4801" s="36">
        <v>52.3</v>
      </c>
      <c r="C4801" s="36">
        <v>0.3</v>
      </c>
      <c r="D4801" s="37">
        <v>91</v>
      </c>
      <c r="E4801" s="38" t="s">
        <v>787</v>
      </c>
      <c r="F4801" s="15"/>
    </row>
    <row r="4802" spans="1:6" customFormat="1" ht="21.9" customHeight="1" x14ac:dyDescent="0.25">
      <c r="A4802" s="35" t="s">
        <v>480</v>
      </c>
      <c r="B4802" s="36">
        <v>50.8</v>
      </c>
      <c r="C4802" s="36">
        <v>-3.3</v>
      </c>
      <c r="D4802" s="37">
        <v>153</v>
      </c>
      <c r="E4802" s="38" t="s">
        <v>787</v>
      </c>
      <c r="F4802" s="15"/>
    </row>
    <row r="4803" spans="1:6" customFormat="1" ht="21.9" customHeight="1" x14ac:dyDescent="0.25">
      <c r="A4803" s="35" t="s">
        <v>480</v>
      </c>
      <c r="B4803" s="36">
        <v>52.3</v>
      </c>
      <c r="C4803" s="36">
        <v>0.3</v>
      </c>
      <c r="D4803" s="37">
        <v>165</v>
      </c>
      <c r="E4803" s="38" t="s">
        <v>787</v>
      </c>
      <c r="F4803" s="15"/>
    </row>
    <row r="4804" spans="1:6" customFormat="1" ht="21.9" customHeight="1" x14ac:dyDescent="0.25">
      <c r="A4804" s="35" t="s">
        <v>480</v>
      </c>
      <c r="B4804" s="36">
        <v>51.1</v>
      </c>
      <c r="C4804" s="36">
        <v>-1.3</v>
      </c>
      <c r="D4804" s="37">
        <v>213</v>
      </c>
      <c r="E4804" s="38" t="s">
        <v>787</v>
      </c>
      <c r="F4804" s="15"/>
    </row>
    <row r="4805" spans="1:6" customFormat="1" ht="21.9" customHeight="1" x14ac:dyDescent="0.25">
      <c r="A4805" s="35" t="s">
        <v>788</v>
      </c>
      <c r="B4805" s="36">
        <v>8.8000000000000007</v>
      </c>
      <c r="C4805" s="36">
        <v>78.099999999999994</v>
      </c>
      <c r="D4805" s="37">
        <v>16.3</v>
      </c>
      <c r="E4805" s="38" t="s">
        <v>789</v>
      </c>
      <c r="F4805" s="15"/>
    </row>
    <row r="4806" spans="1:6" customFormat="1" ht="21.9" customHeight="1" x14ac:dyDescent="0.25">
      <c r="A4806" s="35" t="s">
        <v>788</v>
      </c>
      <c r="B4806" s="36">
        <v>8.8000000000000007</v>
      </c>
      <c r="C4806" s="36">
        <v>78.099999999999994</v>
      </c>
      <c r="D4806" s="37">
        <v>47.6</v>
      </c>
      <c r="E4806" s="38" t="s">
        <v>789</v>
      </c>
      <c r="F4806" s="15"/>
    </row>
    <row r="4807" spans="1:6" customFormat="1" ht="21.9" customHeight="1" x14ac:dyDescent="0.25">
      <c r="A4807" s="35" t="s">
        <v>788</v>
      </c>
      <c r="B4807" s="36">
        <v>8.8000000000000007</v>
      </c>
      <c r="C4807" s="36">
        <v>78.099999999999994</v>
      </c>
      <c r="D4807" s="37">
        <v>60</v>
      </c>
      <c r="E4807" s="38" t="s">
        <v>789</v>
      </c>
      <c r="F4807" s="15"/>
    </row>
    <row r="4808" spans="1:6" customFormat="1" ht="21.9" customHeight="1" x14ac:dyDescent="0.25">
      <c r="A4808" s="35" t="s">
        <v>788</v>
      </c>
      <c r="B4808" s="36">
        <v>8.8000000000000007</v>
      </c>
      <c r="C4808" s="36">
        <v>78.099999999999994</v>
      </c>
      <c r="D4808" s="37">
        <v>70.2</v>
      </c>
      <c r="E4808" s="38" t="s">
        <v>789</v>
      </c>
      <c r="F4808" s="15"/>
    </row>
    <row r="4809" spans="1:6" customFormat="1" ht="21.9" customHeight="1" x14ac:dyDescent="0.25">
      <c r="A4809" s="35" t="s">
        <v>788</v>
      </c>
      <c r="B4809" s="36">
        <v>8.8000000000000007</v>
      </c>
      <c r="C4809" s="36">
        <v>78.099999999999994</v>
      </c>
      <c r="D4809" s="37">
        <v>82.3</v>
      </c>
      <c r="E4809" s="38" t="s">
        <v>789</v>
      </c>
      <c r="F4809" s="15"/>
    </row>
    <row r="4810" spans="1:6" customFormat="1" ht="21.9" customHeight="1" x14ac:dyDescent="0.25">
      <c r="A4810" s="35" t="s">
        <v>533</v>
      </c>
      <c r="B4810" s="36">
        <v>31.8</v>
      </c>
      <c r="C4810" s="36">
        <v>-110.8</v>
      </c>
      <c r="D4810" s="37">
        <v>0.2</v>
      </c>
      <c r="E4810" s="44" t="s">
        <v>790</v>
      </c>
      <c r="F4810" s="15"/>
    </row>
    <row r="4811" spans="1:6" customFormat="1" ht="21.9" customHeight="1" x14ac:dyDescent="0.25">
      <c r="A4811" s="35" t="s">
        <v>567</v>
      </c>
      <c r="B4811" s="36">
        <v>53.1</v>
      </c>
      <c r="C4811" s="36">
        <v>10.8</v>
      </c>
      <c r="D4811" s="37">
        <v>230</v>
      </c>
      <c r="E4811" s="38" t="s">
        <v>791</v>
      </c>
      <c r="F4811" s="15"/>
    </row>
    <row r="4812" spans="1:6" customFormat="1" ht="21.9" customHeight="1" x14ac:dyDescent="0.25">
      <c r="A4812" s="35" t="s">
        <v>567</v>
      </c>
      <c r="B4812" s="36">
        <v>51.4</v>
      </c>
      <c r="C4812" s="36">
        <v>9.3000000000000007</v>
      </c>
      <c r="D4812" s="37">
        <v>232</v>
      </c>
      <c r="E4812" s="38" t="s">
        <v>791</v>
      </c>
      <c r="F4812" s="15"/>
    </row>
    <row r="4813" spans="1:6" customFormat="1" ht="21.9" customHeight="1" x14ac:dyDescent="0.25">
      <c r="A4813" s="35" t="s">
        <v>559</v>
      </c>
      <c r="B4813" s="36">
        <v>52.3</v>
      </c>
      <c r="C4813" s="36">
        <v>9.8000000000000007</v>
      </c>
      <c r="D4813" s="37">
        <v>225</v>
      </c>
      <c r="E4813" s="38" t="s">
        <v>792</v>
      </c>
      <c r="F4813" s="15"/>
    </row>
    <row r="4814" spans="1:6" customFormat="1" ht="21.9" customHeight="1" x14ac:dyDescent="0.25">
      <c r="A4814" s="35" t="s">
        <v>559</v>
      </c>
      <c r="B4814" s="36">
        <v>52.3</v>
      </c>
      <c r="C4814" s="36">
        <v>9.8000000000000007</v>
      </c>
      <c r="D4814" s="37">
        <v>190</v>
      </c>
      <c r="E4814" s="38" t="s">
        <v>792</v>
      </c>
      <c r="F4814" s="15"/>
    </row>
    <row r="4815" spans="1:6" customFormat="1" ht="21.9" customHeight="1" x14ac:dyDescent="0.25">
      <c r="A4815" s="35" t="s">
        <v>559</v>
      </c>
      <c r="B4815" s="36">
        <v>52.3</v>
      </c>
      <c r="C4815" s="36">
        <v>9.8000000000000007</v>
      </c>
      <c r="D4815" s="37">
        <v>110</v>
      </c>
      <c r="E4815" s="38" t="s">
        <v>792</v>
      </c>
      <c r="F4815" s="15"/>
    </row>
    <row r="4816" spans="1:6" customFormat="1" ht="21.9" customHeight="1" x14ac:dyDescent="0.25">
      <c r="A4816" s="35" t="s">
        <v>534</v>
      </c>
      <c r="B4816" s="36">
        <v>-34.4</v>
      </c>
      <c r="C4816" s="36">
        <v>135.9</v>
      </c>
      <c r="D4816" s="37">
        <v>40</v>
      </c>
      <c r="E4816" s="38" t="s">
        <v>793</v>
      </c>
      <c r="F4816" s="15"/>
    </row>
    <row r="4817" spans="1:6" customFormat="1" ht="21.9" customHeight="1" x14ac:dyDescent="0.25">
      <c r="A4817" s="35" t="s">
        <v>534</v>
      </c>
      <c r="B4817" s="36">
        <v>-34.4</v>
      </c>
      <c r="C4817" s="36">
        <v>135.9</v>
      </c>
      <c r="D4817" s="37">
        <v>10</v>
      </c>
      <c r="E4817" s="38" t="s">
        <v>793</v>
      </c>
      <c r="F4817" s="15"/>
    </row>
    <row r="4818" spans="1:6" customFormat="1" ht="21.9" customHeight="1" x14ac:dyDescent="0.25">
      <c r="A4818" s="35" t="s">
        <v>481</v>
      </c>
      <c r="B4818" s="36">
        <v>-36.1</v>
      </c>
      <c r="C4818" s="36">
        <v>146.6</v>
      </c>
      <c r="D4818" s="37">
        <v>74.5</v>
      </c>
      <c r="E4818" s="38" t="s">
        <v>794</v>
      </c>
      <c r="F4818" s="15"/>
    </row>
    <row r="4819" spans="1:6" customFormat="1" ht="21.9" customHeight="1" x14ac:dyDescent="0.25">
      <c r="A4819" s="35" t="s">
        <v>481</v>
      </c>
      <c r="B4819" s="36">
        <v>-36.1</v>
      </c>
      <c r="C4819" s="36">
        <v>146.6</v>
      </c>
      <c r="D4819" s="37">
        <v>83</v>
      </c>
      <c r="E4819" s="38" t="s">
        <v>794</v>
      </c>
      <c r="F4819" s="15"/>
    </row>
    <row r="4820" spans="1:6" customFormat="1" ht="21.9" customHeight="1" x14ac:dyDescent="0.25">
      <c r="A4820" s="35" t="s">
        <v>481</v>
      </c>
      <c r="B4820" s="36">
        <v>-36.1</v>
      </c>
      <c r="C4820" s="36">
        <v>146.6</v>
      </c>
      <c r="D4820" s="37">
        <v>83</v>
      </c>
      <c r="E4820" s="38" t="s">
        <v>794</v>
      </c>
      <c r="F4820" s="15"/>
    </row>
    <row r="4821" spans="1:6" customFormat="1" ht="21.9" customHeight="1" x14ac:dyDescent="0.25">
      <c r="A4821" s="35" t="s">
        <v>481</v>
      </c>
      <c r="B4821" s="36">
        <v>-36.1</v>
      </c>
      <c r="C4821" s="36">
        <v>146.6</v>
      </c>
      <c r="D4821" s="37">
        <v>142</v>
      </c>
      <c r="E4821" s="38" t="s">
        <v>794</v>
      </c>
      <c r="F4821" s="15"/>
    </row>
    <row r="4822" spans="1:6" customFormat="1" ht="21.9" customHeight="1" x14ac:dyDescent="0.25">
      <c r="A4822" s="35" t="s">
        <v>481</v>
      </c>
      <c r="B4822" s="36">
        <v>-36.1</v>
      </c>
      <c r="C4822" s="36">
        <v>146.6</v>
      </c>
      <c r="D4822" s="37">
        <v>36.5</v>
      </c>
      <c r="E4822" s="38" t="s">
        <v>794</v>
      </c>
      <c r="F4822" s="15"/>
    </row>
    <row r="4823" spans="1:6" customFormat="1" ht="21.9" customHeight="1" x14ac:dyDescent="0.25">
      <c r="A4823" s="35" t="s">
        <v>481</v>
      </c>
      <c r="B4823" s="36">
        <v>-36.1</v>
      </c>
      <c r="C4823" s="36">
        <v>146.6</v>
      </c>
      <c r="D4823" s="37">
        <v>51.5</v>
      </c>
      <c r="E4823" s="38" t="s">
        <v>794</v>
      </c>
      <c r="F4823" s="15"/>
    </row>
    <row r="4824" spans="1:6" customFormat="1" ht="21.9" customHeight="1" x14ac:dyDescent="0.25">
      <c r="A4824" s="35" t="s">
        <v>481</v>
      </c>
      <c r="B4824" s="36">
        <v>-36.1</v>
      </c>
      <c r="C4824" s="36">
        <v>146.6</v>
      </c>
      <c r="D4824" s="37">
        <v>5.5</v>
      </c>
      <c r="E4824" s="38" t="s">
        <v>794</v>
      </c>
      <c r="F4824" s="15"/>
    </row>
    <row r="4825" spans="1:6" customFormat="1" ht="21.9" customHeight="1" x14ac:dyDescent="0.25">
      <c r="A4825" s="35" t="s">
        <v>481</v>
      </c>
      <c r="B4825" s="36">
        <v>-36.1</v>
      </c>
      <c r="C4825" s="36">
        <v>146.6</v>
      </c>
      <c r="D4825" s="37">
        <v>6.8</v>
      </c>
      <c r="E4825" s="38" t="s">
        <v>794</v>
      </c>
      <c r="F4825" s="15"/>
    </row>
    <row r="4826" spans="1:6" customFormat="1" ht="21.9" customHeight="1" x14ac:dyDescent="0.25">
      <c r="A4826" s="35" t="s">
        <v>482</v>
      </c>
      <c r="B4826" s="36">
        <v>51.1</v>
      </c>
      <c r="C4826" s="36">
        <v>-1.3</v>
      </c>
      <c r="D4826" s="37">
        <v>207</v>
      </c>
      <c r="E4826" s="38" t="s">
        <v>795</v>
      </c>
      <c r="F4826" s="15"/>
    </row>
    <row r="4827" spans="1:6" customFormat="1" ht="21.9" customHeight="1" x14ac:dyDescent="0.25">
      <c r="A4827" s="35" t="s">
        <v>482</v>
      </c>
      <c r="B4827" s="36">
        <v>51.1</v>
      </c>
      <c r="C4827" s="36">
        <v>-1.3</v>
      </c>
      <c r="D4827" s="37">
        <v>300</v>
      </c>
      <c r="E4827" s="38" t="s">
        <v>795</v>
      </c>
      <c r="F4827" s="15"/>
    </row>
    <row r="4828" spans="1:6" customFormat="1" ht="21.9" customHeight="1" x14ac:dyDescent="0.25">
      <c r="A4828" s="35" t="s">
        <v>313</v>
      </c>
      <c r="B4828" s="36">
        <v>49.9</v>
      </c>
      <c r="C4828" s="36">
        <v>-112.8</v>
      </c>
      <c r="D4828" s="37">
        <v>11.6</v>
      </c>
      <c r="E4828" s="38" t="s">
        <v>796</v>
      </c>
      <c r="F4828" s="15"/>
    </row>
    <row r="4829" spans="1:6" customFormat="1" ht="21.9" customHeight="1" x14ac:dyDescent="0.25">
      <c r="A4829" s="35" t="s">
        <v>313</v>
      </c>
      <c r="B4829" s="36">
        <v>49.9</v>
      </c>
      <c r="C4829" s="36">
        <v>-112.8</v>
      </c>
      <c r="D4829" s="37">
        <v>29.7</v>
      </c>
      <c r="E4829" s="38" t="s">
        <v>796</v>
      </c>
      <c r="F4829" s="15"/>
    </row>
    <row r="4830" spans="1:6" customFormat="1" ht="21.9" customHeight="1" x14ac:dyDescent="0.25">
      <c r="A4830" s="35" t="s">
        <v>313</v>
      </c>
      <c r="B4830" s="36">
        <v>49.9</v>
      </c>
      <c r="C4830" s="36">
        <v>-112.8</v>
      </c>
      <c r="D4830" s="37">
        <v>34.700000000000003</v>
      </c>
      <c r="E4830" s="38" t="s">
        <v>796</v>
      </c>
      <c r="F4830" s="15"/>
    </row>
    <row r="4831" spans="1:6" customFormat="1" ht="21.9" customHeight="1" x14ac:dyDescent="0.25">
      <c r="A4831" s="35" t="s">
        <v>313</v>
      </c>
      <c r="B4831" s="36">
        <v>49.9</v>
      </c>
      <c r="C4831" s="36">
        <v>-112.8</v>
      </c>
      <c r="D4831" s="37">
        <v>59.7</v>
      </c>
      <c r="E4831" s="38" t="s">
        <v>796</v>
      </c>
      <c r="F4831" s="15"/>
    </row>
    <row r="4832" spans="1:6" customFormat="1" ht="21.9" customHeight="1" x14ac:dyDescent="0.25">
      <c r="A4832" s="35" t="s">
        <v>313</v>
      </c>
      <c r="B4832" s="36">
        <v>49.9</v>
      </c>
      <c r="C4832" s="36">
        <v>-112.8</v>
      </c>
      <c r="D4832" s="37">
        <v>117</v>
      </c>
      <c r="E4832" s="38" t="s">
        <v>796</v>
      </c>
      <c r="F4832" s="15"/>
    </row>
    <row r="4833" spans="1:6" customFormat="1" ht="21.9" customHeight="1" x14ac:dyDescent="0.25">
      <c r="A4833" s="35" t="s">
        <v>313</v>
      </c>
      <c r="B4833" s="36">
        <v>49.9</v>
      </c>
      <c r="C4833" s="36">
        <v>-112.8</v>
      </c>
      <c r="D4833" s="37">
        <v>170</v>
      </c>
      <c r="E4833" s="38" t="s">
        <v>796</v>
      </c>
      <c r="F4833" s="15"/>
    </row>
    <row r="4834" spans="1:6" customFormat="1" ht="21.9" customHeight="1" x14ac:dyDescent="0.25">
      <c r="A4834" s="35" t="s">
        <v>313</v>
      </c>
      <c r="B4834" s="36">
        <v>49.9</v>
      </c>
      <c r="C4834" s="36">
        <v>-112.8</v>
      </c>
      <c r="D4834" s="37">
        <v>42</v>
      </c>
      <c r="E4834" s="38" t="s">
        <v>796</v>
      </c>
      <c r="F4834" s="15"/>
    </row>
    <row r="4835" spans="1:6" customFormat="1" ht="21.9" customHeight="1" x14ac:dyDescent="0.25">
      <c r="A4835" s="35" t="s">
        <v>419</v>
      </c>
      <c r="B4835" s="36">
        <v>-32.799999999999997</v>
      </c>
      <c r="C4835" s="36">
        <v>26.1</v>
      </c>
      <c r="D4835" s="37">
        <v>5.2</v>
      </c>
      <c r="E4835" s="38" t="s">
        <v>797</v>
      </c>
      <c r="F4835" s="15"/>
    </row>
    <row r="4836" spans="1:6" customFormat="1" ht="21.9" customHeight="1" x14ac:dyDescent="0.25">
      <c r="A4836" s="35" t="s">
        <v>419</v>
      </c>
      <c r="B4836" s="36">
        <v>-32.799999999999997</v>
      </c>
      <c r="C4836" s="36">
        <v>26.1</v>
      </c>
      <c r="D4836" s="37">
        <v>5.8</v>
      </c>
      <c r="E4836" s="38" t="s">
        <v>797</v>
      </c>
      <c r="F4836" s="15"/>
    </row>
    <row r="4837" spans="1:6" customFormat="1" ht="21.9" customHeight="1" x14ac:dyDescent="0.25">
      <c r="A4837" s="41" t="s">
        <v>798</v>
      </c>
      <c r="B4837" s="42">
        <v>37.621000000000002</v>
      </c>
      <c r="C4837" s="42">
        <v>-75.748000000000005</v>
      </c>
      <c r="D4837" s="43">
        <v>378.46</v>
      </c>
      <c r="E4837" s="40" t="s">
        <v>799</v>
      </c>
      <c r="F4837" s="15"/>
    </row>
    <row r="4838" spans="1:6" customFormat="1" ht="21.9" customHeight="1" x14ac:dyDescent="0.25">
      <c r="A4838" s="41" t="s">
        <v>798</v>
      </c>
      <c r="B4838" s="42">
        <v>37.865000000000002</v>
      </c>
      <c r="C4838" s="42">
        <v>-78.572999999999993</v>
      </c>
      <c r="D4838" s="43">
        <v>391.15999999999997</v>
      </c>
      <c r="E4838" s="40" t="s">
        <v>799</v>
      </c>
      <c r="F4838" s="15"/>
    </row>
    <row r="4839" spans="1:6" customFormat="1" ht="21.9" customHeight="1" x14ac:dyDescent="0.25">
      <c r="A4839" s="41" t="s">
        <v>798</v>
      </c>
      <c r="B4839" s="42">
        <v>37.29</v>
      </c>
      <c r="C4839" s="42">
        <v>-80.027000000000001</v>
      </c>
      <c r="D4839" s="43">
        <v>238.76</v>
      </c>
      <c r="E4839" s="40" t="s">
        <v>799</v>
      </c>
      <c r="F4839" s="15"/>
    </row>
    <row r="4840" spans="1:6" customFormat="1" ht="21.9" customHeight="1" x14ac:dyDescent="0.25">
      <c r="A4840" s="41" t="s">
        <v>798</v>
      </c>
      <c r="B4840" s="42">
        <v>37.296999999999997</v>
      </c>
      <c r="C4840" s="42">
        <v>-78.078000000000003</v>
      </c>
      <c r="D4840" s="43">
        <v>284.47999999999996</v>
      </c>
      <c r="E4840" s="40" t="s">
        <v>799</v>
      </c>
      <c r="F4840" s="15"/>
    </row>
    <row r="4841" spans="1:6" customFormat="1" ht="21.9" customHeight="1" x14ac:dyDescent="0.25">
      <c r="A4841" s="41" t="s">
        <v>798</v>
      </c>
      <c r="B4841" s="42">
        <v>37.545999999999999</v>
      </c>
      <c r="C4841" s="42">
        <v>-79.132000000000005</v>
      </c>
      <c r="D4841" s="43">
        <v>368.29999999999995</v>
      </c>
      <c r="E4841" s="40" t="s">
        <v>799</v>
      </c>
      <c r="F4841" s="15"/>
    </row>
    <row r="4842" spans="1:6" customFormat="1" ht="21.9" customHeight="1" x14ac:dyDescent="0.25">
      <c r="A4842" s="41" t="s">
        <v>798</v>
      </c>
      <c r="B4842" s="42">
        <v>37.323</v>
      </c>
      <c r="C4842" s="42">
        <v>-78.816000000000003</v>
      </c>
      <c r="D4842" s="43">
        <v>302.26</v>
      </c>
      <c r="E4842" s="40" t="s">
        <v>799</v>
      </c>
      <c r="F4842" s="15"/>
    </row>
    <row r="4843" spans="1:6" customFormat="1" ht="21.9" customHeight="1" x14ac:dyDescent="0.25">
      <c r="A4843" s="41" t="s">
        <v>798</v>
      </c>
      <c r="B4843" s="42">
        <v>38.267000000000003</v>
      </c>
      <c r="C4843" s="42">
        <v>-79.186999999999998</v>
      </c>
      <c r="D4843" s="43">
        <v>320.03999999999996</v>
      </c>
      <c r="E4843" s="40" t="s">
        <v>799</v>
      </c>
      <c r="F4843" s="15"/>
    </row>
    <row r="4844" spans="1:6" customFormat="1" ht="21.9" customHeight="1" x14ac:dyDescent="0.25">
      <c r="A4844" s="41" t="s">
        <v>798</v>
      </c>
      <c r="B4844" s="42">
        <v>38.087000000000003</v>
      </c>
      <c r="C4844" s="42">
        <v>-79.751000000000005</v>
      </c>
      <c r="D4844" s="43">
        <v>281.94</v>
      </c>
      <c r="E4844" s="40" t="s">
        <v>799</v>
      </c>
      <c r="F4844" s="15"/>
    </row>
    <row r="4845" spans="1:6" customFormat="1" ht="21.9" customHeight="1" x14ac:dyDescent="0.25">
      <c r="A4845" s="41" t="s">
        <v>798</v>
      </c>
      <c r="B4845" s="42">
        <v>37.213000000000001</v>
      </c>
      <c r="C4845" s="42">
        <v>-79.555000000000007</v>
      </c>
      <c r="D4845" s="43">
        <v>347.97999999999996</v>
      </c>
      <c r="E4845" s="40" t="s">
        <v>799</v>
      </c>
      <c r="F4845" s="15"/>
    </row>
    <row r="4846" spans="1:6" customFormat="1" ht="21.9" customHeight="1" x14ac:dyDescent="0.25">
      <c r="A4846" s="41" t="s">
        <v>798</v>
      </c>
      <c r="B4846" s="42">
        <v>37.122999999999998</v>
      </c>
      <c r="C4846" s="42">
        <v>-81.087000000000003</v>
      </c>
      <c r="D4846" s="43">
        <v>279.39999999999998</v>
      </c>
      <c r="E4846" s="40" t="s">
        <v>799</v>
      </c>
      <c r="F4846" s="15"/>
    </row>
    <row r="4847" spans="1:6" customFormat="1" ht="21.9" customHeight="1" x14ac:dyDescent="0.25">
      <c r="A4847" s="41" t="s">
        <v>798</v>
      </c>
      <c r="B4847" s="42">
        <v>37.533999999999999</v>
      </c>
      <c r="C4847" s="42">
        <v>-79.778000000000006</v>
      </c>
      <c r="D4847" s="43">
        <v>276.86</v>
      </c>
      <c r="E4847" s="40" t="s">
        <v>799</v>
      </c>
      <c r="F4847" s="15"/>
    </row>
    <row r="4848" spans="1:6" customFormat="1" ht="21.9" customHeight="1" x14ac:dyDescent="0.25">
      <c r="A4848" s="41" t="s">
        <v>798</v>
      </c>
      <c r="B4848" s="42">
        <v>36.654000000000003</v>
      </c>
      <c r="C4848" s="42">
        <v>-77.849999999999994</v>
      </c>
      <c r="D4848" s="43">
        <v>302.26</v>
      </c>
      <c r="E4848" s="40" t="s">
        <v>799</v>
      </c>
      <c r="F4848" s="15"/>
    </row>
    <row r="4849" spans="1:6" customFormat="1" ht="21.9" customHeight="1" x14ac:dyDescent="0.25">
      <c r="A4849" s="41" t="s">
        <v>798</v>
      </c>
      <c r="B4849" s="42">
        <v>37.262999999999998</v>
      </c>
      <c r="C4849" s="42">
        <v>-82.057000000000002</v>
      </c>
      <c r="D4849" s="43">
        <v>238.76</v>
      </c>
      <c r="E4849" s="40" t="s">
        <v>799</v>
      </c>
      <c r="F4849" s="15"/>
    </row>
    <row r="4850" spans="1:6" customFormat="1" ht="21.9" customHeight="1" x14ac:dyDescent="0.25">
      <c r="A4850" s="41" t="s">
        <v>798</v>
      </c>
      <c r="B4850" s="42">
        <v>37.520000000000003</v>
      </c>
      <c r="C4850" s="42">
        <v>-78.542000000000002</v>
      </c>
      <c r="D4850" s="43">
        <v>289.56</v>
      </c>
      <c r="E4850" s="40" t="s">
        <v>799</v>
      </c>
      <c r="F4850" s="15"/>
    </row>
    <row r="4851" spans="1:6" customFormat="1" ht="21.9" customHeight="1" x14ac:dyDescent="0.25">
      <c r="A4851" s="41" t="s">
        <v>798</v>
      </c>
      <c r="B4851" s="42">
        <v>37.165999999999997</v>
      </c>
      <c r="C4851" s="42">
        <v>-79.08</v>
      </c>
      <c r="D4851" s="43">
        <v>309.87999999999994</v>
      </c>
      <c r="E4851" s="40" t="s">
        <v>799</v>
      </c>
      <c r="F4851" s="15"/>
    </row>
    <row r="4852" spans="1:6" customFormat="1" ht="21.9" customHeight="1" x14ac:dyDescent="0.25">
      <c r="A4852" s="41" t="s">
        <v>798</v>
      </c>
      <c r="B4852" s="42">
        <v>37.947000000000003</v>
      </c>
      <c r="C4852" s="42">
        <v>-77.379000000000005</v>
      </c>
      <c r="D4852" s="43">
        <v>332.73999999999995</v>
      </c>
      <c r="E4852" s="40" t="s">
        <v>799</v>
      </c>
      <c r="F4852" s="15"/>
    </row>
    <row r="4853" spans="1:6" customFormat="1" ht="21.9" customHeight="1" x14ac:dyDescent="0.25">
      <c r="A4853" s="41" t="s">
        <v>798</v>
      </c>
      <c r="B4853" s="42">
        <v>36.726999999999997</v>
      </c>
      <c r="C4853" s="42">
        <v>-80.724000000000004</v>
      </c>
      <c r="D4853" s="43">
        <v>454.65999999999991</v>
      </c>
      <c r="E4853" s="40" t="s">
        <v>799</v>
      </c>
      <c r="F4853" s="15"/>
    </row>
    <row r="4854" spans="1:6" customFormat="1" ht="21.9" customHeight="1" x14ac:dyDescent="0.25">
      <c r="A4854" s="41" t="s">
        <v>798</v>
      </c>
      <c r="B4854" s="42">
        <v>37.325000000000003</v>
      </c>
      <c r="C4854" s="42">
        <v>-77.147999999999996</v>
      </c>
      <c r="D4854" s="43">
        <v>330.2</v>
      </c>
      <c r="E4854" s="40" t="s">
        <v>799</v>
      </c>
      <c r="F4854" s="15"/>
    </row>
    <row r="4855" spans="1:6" customFormat="1" ht="21.9" customHeight="1" x14ac:dyDescent="0.25">
      <c r="A4855" s="41" t="s">
        <v>798</v>
      </c>
      <c r="B4855" s="42">
        <v>36.951999999999998</v>
      </c>
      <c r="C4855" s="42">
        <v>-78.641999999999996</v>
      </c>
      <c r="D4855" s="43">
        <v>294.64</v>
      </c>
      <c r="E4855" s="40" t="s">
        <v>799</v>
      </c>
      <c r="F4855" s="15"/>
    </row>
    <row r="4856" spans="1:6" customFormat="1" ht="21.9" customHeight="1" x14ac:dyDescent="0.25">
      <c r="A4856" s="41" t="s">
        <v>798</v>
      </c>
      <c r="B4856" s="42">
        <v>37.356000000000002</v>
      </c>
      <c r="C4856" s="42">
        <v>-77.498000000000005</v>
      </c>
      <c r="D4856" s="43">
        <v>294.64</v>
      </c>
      <c r="E4856" s="40" t="s">
        <v>799</v>
      </c>
      <c r="F4856" s="15"/>
    </row>
    <row r="4857" spans="1:6" customFormat="1" ht="21.9" customHeight="1" x14ac:dyDescent="0.25">
      <c r="A4857" s="41" t="s">
        <v>798</v>
      </c>
      <c r="B4857" s="42">
        <v>39.069000000000003</v>
      </c>
      <c r="C4857" s="42">
        <v>-78</v>
      </c>
      <c r="D4857" s="43">
        <v>289.56</v>
      </c>
      <c r="E4857" s="40" t="s">
        <v>799</v>
      </c>
      <c r="F4857" s="15"/>
    </row>
    <row r="4858" spans="1:6" customFormat="1" ht="21.9" customHeight="1" x14ac:dyDescent="0.25">
      <c r="A4858" s="41" t="s">
        <v>798</v>
      </c>
      <c r="B4858" s="42">
        <v>37.445</v>
      </c>
      <c r="C4858" s="42">
        <v>-80.138999999999996</v>
      </c>
      <c r="D4858" s="43">
        <v>292.09999999999997</v>
      </c>
      <c r="E4858" s="40" t="s">
        <v>799</v>
      </c>
      <c r="F4858" s="15"/>
    </row>
    <row r="4859" spans="1:6" customFormat="1" ht="21.9" customHeight="1" x14ac:dyDescent="0.25">
      <c r="A4859" s="41" t="s">
        <v>798</v>
      </c>
      <c r="B4859" s="42">
        <v>38.439</v>
      </c>
      <c r="C4859" s="42">
        <v>-77.915999999999997</v>
      </c>
      <c r="D4859" s="43">
        <v>312.42</v>
      </c>
      <c r="E4859" s="40" t="s">
        <v>799</v>
      </c>
      <c r="F4859" s="15"/>
    </row>
    <row r="4860" spans="1:6" customFormat="1" ht="21.9" customHeight="1" x14ac:dyDescent="0.25">
      <c r="A4860" s="41" t="s">
        <v>798</v>
      </c>
      <c r="B4860" s="42">
        <v>37.457999999999998</v>
      </c>
      <c r="C4860" s="42">
        <v>-78.213999999999999</v>
      </c>
      <c r="D4860" s="43">
        <v>274.32</v>
      </c>
      <c r="E4860" s="40" t="s">
        <v>799</v>
      </c>
      <c r="F4860" s="15"/>
    </row>
    <row r="4861" spans="1:6" customFormat="1" ht="21.9" customHeight="1" x14ac:dyDescent="0.25">
      <c r="A4861" s="41" t="s">
        <v>798</v>
      </c>
      <c r="B4861" s="42">
        <v>37.134</v>
      </c>
      <c r="C4861" s="42">
        <v>-82.341999999999999</v>
      </c>
      <c r="D4861" s="43">
        <v>251.46</v>
      </c>
      <c r="E4861" s="40" t="s">
        <v>799</v>
      </c>
      <c r="F4861" s="15"/>
    </row>
    <row r="4862" spans="1:6" customFormat="1" ht="21.9" customHeight="1" x14ac:dyDescent="0.25">
      <c r="A4862" s="41" t="s">
        <v>798</v>
      </c>
      <c r="B4862" s="42">
        <v>36.942</v>
      </c>
      <c r="C4862" s="42">
        <v>-77.620999999999995</v>
      </c>
      <c r="D4862" s="43">
        <v>299.72000000000003</v>
      </c>
      <c r="E4862" s="40" t="s">
        <v>799</v>
      </c>
      <c r="F4862" s="15"/>
    </row>
    <row r="4863" spans="1:6" customFormat="1" ht="21.9" customHeight="1" x14ac:dyDescent="0.25">
      <c r="A4863" s="41" t="s">
        <v>798</v>
      </c>
      <c r="B4863" s="42">
        <v>37.850999999999999</v>
      </c>
      <c r="C4863" s="42">
        <v>-76.930999999999997</v>
      </c>
      <c r="D4863" s="43">
        <v>330.2</v>
      </c>
      <c r="E4863" s="40" t="s">
        <v>799</v>
      </c>
      <c r="F4863" s="15"/>
    </row>
    <row r="4864" spans="1:6" customFormat="1" ht="21.9" customHeight="1" x14ac:dyDescent="0.25">
      <c r="A4864" s="41" t="s">
        <v>798</v>
      </c>
      <c r="B4864" s="42">
        <v>38.795000000000002</v>
      </c>
      <c r="C4864" s="42">
        <v>-77.441999999999993</v>
      </c>
      <c r="D4864" s="43">
        <v>294.64</v>
      </c>
      <c r="E4864" s="40" t="s">
        <v>799</v>
      </c>
      <c r="F4864" s="15"/>
    </row>
    <row r="4865" spans="1:6" customFormat="1" ht="21.9" customHeight="1" x14ac:dyDescent="0.25">
      <c r="A4865" s="41" t="s">
        <v>798</v>
      </c>
      <c r="B4865" s="42">
        <v>38.584000000000003</v>
      </c>
      <c r="C4865" s="42">
        <v>-77.774000000000001</v>
      </c>
      <c r="D4865" s="43">
        <v>330.2</v>
      </c>
      <c r="E4865" s="40" t="s">
        <v>799</v>
      </c>
      <c r="F4865" s="15"/>
    </row>
    <row r="4866" spans="1:6" customFormat="1" ht="21.9" customHeight="1" x14ac:dyDescent="0.25">
      <c r="A4866" s="41" t="s">
        <v>798</v>
      </c>
      <c r="B4866" s="42">
        <v>36.908999999999999</v>
      </c>
      <c r="C4866" s="42">
        <v>-80.346999999999994</v>
      </c>
      <c r="D4866" s="43">
        <v>457.2</v>
      </c>
      <c r="E4866" s="40" t="s">
        <v>799</v>
      </c>
      <c r="F4866" s="15"/>
    </row>
    <row r="4867" spans="1:6" customFormat="1" ht="21.9" customHeight="1" x14ac:dyDescent="0.25">
      <c r="A4867" s="41" t="s">
        <v>798</v>
      </c>
      <c r="B4867" s="42">
        <v>37.777000000000001</v>
      </c>
      <c r="C4867" s="42">
        <v>-78.28</v>
      </c>
      <c r="D4867" s="43">
        <v>266.7</v>
      </c>
      <c r="E4867" s="40" t="s">
        <v>799</v>
      </c>
      <c r="F4867" s="15"/>
    </row>
    <row r="4868" spans="1:6" customFormat="1" ht="21.9" customHeight="1" x14ac:dyDescent="0.25">
      <c r="A4868" s="41" t="s">
        <v>798</v>
      </c>
      <c r="B4868" s="42">
        <v>36.976999999999997</v>
      </c>
      <c r="C4868" s="42">
        <v>-79.876999999999995</v>
      </c>
      <c r="D4868" s="43">
        <v>378.46</v>
      </c>
      <c r="E4868" s="40" t="s">
        <v>799</v>
      </c>
      <c r="F4868" s="15"/>
    </row>
    <row r="4869" spans="1:6" customFormat="1" ht="21.9" customHeight="1" x14ac:dyDescent="0.25">
      <c r="A4869" s="41" t="s">
        <v>798</v>
      </c>
      <c r="B4869" s="42">
        <v>39.216999999999999</v>
      </c>
      <c r="C4869" s="42">
        <v>-78.259</v>
      </c>
      <c r="D4869" s="43">
        <v>266.7</v>
      </c>
      <c r="E4869" s="40" t="s">
        <v>799</v>
      </c>
      <c r="F4869" s="15"/>
    </row>
    <row r="4870" spans="1:6" customFormat="1" ht="21.9" customHeight="1" x14ac:dyDescent="0.25">
      <c r="A4870" s="41" t="s">
        <v>798</v>
      </c>
      <c r="B4870" s="42">
        <v>37.284999999999997</v>
      </c>
      <c r="C4870" s="42">
        <v>-80.688999999999993</v>
      </c>
      <c r="D4870" s="43">
        <v>355.59999999999997</v>
      </c>
      <c r="E4870" s="40" t="s">
        <v>799</v>
      </c>
      <c r="F4870" s="15"/>
    </row>
    <row r="4871" spans="1:6" customFormat="1" ht="21.9" customHeight="1" x14ac:dyDescent="0.25">
      <c r="A4871" s="41" t="s">
        <v>798</v>
      </c>
      <c r="B4871" s="42">
        <v>37.427</v>
      </c>
      <c r="C4871" s="42">
        <v>-76.566000000000003</v>
      </c>
      <c r="D4871" s="43">
        <v>368.29999999999995</v>
      </c>
      <c r="E4871" s="40" t="s">
        <v>799</v>
      </c>
      <c r="F4871" s="15"/>
    </row>
    <row r="4872" spans="1:6" customFormat="1" ht="21.9" customHeight="1" x14ac:dyDescent="0.25">
      <c r="A4872" s="41" t="s">
        <v>798</v>
      </c>
      <c r="B4872" s="42">
        <v>37.703000000000003</v>
      </c>
      <c r="C4872" s="42">
        <v>-78.057000000000002</v>
      </c>
      <c r="D4872" s="43">
        <v>271.77999999999997</v>
      </c>
      <c r="E4872" s="40" t="s">
        <v>799</v>
      </c>
      <c r="F4872" s="15"/>
    </row>
    <row r="4873" spans="1:6" customFormat="1" ht="21.9" customHeight="1" x14ac:dyDescent="0.25">
      <c r="A4873" s="41" t="s">
        <v>798</v>
      </c>
      <c r="B4873" s="42">
        <v>36.651000000000003</v>
      </c>
      <c r="C4873" s="42">
        <v>-81.186000000000007</v>
      </c>
      <c r="D4873" s="43">
        <v>424.17999999999995</v>
      </c>
      <c r="E4873" s="40" t="s">
        <v>799</v>
      </c>
      <c r="F4873" s="15"/>
    </row>
    <row r="4874" spans="1:6" customFormat="1" ht="21.9" customHeight="1" x14ac:dyDescent="0.25">
      <c r="A4874" s="41" t="s">
        <v>798</v>
      </c>
      <c r="B4874" s="42">
        <v>38.231999999999999</v>
      </c>
      <c r="C4874" s="42">
        <v>-78.477999999999994</v>
      </c>
      <c r="D4874" s="43">
        <v>441.95999999999992</v>
      </c>
      <c r="E4874" s="40" t="s">
        <v>799</v>
      </c>
      <c r="F4874" s="15"/>
    </row>
    <row r="4875" spans="1:6" customFormat="1" ht="21.9" customHeight="1" x14ac:dyDescent="0.25">
      <c r="A4875" s="41" t="s">
        <v>798</v>
      </c>
      <c r="B4875" s="42">
        <v>36.732999999999997</v>
      </c>
      <c r="C4875" s="42">
        <v>-77.545000000000002</v>
      </c>
      <c r="D4875" s="43">
        <v>309.87999999999994</v>
      </c>
      <c r="E4875" s="40" t="s">
        <v>799</v>
      </c>
      <c r="F4875" s="15"/>
    </row>
    <row r="4876" spans="1:6" customFormat="1" ht="21.9" customHeight="1" x14ac:dyDescent="0.25">
      <c r="A4876" s="41" t="s">
        <v>798</v>
      </c>
      <c r="B4876" s="42">
        <v>36.74</v>
      </c>
      <c r="C4876" s="42">
        <v>-78.882000000000005</v>
      </c>
      <c r="D4876" s="43">
        <v>284.47999999999996</v>
      </c>
      <c r="E4876" s="40" t="s">
        <v>799</v>
      </c>
      <c r="F4876" s="15"/>
    </row>
    <row r="4877" spans="1:6" customFormat="1" ht="21.9" customHeight="1" x14ac:dyDescent="0.25">
      <c r="A4877" s="41" t="s">
        <v>798</v>
      </c>
      <c r="B4877" s="42">
        <v>37.756</v>
      </c>
      <c r="C4877" s="42">
        <v>-77.608999999999995</v>
      </c>
      <c r="D4877" s="43">
        <v>312.42</v>
      </c>
      <c r="E4877" s="40" t="s">
        <v>799</v>
      </c>
      <c r="F4877" s="15"/>
    </row>
    <row r="4878" spans="1:6" customFormat="1" ht="21.9" customHeight="1" x14ac:dyDescent="0.25">
      <c r="A4878" s="41" t="s">
        <v>798</v>
      </c>
      <c r="B4878" s="42">
        <v>37.411000000000001</v>
      </c>
      <c r="C4878" s="42">
        <v>-77.313999999999993</v>
      </c>
      <c r="D4878" s="43">
        <v>302.26</v>
      </c>
      <c r="E4878" s="40" t="s">
        <v>799</v>
      </c>
      <c r="F4878" s="15"/>
    </row>
    <row r="4879" spans="1:6" customFormat="1" ht="21.9" customHeight="1" x14ac:dyDescent="0.25">
      <c r="A4879" s="41" t="s">
        <v>798</v>
      </c>
      <c r="B4879" s="42">
        <v>36.697000000000003</v>
      </c>
      <c r="C4879" s="42">
        <v>-79.798000000000002</v>
      </c>
      <c r="D4879" s="43">
        <v>304.79999999999995</v>
      </c>
      <c r="E4879" s="40" t="s">
        <v>799</v>
      </c>
      <c r="F4879" s="15"/>
    </row>
    <row r="4880" spans="1:6" customFormat="1" ht="21.9" customHeight="1" x14ac:dyDescent="0.25">
      <c r="A4880" s="41" t="s">
        <v>798</v>
      </c>
      <c r="B4880" s="42">
        <v>38.286000000000001</v>
      </c>
      <c r="C4880" s="42">
        <v>-79.543999999999997</v>
      </c>
      <c r="D4880" s="43">
        <v>365.76</v>
      </c>
      <c r="E4880" s="40" t="s">
        <v>799</v>
      </c>
      <c r="F4880" s="15"/>
    </row>
    <row r="4881" spans="1:6" customFormat="1" ht="21.9" customHeight="1" x14ac:dyDescent="0.25">
      <c r="A4881" s="41" t="s">
        <v>798</v>
      </c>
      <c r="B4881" s="42">
        <v>36.834000000000003</v>
      </c>
      <c r="C4881" s="42">
        <v>-76.709000000000003</v>
      </c>
      <c r="D4881" s="43">
        <v>381</v>
      </c>
      <c r="E4881" s="40" t="s">
        <v>799</v>
      </c>
      <c r="F4881" s="15"/>
    </row>
    <row r="4882" spans="1:6" customFormat="1" ht="21.9" customHeight="1" x14ac:dyDescent="0.25">
      <c r="A4882" s="41" t="s">
        <v>798</v>
      </c>
      <c r="B4882" s="42">
        <v>37.332000000000001</v>
      </c>
      <c r="C4882" s="42">
        <v>-76.784999999999997</v>
      </c>
      <c r="D4882" s="43">
        <v>345.44</v>
      </c>
      <c r="E4882" s="40" t="s">
        <v>799</v>
      </c>
      <c r="F4882" s="15"/>
    </row>
    <row r="4883" spans="1:6" customFormat="1" ht="21.9" customHeight="1" x14ac:dyDescent="0.25">
      <c r="A4883" s="41" t="s">
        <v>798</v>
      </c>
      <c r="B4883" s="42">
        <v>37.680999999999997</v>
      </c>
      <c r="C4883" s="42">
        <v>-76.844999999999999</v>
      </c>
      <c r="D4883" s="43">
        <v>317.5</v>
      </c>
      <c r="E4883" s="40" t="s">
        <v>799</v>
      </c>
      <c r="F4883" s="15"/>
    </row>
    <row r="4884" spans="1:6" customFormat="1" ht="21.9" customHeight="1" x14ac:dyDescent="0.25">
      <c r="A4884" s="41" t="s">
        <v>798</v>
      </c>
      <c r="B4884" s="42">
        <v>38.228999999999999</v>
      </c>
      <c r="C4884" s="42">
        <v>-77.144000000000005</v>
      </c>
      <c r="D4884" s="43">
        <v>332.73999999999995</v>
      </c>
      <c r="E4884" s="40" t="s">
        <v>799</v>
      </c>
      <c r="F4884" s="15"/>
    </row>
    <row r="4885" spans="1:6" customFormat="1" ht="21.9" customHeight="1" x14ac:dyDescent="0.25">
      <c r="A4885" s="41" t="s">
        <v>798</v>
      </c>
      <c r="B4885" s="42">
        <v>37.738999999999997</v>
      </c>
      <c r="C4885" s="42">
        <v>-77.224000000000004</v>
      </c>
      <c r="D4885" s="43">
        <v>314.95999999999998</v>
      </c>
      <c r="E4885" s="40" t="s">
        <v>799</v>
      </c>
      <c r="F4885" s="15"/>
    </row>
    <row r="4886" spans="1:6" customFormat="1" ht="21.9" customHeight="1" x14ac:dyDescent="0.25">
      <c r="A4886" s="41" t="s">
        <v>798</v>
      </c>
      <c r="B4886" s="42">
        <v>37.697000000000003</v>
      </c>
      <c r="C4886" s="42">
        <v>-76.48</v>
      </c>
      <c r="D4886" s="43">
        <v>373.37999999999994</v>
      </c>
      <c r="E4886" s="40" t="s">
        <v>799</v>
      </c>
      <c r="F4886" s="15"/>
    </row>
    <row r="4887" spans="1:6" customFormat="1" ht="21.9" customHeight="1" x14ac:dyDescent="0.25">
      <c r="A4887" s="41" t="s">
        <v>798</v>
      </c>
      <c r="B4887" s="42">
        <v>36.683999999999997</v>
      </c>
      <c r="C4887" s="42">
        <v>-83.159000000000006</v>
      </c>
      <c r="D4887" s="43">
        <v>429.25999999999993</v>
      </c>
      <c r="E4887" s="40" t="s">
        <v>799</v>
      </c>
      <c r="F4887" s="15"/>
    </row>
    <row r="4888" spans="1:6" customFormat="1" ht="21.9" customHeight="1" x14ac:dyDescent="0.25">
      <c r="A4888" s="41" t="s">
        <v>798</v>
      </c>
      <c r="B4888" s="42">
        <v>39.094999999999999</v>
      </c>
      <c r="C4888" s="42">
        <v>-77.676000000000002</v>
      </c>
      <c r="D4888" s="43">
        <v>309.87999999999994</v>
      </c>
      <c r="E4888" s="40" t="s">
        <v>799</v>
      </c>
      <c r="F4888" s="15"/>
    </row>
    <row r="4889" spans="1:6" customFormat="1" ht="21.9" customHeight="1" x14ac:dyDescent="0.25">
      <c r="A4889" s="41" t="s">
        <v>798</v>
      </c>
      <c r="B4889" s="42">
        <v>37.909999999999997</v>
      </c>
      <c r="C4889" s="42">
        <v>-77.906999999999996</v>
      </c>
      <c r="D4889" s="43">
        <v>279.39999999999998</v>
      </c>
      <c r="E4889" s="40" t="s">
        <v>799</v>
      </c>
      <c r="F4889" s="15"/>
    </row>
    <row r="4890" spans="1:6" customFormat="1" ht="21.9" customHeight="1" x14ac:dyDescent="0.25">
      <c r="A4890" s="41" t="s">
        <v>798</v>
      </c>
      <c r="B4890" s="42">
        <v>36.884</v>
      </c>
      <c r="C4890" s="42">
        <v>-78.210999999999999</v>
      </c>
      <c r="D4890" s="43">
        <v>299.72000000000003</v>
      </c>
      <c r="E4890" s="40" t="s">
        <v>799</v>
      </c>
      <c r="F4890" s="15"/>
    </row>
    <row r="4891" spans="1:6" customFormat="1" ht="21.9" customHeight="1" x14ac:dyDescent="0.25">
      <c r="A4891" s="41" t="s">
        <v>798</v>
      </c>
      <c r="B4891" s="42">
        <v>38.350999999999999</v>
      </c>
      <c r="C4891" s="42">
        <v>-78.292000000000002</v>
      </c>
      <c r="D4891" s="43">
        <v>401.32</v>
      </c>
      <c r="E4891" s="40" t="s">
        <v>799</v>
      </c>
      <c r="F4891" s="15"/>
    </row>
    <row r="4892" spans="1:6" customFormat="1" ht="21.9" customHeight="1" x14ac:dyDescent="0.25">
      <c r="A4892" s="41" t="s">
        <v>798</v>
      </c>
      <c r="B4892" s="42">
        <v>37.43</v>
      </c>
      <c r="C4892" s="42">
        <v>-76.352999999999994</v>
      </c>
      <c r="D4892" s="43">
        <v>401.32</v>
      </c>
      <c r="E4892" s="40" t="s">
        <v>799</v>
      </c>
      <c r="F4892" s="15"/>
    </row>
    <row r="4893" spans="1:6" customFormat="1" ht="21.9" customHeight="1" x14ac:dyDescent="0.25">
      <c r="A4893" s="41" t="s">
        <v>798</v>
      </c>
      <c r="B4893" s="42">
        <v>36.621000000000002</v>
      </c>
      <c r="C4893" s="42">
        <v>-78.308999999999997</v>
      </c>
      <c r="D4893" s="43">
        <v>289.56</v>
      </c>
      <c r="E4893" s="40" t="s">
        <v>799</v>
      </c>
      <c r="F4893" s="15"/>
    </row>
    <row r="4894" spans="1:6" customFormat="1" ht="21.9" customHeight="1" x14ac:dyDescent="0.25">
      <c r="A4894" s="41" t="s">
        <v>798</v>
      </c>
      <c r="B4894" s="42">
        <v>37.649000000000001</v>
      </c>
      <c r="C4894" s="42">
        <v>-76.661000000000001</v>
      </c>
      <c r="D4894" s="43">
        <v>368.29999999999995</v>
      </c>
      <c r="E4894" s="40" t="s">
        <v>799</v>
      </c>
      <c r="F4894" s="15"/>
    </row>
    <row r="4895" spans="1:6" customFormat="1" ht="21.9" customHeight="1" x14ac:dyDescent="0.25">
      <c r="A4895" s="41" t="s">
        <v>798</v>
      </c>
      <c r="B4895" s="42">
        <v>37.161000000000001</v>
      </c>
      <c r="C4895" s="42">
        <v>-80.361999999999995</v>
      </c>
      <c r="D4895" s="43">
        <v>246.37999999999997</v>
      </c>
      <c r="E4895" s="40" t="s">
        <v>799</v>
      </c>
      <c r="F4895" s="15"/>
    </row>
    <row r="4896" spans="1:6" customFormat="1" ht="21.9" customHeight="1" x14ac:dyDescent="0.25">
      <c r="A4896" s="41" t="s">
        <v>798</v>
      </c>
      <c r="B4896" s="42">
        <v>37.749000000000002</v>
      </c>
      <c r="C4896" s="42">
        <v>-78.863</v>
      </c>
      <c r="D4896" s="43">
        <v>414.02</v>
      </c>
      <c r="E4896" s="40" t="s">
        <v>799</v>
      </c>
      <c r="F4896" s="15"/>
    </row>
    <row r="4897" spans="1:6" customFormat="1" ht="21.9" customHeight="1" x14ac:dyDescent="0.25">
      <c r="A4897" s="41" t="s">
        <v>798</v>
      </c>
      <c r="B4897" s="42">
        <v>37.479999999999997</v>
      </c>
      <c r="C4897" s="42">
        <v>-77.087999999999994</v>
      </c>
      <c r="D4897" s="43">
        <v>312.42</v>
      </c>
      <c r="E4897" s="40" t="s">
        <v>799</v>
      </c>
      <c r="F4897" s="15"/>
    </row>
    <row r="4898" spans="1:6" customFormat="1" ht="21.9" customHeight="1" x14ac:dyDescent="0.25">
      <c r="A4898" s="41" t="s">
        <v>798</v>
      </c>
      <c r="B4898" s="42">
        <v>37.332000000000001</v>
      </c>
      <c r="C4898" s="42">
        <v>-75.849000000000004</v>
      </c>
      <c r="D4898" s="43">
        <v>426.71999999999997</v>
      </c>
      <c r="E4898" s="40" t="s">
        <v>799</v>
      </c>
      <c r="F4898" s="15"/>
    </row>
    <row r="4899" spans="1:6" customFormat="1" ht="21.9" customHeight="1" x14ac:dyDescent="0.25">
      <c r="A4899" s="41" t="s">
        <v>798</v>
      </c>
      <c r="B4899" s="42">
        <v>37.859000000000002</v>
      </c>
      <c r="C4899" s="42">
        <v>-76.417000000000002</v>
      </c>
      <c r="D4899" s="43">
        <v>365.76</v>
      </c>
      <c r="E4899" s="40" t="s">
        <v>799</v>
      </c>
      <c r="F4899" s="15"/>
    </row>
    <row r="4900" spans="1:6" customFormat="1" ht="21.9" customHeight="1" x14ac:dyDescent="0.25">
      <c r="A4900" s="41" t="s">
        <v>798</v>
      </c>
      <c r="B4900" s="42">
        <v>37.100999999999999</v>
      </c>
      <c r="C4900" s="42">
        <v>-78.103999999999999</v>
      </c>
      <c r="D4900" s="43">
        <v>297.17999999999995</v>
      </c>
      <c r="E4900" s="40" t="s">
        <v>799</v>
      </c>
      <c r="F4900" s="15"/>
    </row>
    <row r="4901" spans="1:6" customFormat="1" ht="21.9" customHeight="1" x14ac:dyDescent="0.25">
      <c r="A4901" s="41" t="s">
        <v>798</v>
      </c>
      <c r="B4901" s="42">
        <v>38.213000000000001</v>
      </c>
      <c r="C4901" s="42">
        <v>-77.933000000000007</v>
      </c>
      <c r="D4901" s="43">
        <v>325.12</v>
      </c>
      <c r="E4901" s="40" t="s">
        <v>799</v>
      </c>
      <c r="F4901" s="15"/>
    </row>
    <row r="4902" spans="1:6" customFormat="1" ht="21.9" customHeight="1" x14ac:dyDescent="0.25">
      <c r="A4902" s="41" t="s">
        <v>798</v>
      </c>
      <c r="B4902" s="42">
        <v>38.551000000000002</v>
      </c>
      <c r="C4902" s="42">
        <v>-78.475999999999999</v>
      </c>
      <c r="D4902" s="43">
        <v>317.5</v>
      </c>
      <c r="E4902" s="40" t="s">
        <v>799</v>
      </c>
      <c r="F4902" s="15"/>
    </row>
    <row r="4903" spans="1:6" customFormat="1" ht="21.9" customHeight="1" x14ac:dyDescent="0.25">
      <c r="A4903" s="41" t="s">
        <v>798</v>
      </c>
      <c r="B4903" s="42">
        <v>36.637999999999998</v>
      </c>
      <c r="C4903" s="42">
        <v>-80.283000000000001</v>
      </c>
      <c r="D4903" s="43">
        <v>464.82</v>
      </c>
      <c r="E4903" s="40" t="s">
        <v>799</v>
      </c>
      <c r="F4903" s="15"/>
    </row>
    <row r="4904" spans="1:6" customFormat="1" ht="21.9" customHeight="1" x14ac:dyDescent="0.25">
      <c r="A4904" s="41" t="s">
        <v>798</v>
      </c>
      <c r="B4904" s="42">
        <v>36.826000000000001</v>
      </c>
      <c r="C4904" s="42">
        <v>-79.393000000000001</v>
      </c>
      <c r="D4904" s="43">
        <v>289.56</v>
      </c>
      <c r="E4904" s="40" t="s">
        <v>799</v>
      </c>
      <c r="F4904" s="15"/>
    </row>
    <row r="4905" spans="1:6" customFormat="1" ht="21.9" customHeight="1" x14ac:dyDescent="0.25">
      <c r="A4905" s="41" t="s">
        <v>798</v>
      </c>
      <c r="B4905" s="42">
        <v>37.488999999999997</v>
      </c>
      <c r="C4905" s="42">
        <v>-77.876000000000005</v>
      </c>
      <c r="D4905" s="43">
        <v>271.77999999999997</v>
      </c>
      <c r="E4905" s="40" t="s">
        <v>799</v>
      </c>
      <c r="F4905" s="15"/>
    </row>
    <row r="4906" spans="1:6" customFormat="1" ht="21.9" customHeight="1" x14ac:dyDescent="0.25">
      <c r="A4906" s="41" t="s">
        <v>798</v>
      </c>
      <c r="B4906" s="42">
        <v>37.143999999999998</v>
      </c>
      <c r="C4906" s="42">
        <v>-78.44</v>
      </c>
      <c r="D4906" s="43">
        <v>287.02</v>
      </c>
      <c r="E4906" s="40" t="s">
        <v>799</v>
      </c>
      <c r="F4906" s="15"/>
    </row>
    <row r="4907" spans="1:6" customFormat="1" ht="21.9" customHeight="1" x14ac:dyDescent="0.25">
      <c r="A4907" s="41" t="s">
        <v>798</v>
      </c>
      <c r="B4907" s="42">
        <v>37.075000000000003</v>
      </c>
      <c r="C4907" s="42">
        <v>-77.286000000000001</v>
      </c>
      <c r="D4907" s="43">
        <v>304.79999999999995</v>
      </c>
      <c r="E4907" s="40" t="s">
        <v>799</v>
      </c>
      <c r="F4907" s="15"/>
    </row>
    <row r="4908" spans="1:6" customFormat="1" ht="21.9" customHeight="1" x14ac:dyDescent="0.25">
      <c r="A4908" s="41" t="s">
        <v>798</v>
      </c>
      <c r="B4908" s="42">
        <v>38.741</v>
      </c>
      <c r="C4908" s="42">
        <v>-77.626999999999995</v>
      </c>
      <c r="D4908" s="43">
        <v>276.86</v>
      </c>
      <c r="E4908" s="40" t="s">
        <v>799</v>
      </c>
      <c r="F4908" s="15"/>
    </row>
    <row r="4909" spans="1:6" customFormat="1" ht="21.9" customHeight="1" x14ac:dyDescent="0.25">
      <c r="A4909" s="41" t="s">
        <v>798</v>
      </c>
      <c r="B4909" s="42">
        <v>37.012</v>
      </c>
      <c r="C4909" s="42">
        <v>-80.7</v>
      </c>
      <c r="D4909" s="43">
        <v>243.83999999999997</v>
      </c>
      <c r="E4909" s="40" t="s">
        <v>799</v>
      </c>
      <c r="F4909" s="15"/>
    </row>
    <row r="4910" spans="1:6" customFormat="1" ht="21.9" customHeight="1" x14ac:dyDescent="0.25">
      <c r="A4910" s="41" t="s">
        <v>798</v>
      </c>
      <c r="B4910" s="42">
        <v>38.612000000000002</v>
      </c>
      <c r="C4910" s="42">
        <v>-78.156999999999996</v>
      </c>
      <c r="D4910" s="43">
        <v>375.92</v>
      </c>
      <c r="E4910" s="40" t="s">
        <v>799</v>
      </c>
      <c r="F4910" s="15"/>
    </row>
    <row r="4911" spans="1:6" customFormat="1" ht="21.9" customHeight="1" x14ac:dyDescent="0.25">
      <c r="A4911" s="41" t="s">
        <v>798</v>
      </c>
      <c r="B4911" s="42">
        <v>37.865000000000002</v>
      </c>
      <c r="C4911" s="42">
        <v>-76.680000000000007</v>
      </c>
      <c r="D4911" s="43">
        <v>335.28</v>
      </c>
      <c r="E4911" s="40" t="s">
        <v>799</v>
      </c>
      <c r="F4911" s="15"/>
    </row>
    <row r="4912" spans="1:6" customFormat="1" ht="21.9" customHeight="1" x14ac:dyDescent="0.25">
      <c r="A4912" s="41" t="s">
        <v>798</v>
      </c>
      <c r="B4912" s="42">
        <v>37.302</v>
      </c>
      <c r="C4912" s="42">
        <v>-80.096999999999994</v>
      </c>
      <c r="D4912" s="43">
        <v>284.47999999999996</v>
      </c>
      <c r="E4912" s="40" t="s">
        <v>799</v>
      </c>
      <c r="F4912" s="15"/>
    </row>
    <row r="4913" spans="1:6" customFormat="1" ht="21.9" customHeight="1" x14ac:dyDescent="0.25">
      <c r="A4913" s="41" t="s">
        <v>798</v>
      </c>
      <c r="B4913" s="42">
        <v>37.662999999999997</v>
      </c>
      <c r="C4913" s="42">
        <v>-79.498999999999995</v>
      </c>
      <c r="D4913" s="43">
        <v>345.44</v>
      </c>
      <c r="E4913" s="40" t="s">
        <v>799</v>
      </c>
      <c r="F4913" s="15"/>
    </row>
    <row r="4914" spans="1:6" customFormat="1" ht="21.9" customHeight="1" x14ac:dyDescent="0.25">
      <c r="A4914" s="41" t="s">
        <v>798</v>
      </c>
      <c r="B4914" s="42">
        <v>38.529000000000003</v>
      </c>
      <c r="C4914" s="42">
        <v>-78.870999999999995</v>
      </c>
      <c r="D4914" s="43">
        <v>279.39999999999998</v>
      </c>
      <c r="E4914" s="40" t="s">
        <v>799</v>
      </c>
      <c r="F4914" s="15"/>
    </row>
    <row r="4915" spans="1:6" customFormat="1" ht="21.9" customHeight="1" x14ac:dyDescent="0.25">
      <c r="A4915" s="41" t="s">
        <v>798</v>
      </c>
      <c r="B4915" s="42">
        <v>36.941000000000003</v>
      </c>
      <c r="C4915" s="42">
        <v>-82.078999999999994</v>
      </c>
      <c r="D4915" s="43">
        <v>330.2</v>
      </c>
      <c r="E4915" s="40" t="s">
        <v>799</v>
      </c>
      <c r="F4915" s="15"/>
    </row>
    <row r="4916" spans="1:6" customFormat="1" ht="21.9" customHeight="1" x14ac:dyDescent="0.25">
      <c r="A4916" s="41" t="s">
        <v>798</v>
      </c>
      <c r="B4916" s="42">
        <v>36.719000000000001</v>
      </c>
      <c r="C4916" s="42">
        <v>-82.628</v>
      </c>
      <c r="D4916" s="43">
        <v>320.03999999999996</v>
      </c>
      <c r="E4916" s="40" t="s">
        <v>799</v>
      </c>
      <c r="F4916" s="15"/>
    </row>
    <row r="4917" spans="1:6" customFormat="1" ht="21.9" customHeight="1" x14ac:dyDescent="0.25">
      <c r="A4917" s="41" t="s">
        <v>798</v>
      </c>
      <c r="B4917" s="42">
        <v>38.780999999999999</v>
      </c>
      <c r="C4917" s="42">
        <v>-78.587000000000003</v>
      </c>
      <c r="D4917" s="43">
        <v>261.62</v>
      </c>
      <c r="E4917" s="40" t="s">
        <v>799</v>
      </c>
      <c r="F4917" s="15"/>
    </row>
    <row r="4918" spans="1:6" customFormat="1" ht="21.9" customHeight="1" x14ac:dyDescent="0.25">
      <c r="A4918" s="41" t="s">
        <v>798</v>
      </c>
      <c r="B4918" s="42">
        <v>36.835000000000001</v>
      </c>
      <c r="C4918" s="42">
        <v>-81.527000000000001</v>
      </c>
      <c r="D4918" s="43">
        <v>330.2</v>
      </c>
      <c r="E4918" s="40" t="s">
        <v>799</v>
      </c>
      <c r="F4918" s="15"/>
    </row>
    <row r="4919" spans="1:6" customFormat="1" ht="21.9" customHeight="1" x14ac:dyDescent="0.25">
      <c r="A4919" s="41" t="s">
        <v>798</v>
      </c>
      <c r="B4919" s="42">
        <v>36.709000000000003</v>
      </c>
      <c r="C4919" s="42">
        <v>-77.114999999999995</v>
      </c>
      <c r="D4919" s="43">
        <v>332.73999999999995</v>
      </c>
      <c r="E4919" s="40" t="s">
        <v>799</v>
      </c>
      <c r="F4919" s="15"/>
    </row>
    <row r="4920" spans="1:6" customFormat="1" ht="21.9" customHeight="1" x14ac:dyDescent="0.25">
      <c r="A4920" s="41" t="s">
        <v>798</v>
      </c>
      <c r="B4920" s="42">
        <v>38.097999999999999</v>
      </c>
      <c r="C4920" s="42">
        <v>-77.659000000000006</v>
      </c>
      <c r="D4920" s="43">
        <v>292.09999999999997</v>
      </c>
      <c r="E4920" s="40" t="s">
        <v>799</v>
      </c>
      <c r="F4920" s="15"/>
    </row>
    <row r="4921" spans="1:6" customFormat="1" ht="21.9" customHeight="1" x14ac:dyDescent="0.25">
      <c r="A4921" s="41" t="s">
        <v>798</v>
      </c>
      <c r="B4921" s="42">
        <v>38.374000000000002</v>
      </c>
      <c r="C4921" s="42">
        <v>-77.481999999999999</v>
      </c>
      <c r="D4921" s="43">
        <v>307.33999999999997</v>
      </c>
      <c r="E4921" s="40" t="s">
        <v>799</v>
      </c>
      <c r="F4921" s="15"/>
    </row>
    <row r="4922" spans="1:6" customFormat="1" ht="21.9" customHeight="1" x14ac:dyDescent="0.25">
      <c r="A4922" s="41" t="s">
        <v>798</v>
      </c>
      <c r="B4922" s="42">
        <v>37.094000000000001</v>
      </c>
      <c r="C4922" s="42">
        <v>-76.867000000000004</v>
      </c>
      <c r="D4922" s="43">
        <v>335.28</v>
      </c>
      <c r="E4922" s="40" t="s">
        <v>799</v>
      </c>
      <c r="F4922" s="15"/>
    </row>
    <row r="4923" spans="1:6" customFormat="1" ht="21.9" customHeight="1" x14ac:dyDescent="0.25">
      <c r="A4923" s="41" t="s">
        <v>798</v>
      </c>
      <c r="B4923" s="42">
        <v>36.880000000000003</v>
      </c>
      <c r="C4923" s="42">
        <v>-77.242999999999995</v>
      </c>
      <c r="D4923" s="43">
        <v>304.79999999999995</v>
      </c>
      <c r="E4923" s="40" t="s">
        <v>799</v>
      </c>
      <c r="F4923" s="15"/>
    </row>
    <row r="4924" spans="1:6" customFormat="1" ht="21.9" customHeight="1" x14ac:dyDescent="0.25">
      <c r="A4924" s="41" t="s">
        <v>798</v>
      </c>
      <c r="B4924" s="42">
        <v>37.106999999999999</v>
      </c>
      <c r="C4924" s="42">
        <v>-81.549000000000007</v>
      </c>
      <c r="D4924" s="43">
        <v>365.76</v>
      </c>
      <c r="E4924" s="40" t="s">
        <v>799</v>
      </c>
      <c r="F4924" s="15"/>
    </row>
    <row r="4925" spans="1:6" customFormat="1" ht="21.9" customHeight="1" x14ac:dyDescent="0.25">
      <c r="A4925" s="41" t="s">
        <v>798</v>
      </c>
      <c r="B4925" s="42">
        <v>38.86</v>
      </c>
      <c r="C4925" s="42">
        <v>-78.209000000000003</v>
      </c>
      <c r="D4925" s="43">
        <v>314.95999999999998</v>
      </c>
      <c r="E4925" s="40" t="s">
        <v>799</v>
      </c>
      <c r="F4925" s="15"/>
    </row>
    <row r="4926" spans="1:6" customFormat="1" ht="21.9" customHeight="1" x14ac:dyDescent="0.25">
      <c r="A4926" s="41" t="s">
        <v>798</v>
      </c>
      <c r="B4926" s="42">
        <v>36.731000000000002</v>
      </c>
      <c r="C4926" s="42">
        <v>-81.947000000000003</v>
      </c>
      <c r="D4926" s="43">
        <v>350.52</v>
      </c>
      <c r="E4926" s="40" t="s">
        <v>799</v>
      </c>
      <c r="F4926" s="15"/>
    </row>
    <row r="4927" spans="1:6" customFormat="1" ht="21.9" customHeight="1" x14ac:dyDescent="0.25">
      <c r="A4927" s="41" t="s">
        <v>798</v>
      </c>
      <c r="B4927" s="42">
        <v>38.067999999999998</v>
      </c>
      <c r="C4927" s="42">
        <v>-76.724999999999994</v>
      </c>
      <c r="D4927" s="43">
        <v>340.36</v>
      </c>
      <c r="E4927" s="40" t="s">
        <v>799</v>
      </c>
      <c r="F4927" s="15"/>
    </row>
    <row r="4928" spans="1:6" customFormat="1" ht="21.9" customHeight="1" x14ac:dyDescent="0.25">
      <c r="A4928" s="41" t="s">
        <v>798</v>
      </c>
      <c r="B4928" s="42">
        <v>37.03</v>
      </c>
      <c r="C4928" s="42">
        <v>-82.581999999999994</v>
      </c>
      <c r="D4928" s="43">
        <v>330.2</v>
      </c>
      <c r="E4928" s="40" t="s">
        <v>799</v>
      </c>
      <c r="F4928" s="15"/>
    </row>
    <row r="4929" spans="1:6" customFormat="1" ht="21.9" customHeight="1" x14ac:dyDescent="0.25">
      <c r="A4929" s="41" t="s">
        <v>798</v>
      </c>
      <c r="B4929" s="42">
        <v>36.9</v>
      </c>
      <c r="C4929" s="42">
        <v>-81.028999999999996</v>
      </c>
      <c r="D4929" s="43">
        <v>218.43999999999997</v>
      </c>
      <c r="E4929" s="40" t="s">
        <v>799</v>
      </c>
      <c r="F4929" s="15"/>
    </row>
    <row r="4930" spans="1:6" customFormat="1" ht="21.9" customHeight="1" x14ac:dyDescent="0.25">
      <c r="A4930" s="41" t="s">
        <v>798</v>
      </c>
      <c r="B4930" s="42">
        <v>37.164000000000001</v>
      </c>
      <c r="C4930" s="42">
        <v>-76.465000000000003</v>
      </c>
      <c r="D4930" s="43">
        <v>378.46</v>
      </c>
      <c r="E4930" s="40" t="s">
        <v>799</v>
      </c>
      <c r="F4930" s="15"/>
    </row>
    <row r="4931" spans="1:6" customFormat="1" ht="21.9" customHeight="1" x14ac:dyDescent="0.25">
      <c r="A4931" s="41" t="s">
        <v>798</v>
      </c>
      <c r="B4931" s="42">
        <v>37.31</v>
      </c>
      <c r="C4931" s="42">
        <v>-79.513999999999996</v>
      </c>
      <c r="D4931" s="43">
        <v>312.42</v>
      </c>
      <c r="E4931" s="40" t="s">
        <v>799</v>
      </c>
      <c r="F4931" s="15"/>
    </row>
    <row r="4932" spans="1:6" customFormat="1" ht="21.9" customHeight="1" x14ac:dyDescent="0.25">
      <c r="A4932" s="41" t="s">
        <v>798</v>
      </c>
      <c r="B4932" s="42">
        <v>37.701000000000001</v>
      </c>
      <c r="C4932" s="42">
        <v>-79.343999999999994</v>
      </c>
      <c r="D4932" s="43">
        <v>114.3</v>
      </c>
      <c r="E4932" s="40" t="s">
        <v>799</v>
      </c>
      <c r="F4932" s="15"/>
    </row>
    <row r="4933" spans="1:6" customFormat="1" ht="21.9" customHeight="1" x14ac:dyDescent="0.25">
      <c r="A4933" s="41" t="s">
        <v>798</v>
      </c>
      <c r="B4933" s="42">
        <v>38.015000000000001</v>
      </c>
      <c r="C4933" s="42">
        <v>-78.48</v>
      </c>
      <c r="D4933" s="43">
        <v>386.08</v>
      </c>
      <c r="E4933" s="40" t="s">
        <v>799</v>
      </c>
      <c r="F4933" s="15"/>
    </row>
    <row r="4934" spans="1:6" customFormat="1" ht="21.9" customHeight="1" x14ac:dyDescent="0.25">
      <c r="A4934" s="41" t="s">
        <v>798</v>
      </c>
      <c r="B4934" s="42">
        <v>36.606000000000002</v>
      </c>
      <c r="C4934" s="42">
        <v>-76.278000000000006</v>
      </c>
      <c r="D4934" s="43">
        <v>373.37999999999994</v>
      </c>
      <c r="E4934" s="40" t="s">
        <v>799</v>
      </c>
      <c r="F4934" s="15"/>
    </row>
    <row r="4935" spans="1:6" customFormat="1" ht="21.9" customHeight="1" x14ac:dyDescent="0.25">
      <c r="A4935" s="41" t="s">
        <v>798</v>
      </c>
      <c r="B4935" s="42">
        <v>37.241999999999997</v>
      </c>
      <c r="C4935" s="42">
        <v>-77.394999999999996</v>
      </c>
      <c r="D4935" s="43">
        <v>304.79999999999995</v>
      </c>
      <c r="E4935" s="40" t="s">
        <v>799</v>
      </c>
      <c r="F4935" s="15"/>
    </row>
    <row r="4936" spans="1:6" customFormat="1" ht="21.9" customHeight="1" x14ac:dyDescent="0.25">
      <c r="A4936" s="41" t="s">
        <v>798</v>
      </c>
      <c r="B4936" s="42">
        <v>37.75</v>
      </c>
      <c r="C4936" s="42">
        <v>-79.97</v>
      </c>
      <c r="D4936" s="43">
        <v>50.8</v>
      </c>
      <c r="E4936" s="40" t="s">
        <v>799</v>
      </c>
      <c r="F4936" s="15"/>
    </row>
    <row r="4937" spans="1:6" customFormat="1" ht="21.9" customHeight="1" x14ac:dyDescent="0.25">
      <c r="A4937" s="41" t="s">
        <v>798</v>
      </c>
      <c r="B4937" s="42">
        <v>36.564</v>
      </c>
      <c r="C4937" s="42">
        <v>-79.387</v>
      </c>
      <c r="D4937" s="43">
        <v>256.53999999999996</v>
      </c>
      <c r="E4937" s="40" t="s">
        <v>799</v>
      </c>
      <c r="F4937" s="15"/>
    </row>
    <row r="4938" spans="1:6" customFormat="1" ht="21.9" customHeight="1" x14ac:dyDescent="0.25">
      <c r="A4938" s="41" t="s">
        <v>798</v>
      </c>
      <c r="B4938" s="42">
        <v>36.677999999999997</v>
      </c>
      <c r="C4938" s="42">
        <v>-77.521000000000001</v>
      </c>
      <c r="D4938" s="43">
        <v>269.23999999999995</v>
      </c>
      <c r="E4938" s="40" t="s">
        <v>799</v>
      </c>
      <c r="F4938" s="15"/>
    </row>
    <row r="4939" spans="1:6" customFormat="1" ht="21.9" customHeight="1" x14ac:dyDescent="0.25">
      <c r="A4939" s="41" t="s">
        <v>798</v>
      </c>
      <c r="B4939" s="42">
        <v>38.835999999999999</v>
      </c>
      <c r="C4939" s="42">
        <v>-77.311000000000007</v>
      </c>
      <c r="D4939" s="43">
        <v>287.02</v>
      </c>
      <c r="E4939" s="40" t="s">
        <v>799</v>
      </c>
      <c r="F4939" s="15"/>
    </row>
    <row r="4940" spans="1:6" customFormat="1" ht="21.9" customHeight="1" x14ac:dyDescent="0.25">
      <c r="A4940" s="41" t="s">
        <v>798</v>
      </c>
      <c r="B4940" s="42">
        <v>38.866999999999997</v>
      </c>
      <c r="C4940" s="42">
        <v>-77.197000000000003</v>
      </c>
      <c r="D4940" s="43">
        <v>292.09999999999997</v>
      </c>
      <c r="E4940" s="40" t="s">
        <v>799</v>
      </c>
      <c r="F4940" s="15"/>
    </row>
    <row r="4941" spans="1:6" customFormat="1" ht="21.9" customHeight="1" x14ac:dyDescent="0.25">
      <c r="A4941" s="41" t="s">
        <v>798</v>
      </c>
      <c r="B4941" s="42">
        <v>36.676000000000002</v>
      </c>
      <c r="C4941" s="42">
        <v>-76.917000000000002</v>
      </c>
      <c r="D4941" s="43">
        <v>340.36</v>
      </c>
      <c r="E4941" s="40" t="s">
        <v>799</v>
      </c>
      <c r="F4941" s="15"/>
    </row>
    <row r="4942" spans="1:6" customFormat="1" ht="21.9" customHeight="1" x14ac:dyDescent="0.25">
      <c r="A4942" s="41" t="s">
        <v>798</v>
      </c>
      <c r="B4942" s="42">
        <v>38.279000000000003</v>
      </c>
      <c r="C4942" s="42">
        <v>-77.5</v>
      </c>
      <c r="D4942" s="43">
        <v>297.17999999999995</v>
      </c>
      <c r="E4942" s="40" t="s">
        <v>799</v>
      </c>
      <c r="F4942" s="15"/>
    </row>
    <row r="4943" spans="1:6" customFormat="1" ht="21.9" customHeight="1" x14ac:dyDescent="0.25">
      <c r="A4943" s="41" t="s">
        <v>798</v>
      </c>
      <c r="B4943" s="42">
        <v>36.646999999999998</v>
      </c>
      <c r="C4943" s="42">
        <v>-80.941000000000003</v>
      </c>
      <c r="D4943" s="43">
        <v>391.15999999999997</v>
      </c>
      <c r="E4943" s="40" t="s">
        <v>799</v>
      </c>
      <c r="F4943" s="15"/>
    </row>
    <row r="4944" spans="1:6" customFormat="1" ht="21.9" customHeight="1" x14ac:dyDescent="0.25">
      <c r="A4944" s="41" t="s">
        <v>798</v>
      </c>
      <c r="B4944" s="42">
        <v>37.072000000000003</v>
      </c>
      <c r="C4944" s="42">
        <v>-76.319000000000003</v>
      </c>
      <c r="D4944" s="43">
        <v>383.53999999999996</v>
      </c>
      <c r="E4944" s="40" t="s">
        <v>799</v>
      </c>
      <c r="F4944" s="15"/>
    </row>
    <row r="4945" spans="1:6" customFormat="1" ht="21.9" customHeight="1" x14ac:dyDescent="0.25">
      <c r="A4945" s="41" t="s">
        <v>798</v>
      </c>
      <c r="B4945" s="42">
        <v>38.402999999999999</v>
      </c>
      <c r="C4945" s="42">
        <v>-78.853999999999999</v>
      </c>
      <c r="D4945" s="43">
        <v>241.29999999999998</v>
      </c>
      <c r="E4945" s="40" t="s">
        <v>799</v>
      </c>
      <c r="F4945" s="15"/>
    </row>
    <row r="4946" spans="1:6" customFormat="1" ht="21.9" customHeight="1" x14ac:dyDescent="0.25">
      <c r="A4946" s="41" t="s">
        <v>798</v>
      </c>
      <c r="B4946" s="42">
        <v>37.271000000000001</v>
      </c>
      <c r="C4946" s="42">
        <v>-77.284000000000006</v>
      </c>
      <c r="D4946" s="43">
        <v>302.26</v>
      </c>
      <c r="E4946" s="40" t="s">
        <v>799</v>
      </c>
      <c r="F4946" s="15"/>
    </row>
    <row r="4947" spans="1:6" customFormat="1" ht="21.9" customHeight="1" x14ac:dyDescent="0.25">
      <c r="A4947" s="41" t="s">
        <v>798</v>
      </c>
      <c r="B4947" s="42">
        <v>37.746000000000002</v>
      </c>
      <c r="C4947" s="42">
        <v>-79.429000000000002</v>
      </c>
      <c r="D4947" s="43">
        <v>309.87999999999994</v>
      </c>
      <c r="E4947" s="40" t="s">
        <v>799</v>
      </c>
      <c r="F4947" s="15"/>
    </row>
    <row r="4948" spans="1:6" customFormat="1" ht="21.9" customHeight="1" x14ac:dyDescent="0.25">
      <c r="A4948" s="41" t="s">
        <v>798</v>
      </c>
      <c r="B4948" s="42">
        <v>37.389000000000003</v>
      </c>
      <c r="C4948" s="42">
        <v>-79.194000000000003</v>
      </c>
      <c r="D4948" s="43">
        <v>347.97999999999996</v>
      </c>
      <c r="E4948" s="40" t="s">
        <v>799</v>
      </c>
      <c r="F4948" s="15"/>
    </row>
    <row r="4949" spans="1:6" customFormat="1" ht="21.9" customHeight="1" x14ac:dyDescent="0.25">
      <c r="A4949" s="41" t="s">
        <v>798</v>
      </c>
      <c r="B4949" s="42">
        <v>38.723999999999997</v>
      </c>
      <c r="C4949" s="42">
        <v>-77.498999999999995</v>
      </c>
      <c r="D4949" s="43">
        <v>220.97999999999996</v>
      </c>
      <c r="E4949" s="40" t="s">
        <v>799</v>
      </c>
      <c r="F4949" s="15"/>
    </row>
    <row r="4950" spans="1:6" customFormat="1" ht="21.9" customHeight="1" x14ac:dyDescent="0.25">
      <c r="A4950" s="41" t="s">
        <v>798</v>
      </c>
      <c r="B4950" s="42">
        <v>38.752000000000002</v>
      </c>
      <c r="C4950" s="42">
        <v>-77.450999999999993</v>
      </c>
      <c r="D4950" s="43">
        <v>223.52</v>
      </c>
      <c r="E4950" s="40" t="s">
        <v>799</v>
      </c>
      <c r="F4950" s="15"/>
    </row>
    <row r="4951" spans="1:6" customFormat="1" ht="21.9" customHeight="1" x14ac:dyDescent="0.25">
      <c r="A4951" s="41" t="s">
        <v>798</v>
      </c>
      <c r="B4951" s="42">
        <v>36.655000000000001</v>
      </c>
      <c r="C4951" s="42">
        <v>-79.869</v>
      </c>
      <c r="D4951" s="43">
        <v>264.15999999999997</v>
      </c>
      <c r="E4951" s="40" t="s">
        <v>799</v>
      </c>
      <c r="F4951" s="15"/>
    </row>
    <row r="4952" spans="1:6" customFormat="1" ht="21.9" customHeight="1" x14ac:dyDescent="0.25">
      <c r="A4952" s="41" t="s">
        <v>798</v>
      </c>
      <c r="B4952" s="42">
        <v>37.03</v>
      </c>
      <c r="C4952" s="42">
        <v>-76.451999999999998</v>
      </c>
      <c r="D4952" s="43">
        <v>373.37999999999994</v>
      </c>
      <c r="E4952" s="40" t="s">
        <v>799</v>
      </c>
      <c r="F4952" s="15"/>
    </row>
    <row r="4953" spans="1:6" customFormat="1" ht="21.9" customHeight="1" x14ac:dyDescent="0.25">
      <c r="A4953" s="41" t="s">
        <v>798</v>
      </c>
      <c r="B4953" s="42">
        <v>36.923000000000002</v>
      </c>
      <c r="C4953" s="42">
        <v>-76.260999999999996</v>
      </c>
      <c r="D4953" s="43">
        <v>363.21999999999997</v>
      </c>
      <c r="E4953" s="40" t="s">
        <v>799</v>
      </c>
      <c r="F4953" s="15"/>
    </row>
    <row r="4954" spans="1:6" customFormat="1" ht="21.9" customHeight="1" x14ac:dyDescent="0.25">
      <c r="A4954" s="41" t="s">
        <v>798</v>
      </c>
      <c r="B4954" s="42">
        <v>36.957999999999998</v>
      </c>
      <c r="C4954" s="42">
        <v>-82.644000000000005</v>
      </c>
      <c r="D4954" s="43">
        <v>358.14</v>
      </c>
      <c r="E4954" s="40" t="s">
        <v>799</v>
      </c>
      <c r="F4954" s="15"/>
    </row>
    <row r="4955" spans="1:6" customFormat="1" ht="21.9" customHeight="1" x14ac:dyDescent="0.25">
      <c r="A4955" s="41" t="s">
        <v>798</v>
      </c>
      <c r="B4955" s="42">
        <v>37.173000000000002</v>
      </c>
      <c r="C4955" s="42">
        <v>-77.385999999999996</v>
      </c>
      <c r="D4955" s="43">
        <v>281.94</v>
      </c>
      <c r="E4955" s="40" t="s">
        <v>799</v>
      </c>
      <c r="F4955" s="15"/>
    </row>
    <row r="4956" spans="1:6" customFormat="1" ht="21.9" customHeight="1" x14ac:dyDescent="0.25">
      <c r="A4956" s="41" t="s">
        <v>798</v>
      </c>
      <c r="B4956" s="42">
        <v>37.134999999999998</v>
      </c>
      <c r="C4956" s="42">
        <v>-76.340999999999994</v>
      </c>
      <c r="D4956" s="43">
        <v>398.78</v>
      </c>
      <c r="E4956" s="40" t="s">
        <v>799</v>
      </c>
      <c r="F4956" s="15"/>
    </row>
    <row r="4957" spans="1:6" customFormat="1" ht="21.9" customHeight="1" x14ac:dyDescent="0.25">
      <c r="A4957" s="41" t="s">
        <v>798</v>
      </c>
      <c r="B4957" s="42">
        <v>36.866</v>
      </c>
      <c r="C4957" s="42">
        <v>-76.337999999999994</v>
      </c>
      <c r="D4957" s="43">
        <v>373.37999999999994</v>
      </c>
      <c r="E4957" s="40" t="s">
        <v>799</v>
      </c>
      <c r="F4957" s="15"/>
    </row>
    <row r="4958" spans="1:6" customFormat="1" ht="21.9" customHeight="1" x14ac:dyDescent="0.25">
      <c r="A4958" s="41" t="s">
        <v>798</v>
      </c>
      <c r="B4958" s="42">
        <v>37.100999999999999</v>
      </c>
      <c r="C4958" s="42">
        <v>-80.566999999999993</v>
      </c>
      <c r="D4958" s="43">
        <v>246.37999999999997</v>
      </c>
      <c r="E4958" s="40" t="s">
        <v>799</v>
      </c>
      <c r="F4958" s="15"/>
    </row>
    <row r="4959" spans="1:6" customFormat="1" ht="21.9" customHeight="1" x14ac:dyDescent="0.25">
      <c r="A4959" s="41" t="s">
        <v>798</v>
      </c>
      <c r="B4959" s="42">
        <v>37.481999999999999</v>
      </c>
      <c r="C4959" s="42">
        <v>-77.492999999999995</v>
      </c>
      <c r="D4959" s="43">
        <v>297.17999999999995</v>
      </c>
      <c r="E4959" s="40" t="s">
        <v>799</v>
      </c>
      <c r="F4959" s="15"/>
    </row>
    <row r="4960" spans="1:6" customFormat="1" ht="21.9" customHeight="1" x14ac:dyDescent="0.25">
      <c r="A4960" s="41" t="s">
        <v>798</v>
      </c>
      <c r="B4960" s="42">
        <v>37.25</v>
      </c>
      <c r="C4960" s="42">
        <v>-79.953999999999994</v>
      </c>
      <c r="D4960" s="43">
        <v>147.32</v>
      </c>
      <c r="E4960" s="40" t="s">
        <v>799</v>
      </c>
      <c r="F4960" s="15"/>
    </row>
    <row r="4961" spans="1:6" customFormat="1" ht="21.9" customHeight="1" x14ac:dyDescent="0.25">
      <c r="A4961" s="41" t="s">
        <v>798</v>
      </c>
      <c r="B4961" s="42">
        <v>37.265999999999998</v>
      </c>
      <c r="C4961" s="42">
        <v>-80.043999999999997</v>
      </c>
      <c r="D4961" s="43">
        <v>182.88</v>
      </c>
      <c r="E4961" s="40" t="s">
        <v>799</v>
      </c>
      <c r="F4961" s="15"/>
    </row>
    <row r="4962" spans="1:6" customFormat="1" ht="21.9" customHeight="1" x14ac:dyDescent="0.25">
      <c r="A4962" s="41" t="s">
        <v>798</v>
      </c>
      <c r="B4962" s="42">
        <v>38.131999999999998</v>
      </c>
      <c r="C4962" s="42">
        <v>-79.054000000000002</v>
      </c>
      <c r="D4962" s="43">
        <v>287.02</v>
      </c>
      <c r="E4962" s="40" t="s">
        <v>799</v>
      </c>
      <c r="F4962" s="15"/>
    </row>
    <row r="4963" spans="1:6" customFormat="1" ht="21.9" customHeight="1" x14ac:dyDescent="0.25">
      <c r="A4963" s="41" t="s">
        <v>798</v>
      </c>
      <c r="B4963" s="42">
        <v>36.655999999999999</v>
      </c>
      <c r="C4963" s="42">
        <v>-76.614000000000004</v>
      </c>
      <c r="D4963" s="43">
        <v>381</v>
      </c>
      <c r="E4963" s="40" t="s">
        <v>799</v>
      </c>
      <c r="F4963" s="15"/>
    </row>
    <row r="4964" spans="1:6" customFormat="1" ht="21.9" customHeight="1" x14ac:dyDescent="0.25">
      <c r="A4964" s="41" t="s">
        <v>798</v>
      </c>
      <c r="B4964" s="42">
        <v>36.78</v>
      </c>
      <c r="C4964" s="42">
        <v>-76.087000000000003</v>
      </c>
      <c r="D4964" s="43">
        <v>393.7</v>
      </c>
      <c r="E4964" s="40" t="s">
        <v>799</v>
      </c>
      <c r="F4964" s="15"/>
    </row>
    <row r="4965" spans="1:6" customFormat="1" ht="21.9" customHeight="1" x14ac:dyDescent="0.25">
      <c r="A4965" s="41" t="s">
        <v>798</v>
      </c>
      <c r="B4965" s="42">
        <v>38.031999999999996</v>
      </c>
      <c r="C4965" s="42">
        <v>-78.903999999999996</v>
      </c>
      <c r="D4965" s="43">
        <v>289.56</v>
      </c>
      <c r="E4965" s="40" t="s">
        <v>799</v>
      </c>
      <c r="F4965" s="15"/>
    </row>
    <row r="4966" spans="1:6" customFormat="1" ht="21.9" customHeight="1" x14ac:dyDescent="0.25">
      <c r="A4966" s="41" t="s">
        <v>798</v>
      </c>
      <c r="B4966" s="42">
        <v>37.262</v>
      </c>
      <c r="C4966" s="42">
        <v>-76.695999999999998</v>
      </c>
      <c r="D4966" s="43">
        <v>353.06</v>
      </c>
      <c r="E4966" s="40" t="s">
        <v>799</v>
      </c>
      <c r="F4966" s="15"/>
    </row>
    <row r="4967" spans="1:6" customFormat="1" ht="21.9" customHeight="1" x14ac:dyDescent="0.25">
      <c r="A4967" s="41" t="s">
        <v>798</v>
      </c>
      <c r="B4967" s="42">
        <v>39.143000000000001</v>
      </c>
      <c r="C4967" s="42">
        <v>-78.177999999999997</v>
      </c>
      <c r="D4967" s="43">
        <v>307.33999999999997</v>
      </c>
      <c r="E4967" s="40" t="s">
        <v>799</v>
      </c>
      <c r="F4967" s="15"/>
    </row>
    <row r="4968" spans="1:6" customFormat="1" ht="21.9" customHeight="1" x14ac:dyDescent="0.25">
      <c r="A4968" s="35" t="s">
        <v>420</v>
      </c>
      <c r="B4968" s="36">
        <v>-33.6</v>
      </c>
      <c r="C4968" s="36">
        <v>-65.8</v>
      </c>
      <c r="D4968" s="37">
        <v>5.3</v>
      </c>
      <c r="E4968" s="38" t="s">
        <v>800</v>
      </c>
      <c r="F4968" s="15"/>
    </row>
    <row r="4969" spans="1:6" customFormat="1" ht="21.9" customHeight="1" x14ac:dyDescent="0.25">
      <c r="A4969" s="35" t="s">
        <v>420</v>
      </c>
      <c r="B4969" s="36">
        <v>-33.6</v>
      </c>
      <c r="C4969" s="36">
        <v>-65.8</v>
      </c>
      <c r="D4969" s="37">
        <v>6.9</v>
      </c>
      <c r="E4969" s="38" t="s">
        <v>800</v>
      </c>
      <c r="F4969" s="15"/>
    </row>
    <row r="4970" spans="1:6" customFormat="1" ht="21.9" customHeight="1" x14ac:dyDescent="0.25">
      <c r="A4970" s="35" t="s">
        <v>420</v>
      </c>
      <c r="B4970" s="36">
        <v>-33.6</v>
      </c>
      <c r="C4970" s="36">
        <v>-65.8</v>
      </c>
      <c r="D4970" s="37">
        <v>7.9</v>
      </c>
      <c r="E4970" s="38" t="s">
        <v>800</v>
      </c>
      <c r="F4970" s="15"/>
    </row>
    <row r="4971" spans="1:6" customFormat="1" ht="21.9" customHeight="1" x14ac:dyDescent="0.25">
      <c r="A4971" s="35" t="s">
        <v>420</v>
      </c>
      <c r="B4971" s="36">
        <v>-33.799999999999997</v>
      </c>
      <c r="C4971" s="36">
        <v>-65.8</v>
      </c>
      <c r="D4971" s="37">
        <v>9.6</v>
      </c>
      <c r="E4971" s="38" t="s">
        <v>800</v>
      </c>
      <c r="F4971" s="15"/>
    </row>
    <row r="4972" spans="1:6" customFormat="1" ht="21.9" customHeight="1" x14ac:dyDescent="0.25">
      <c r="A4972" s="35" t="s">
        <v>420</v>
      </c>
      <c r="B4972" s="36">
        <v>-33.4</v>
      </c>
      <c r="C4972" s="36">
        <v>-65.900000000000006</v>
      </c>
      <c r="D4972" s="37">
        <v>10.4</v>
      </c>
      <c r="E4972" s="38" t="s">
        <v>800</v>
      </c>
      <c r="F4972" s="15"/>
    </row>
    <row r="4973" spans="1:6" customFormat="1" ht="21.9" customHeight="1" x14ac:dyDescent="0.25">
      <c r="A4973" s="35" t="s">
        <v>420</v>
      </c>
      <c r="B4973" s="36">
        <v>-33.6</v>
      </c>
      <c r="C4973" s="36">
        <v>-65.8</v>
      </c>
      <c r="D4973" s="37">
        <v>10.8</v>
      </c>
      <c r="E4973" s="38" t="s">
        <v>800</v>
      </c>
      <c r="F4973" s="15"/>
    </row>
    <row r="4974" spans="1:6" customFormat="1" ht="21.9" customHeight="1" x14ac:dyDescent="0.25">
      <c r="A4974" s="35" t="s">
        <v>420</v>
      </c>
      <c r="B4974" s="36">
        <v>-33.4</v>
      </c>
      <c r="C4974" s="36">
        <v>-65.900000000000006</v>
      </c>
      <c r="D4974" s="37">
        <v>13.2</v>
      </c>
      <c r="E4974" s="38" t="s">
        <v>800</v>
      </c>
      <c r="F4974" s="15"/>
    </row>
    <row r="4975" spans="1:6" customFormat="1" ht="21.9" customHeight="1" x14ac:dyDescent="0.25">
      <c r="A4975" s="35" t="s">
        <v>420</v>
      </c>
      <c r="B4975" s="36">
        <v>-33.799999999999997</v>
      </c>
      <c r="C4975" s="36">
        <v>-65.8</v>
      </c>
      <c r="D4975" s="37">
        <v>128</v>
      </c>
      <c r="E4975" s="38" t="s">
        <v>800</v>
      </c>
      <c r="F4975" s="15"/>
    </row>
    <row r="4976" spans="1:6" customFormat="1" ht="21.9" customHeight="1" x14ac:dyDescent="0.25">
      <c r="A4976" s="35" t="s">
        <v>420</v>
      </c>
      <c r="B4976" s="36">
        <v>-33.4</v>
      </c>
      <c r="C4976" s="36">
        <v>-66.599999999999994</v>
      </c>
      <c r="D4976" s="37">
        <v>0.02</v>
      </c>
      <c r="E4976" s="38" t="s">
        <v>800</v>
      </c>
      <c r="F4976" s="15"/>
    </row>
    <row r="4977" spans="1:6" customFormat="1" ht="21.9" customHeight="1" x14ac:dyDescent="0.25">
      <c r="A4977" s="35" t="s">
        <v>420</v>
      </c>
      <c r="B4977" s="36">
        <v>-33.4</v>
      </c>
      <c r="C4977" s="36">
        <v>-65.900000000000006</v>
      </c>
      <c r="D4977" s="37">
        <v>0.04</v>
      </c>
      <c r="E4977" s="38" t="s">
        <v>800</v>
      </c>
      <c r="F4977" s="15"/>
    </row>
    <row r="4978" spans="1:6" customFormat="1" ht="21.9" customHeight="1" x14ac:dyDescent="0.25">
      <c r="A4978" s="35" t="s">
        <v>420</v>
      </c>
      <c r="B4978" s="36">
        <v>-33.6</v>
      </c>
      <c r="C4978" s="36">
        <v>-65.8</v>
      </c>
      <c r="D4978" s="37">
        <v>0.05</v>
      </c>
      <c r="E4978" s="38" t="s">
        <v>800</v>
      </c>
      <c r="F4978" s="15"/>
    </row>
    <row r="4979" spans="1:6" customFormat="1" ht="21.9" customHeight="1" x14ac:dyDescent="0.25">
      <c r="A4979" s="35" t="s">
        <v>420</v>
      </c>
      <c r="B4979" s="36">
        <v>-33.6</v>
      </c>
      <c r="C4979" s="36">
        <v>-65.8</v>
      </c>
      <c r="D4979" s="37">
        <v>0.14000000000000001</v>
      </c>
      <c r="E4979" s="38" t="s">
        <v>800</v>
      </c>
      <c r="F4979" s="15"/>
    </row>
    <row r="4980" spans="1:6" customFormat="1" ht="21.9" customHeight="1" x14ac:dyDescent="0.25">
      <c r="A4980" s="35" t="s">
        <v>420</v>
      </c>
      <c r="B4980" s="36">
        <v>-33.799999999999997</v>
      </c>
      <c r="C4980" s="36">
        <v>-65.8</v>
      </c>
      <c r="D4980" s="37">
        <v>0.33</v>
      </c>
      <c r="E4980" s="38" t="s">
        <v>800</v>
      </c>
      <c r="F4980" s="15"/>
    </row>
    <row r="4981" spans="1:6" customFormat="1" ht="21.9" customHeight="1" x14ac:dyDescent="0.25">
      <c r="A4981" s="41" t="s">
        <v>420</v>
      </c>
      <c r="B4981" s="42">
        <v>-33.439</v>
      </c>
      <c r="C4981" s="42">
        <v>-66.537999999999997</v>
      </c>
      <c r="D4981" s="43">
        <v>0.02</v>
      </c>
      <c r="E4981" s="38" t="s">
        <v>800</v>
      </c>
      <c r="F4981" s="15"/>
    </row>
    <row r="4982" spans="1:6" customFormat="1" ht="21.9" customHeight="1" x14ac:dyDescent="0.25">
      <c r="A4982" s="41" t="s">
        <v>420</v>
      </c>
      <c r="B4982" s="42">
        <v>-33.418999999999997</v>
      </c>
      <c r="C4982" s="42">
        <v>-65.94</v>
      </c>
      <c r="D4982" s="43">
        <v>0.04</v>
      </c>
      <c r="E4982" s="38" t="s">
        <v>800</v>
      </c>
      <c r="F4982" s="15"/>
    </row>
    <row r="4983" spans="1:6" customFormat="1" ht="21.9" customHeight="1" x14ac:dyDescent="0.25">
      <c r="A4983" s="41" t="s">
        <v>420</v>
      </c>
      <c r="B4983" s="42">
        <v>-33.418999999999997</v>
      </c>
      <c r="C4983" s="42">
        <v>-65.94</v>
      </c>
      <c r="D4983" s="43">
        <v>13.2</v>
      </c>
      <c r="E4983" s="38" t="s">
        <v>800</v>
      </c>
      <c r="F4983" s="15"/>
    </row>
    <row r="4984" spans="1:6" customFormat="1" ht="21.9" customHeight="1" x14ac:dyDescent="0.25">
      <c r="A4984" s="41" t="s">
        <v>420</v>
      </c>
      <c r="B4984" s="42">
        <v>-33.505000000000003</v>
      </c>
      <c r="C4984" s="42">
        <v>-65.772000000000006</v>
      </c>
      <c r="D4984" s="43">
        <v>0.05</v>
      </c>
      <c r="E4984" s="38" t="s">
        <v>800</v>
      </c>
      <c r="F4984" s="15"/>
    </row>
    <row r="4985" spans="1:6" customFormat="1" ht="21.9" customHeight="1" x14ac:dyDescent="0.25">
      <c r="A4985" s="41" t="s">
        <v>420</v>
      </c>
      <c r="B4985" s="42">
        <v>-33.505000000000003</v>
      </c>
      <c r="C4985" s="42">
        <v>-65.772000000000006</v>
      </c>
      <c r="D4985" s="43">
        <v>6.9</v>
      </c>
      <c r="E4985" s="38" t="s">
        <v>800</v>
      </c>
      <c r="F4985" s="15"/>
    </row>
    <row r="4986" spans="1:6" customFormat="1" ht="21.9" customHeight="1" x14ac:dyDescent="0.25">
      <c r="A4986" s="41" t="s">
        <v>420</v>
      </c>
      <c r="B4986" s="42">
        <v>-33.505000000000003</v>
      </c>
      <c r="C4986" s="42">
        <v>-65.772000000000006</v>
      </c>
      <c r="D4986" s="43">
        <v>0.14000000000000001</v>
      </c>
      <c r="E4986" s="38" t="s">
        <v>800</v>
      </c>
      <c r="F4986" s="15"/>
    </row>
    <row r="4987" spans="1:6" customFormat="1" ht="21.9" customHeight="1" x14ac:dyDescent="0.25">
      <c r="A4987" s="41" t="s">
        <v>420</v>
      </c>
      <c r="B4987" s="42">
        <v>-33.584000000000003</v>
      </c>
      <c r="C4987" s="42">
        <v>-65.838999999999999</v>
      </c>
      <c r="D4987" s="43">
        <v>0.21</v>
      </c>
      <c r="E4987" s="38" t="s">
        <v>800</v>
      </c>
      <c r="F4987" s="15"/>
    </row>
    <row r="4988" spans="1:6" customFormat="1" ht="21.9" customHeight="1" x14ac:dyDescent="0.25">
      <c r="A4988" s="41" t="s">
        <v>420</v>
      </c>
      <c r="B4988" s="42">
        <v>-33.584000000000003</v>
      </c>
      <c r="C4988" s="42">
        <v>-65.838999999999999</v>
      </c>
      <c r="D4988" s="43">
        <v>10.8</v>
      </c>
      <c r="E4988" s="38" t="s">
        <v>800</v>
      </c>
      <c r="F4988" s="15"/>
    </row>
    <row r="4989" spans="1:6" customFormat="1" ht="21.9" customHeight="1" x14ac:dyDescent="0.25">
      <c r="A4989" s="41" t="s">
        <v>420</v>
      </c>
      <c r="B4989" s="42">
        <v>-33.584000000000003</v>
      </c>
      <c r="C4989" s="42">
        <v>-65.838999999999999</v>
      </c>
      <c r="D4989" s="43">
        <v>0.33</v>
      </c>
      <c r="E4989" s="38" t="s">
        <v>800</v>
      </c>
      <c r="F4989" s="15"/>
    </row>
    <row r="4990" spans="1:6" customFormat="1" ht="21.9" customHeight="1" x14ac:dyDescent="0.25">
      <c r="A4990" s="41" t="s">
        <v>420</v>
      </c>
      <c r="B4990" s="42">
        <v>-33.67</v>
      </c>
      <c r="C4990" s="42">
        <v>-65.692999999999998</v>
      </c>
      <c r="D4990" s="43">
        <v>128.4</v>
      </c>
      <c r="E4990" s="38" t="s">
        <v>800</v>
      </c>
      <c r="F4990" s="15"/>
    </row>
    <row r="4991" spans="1:6" customFormat="1" ht="21.9" customHeight="1" x14ac:dyDescent="0.25">
      <c r="A4991" s="35" t="s">
        <v>421</v>
      </c>
      <c r="B4991" s="36">
        <v>31.4</v>
      </c>
      <c r="C4991" s="36">
        <v>-105.8</v>
      </c>
      <c r="D4991" s="37">
        <v>7.0000000000000007E-2</v>
      </c>
      <c r="E4991" s="38" t="s">
        <v>801</v>
      </c>
      <c r="F4991" s="15"/>
    </row>
    <row r="4992" spans="1:6" customFormat="1" ht="21.9" customHeight="1" x14ac:dyDescent="0.25">
      <c r="A4992" s="35" t="s">
        <v>802</v>
      </c>
      <c r="B4992" s="36">
        <v>35.299999999999997</v>
      </c>
      <c r="C4992" s="36">
        <v>-101.8</v>
      </c>
      <c r="D4992" s="37">
        <v>0.62</v>
      </c>
      <c r="E4992" s="38" t="s">
        <v>803</v>
      </c>
      <c r="F4992" s="15"/>
    </row>
    <row r="4993" spans="1:6" customFormat="1" ht="21.9" customHeight="1" x14ac:dyDescent="0.25">
      <c r="A4993" s="35" t="s">
        <v>424</v>
      </c>
      <c r="B4993" s="36">
        <v>31.1</v>
      </c>
      <c r="C4993" s="36">
        <v>-105.3</v>
      </c>
      <c r="D4993" s="37">
        <v>0.02</v>
      </c>
      <c r="E4993" s="38" t="s">
        <v>804</v>
      </c>
      <c r="F4993" s="15"/>
    </row>
    <row r="4994" spans="1:6" customFormat="1" ht="21.9" customHeight="1" x14ac:dyDescent="0.25">
      <c r="A4994" s="35" t="s">
        <v>424</v>
      </c>
      <c r="B4994" s="36">
        <v>31.1</v>
      </c>
      <c r="C4994" s="36">
        <v>-105.3</v>
      </c>
      <c r="D4994" s="37">
        <v>0.05</v>
      </c>
      <c r="E4994" s="38" t="s">
        <v>804</v>
      </c>
      <c r="F4994" s="15"/>
    </row>
    <row r="4995" spans="1:6" customFormat="1" ht="21.9" customHeight="1" x14ac:dyDescent="0.25">
      <c r="A4995" s="35" t="s">
        <v>425</v>
      </c>
      <c r="B4995" s="36">
        <v>32.9</v>
      </c>
      <c r="C4995" s="36">
        <v>-102.1</v>
      </c>
      <c r="D4995" s="37">
        <v>19.5</v>
      </c>
      <c r="E4995" s="38" t="s">
        <v>805</v>
      </c>
      <c r="F4995" s="15"/>
    </row>
    <row r="4996" spans="1:6" customFormat="1" ht="21.9" customHeight="1" x14ac:dyDescent="0.25">
      <c r="A4996" s="35" t="s">
        <v>425</v>
      </c>
      <c r="B4996" s="36">
        <v>32.9</v>
      </c>
      <c r="C4996" s="36">
        <v>-102.1</v>
      </c>
      <c r="D4996" s="37">
        <v>24</v>
      </c>
      <c r="E4996" s="38" t="s">
        <v>805</v>
      </c>
      <c r="F4996" s="15"/>
    </row>
    <row r="4997" spans="1:6" customFormat="1" ht="21.9" customHeight="1" x14ac:dyDescent="0.25">
      <c r="A4997" s="35" t="s">
        <v>425</v>
      </c>
      <c r="B4997" s="36">
        <v>32.9</v>
      </c>
      <c r="C4997" s="36">
        <v>-102.1</v>
      </c>
      <c r="D4997" s="37">
        <v>2</v>
      </c>
      <c r="E4997" s="38" t="s">
        <v>805</v>
      </c>
      <c r="F4997" s="15"/>
    </row>
    <row r="4998" spans="1:6" customFormat="1" ht="21.9" customHeight="1" x14ac:dyDescent="0.25">
      <c r="A4998" s="35" t="s">
        <v>425</v>
      </c>
      <c r="B4998" s="36">
        <v>36.799999999999997</v>
      </c>
      <c r="C4998" s="36">
        <v>-116.8</v>
      </c>
      <c r="D4998" s="37">
        <v>0.5</v>
      </c>
      <c r="E4998" s="38" t="s">
        <v>805</v>
      </c>
      <c r="F4998" s="15"/>
    </row>
    <row r="4999" spans="1:6" customFormat="1" ht="21.9" customHeight="1" x14ac:dyDescent="0.25">
      <c r="A4999" s="35" t="s">
        <v>806</v>
      </c>
      <c r="B4999" s="36">
        <v>32.799999999999997</v>
      </c>
      <c r="C4999" s="36">
        <v>-101.9</v>
      </c>
      <c r="D4999" s="37">
        <v>19</v>
      </c>
      <c r="E4999" s="38" t="s">
        <v>807</v>
      </c>
      <c r="F4999" s="15"/>
    </row>
    <row r="5000" spans="1:6" customFormat="1" ht="21.9" customHeight="1" x14ac:dyDescent="0.25">
      <c r="A5000" s="35" t="s">
        <v>806</v>
      </c>
      <c r="B5000" s="36">
        <v>32.799999999999997</v>
      </c>
      <c r="C5000" s="36">
        <v>-101.9</v>
      </c>
      <c r="D5000" s="37">
        <v>31</v>
      </c>
      <c r="E5000" s="38" t="s">
        <v>807</v>
      </c>
      <c r="F5000" s="15"/>
    </row>
    <row r="5001" spans="1:6" customFormat="1" ht="21.9" customHeight="1" x14ac:dyDescent="0.25">
      <c r="A5001" s="35" t="s">
        <v>806</v>
      </c>
      <c r="B5001" s="36">
        <v>32.799999999999997</v>
      </c>
      <c r="C5001" s="36">
        <v>-101.9</v>
      </c>
      <c r="D5001" s="37">
        <v>39</v>
      </c>
      <c r="E5001" s="38" t="s">
        <v>807</v>
      </c>
      <c r="F5001" s="15"/>
    </row>
    <row r="5002" spans="1:6" customFormat="1" ht="21.9" customHeight="1" x14ac:dyDescent="0.25">
      <c r="A5002" s="35" t="s">
        <v>806</v>
      </c>
      <c r="B5002" s="36">
        <v>32.799999999999997</v>
      </c>
      <c r="C5002" s="36">
        <v>-101.9</v>
      </c>
      <c r="D5002" s="37">
        <v>0</v>
      </c>
      <c r="E5002" s="38" t="s">
        <v>807</v>
      </c>
      <c r="F5002" s="15"/>
    </row>
    <row r="5003" spans="1:6" customFormat="1" ht="21.9" customHeight="1" x14ac:dyDescent="0.25">
      <c r="A5003" s="35" t="s">
        <v>427</v>
      </c>
      <c r="B5003" s="36">
        <v>-24.1</v>
      </c>
      <c r="C5003" s="36">
        <v>25.3</v>
      </c>
      <c r="D5003" s="37">
        <v>8</v>
      </c>
      <c r="E5003" s="38" t="s">
        <v>808</v>
      </c>
      <c r="F5003" s="15"/>
    </row>
    <row r="5004" spans="1:6" customFormat="1" ht="21.9" customHeight="1" x14ac:dyDescent="0.25">
      <c r="A5004" s="35" t="s">
        <v>428</v>
      </c>
      <c r="B5004" s="36">
        <v>-23.6</v>
      </c>
      <c r="C5004" s="36">
        <v>24.3</v>
      </c>
      <c r="D5004" s="37">
        <v>0.5</v>
      </c>
      <c r="E5004" s="38" t="s">
        <v>809</v>
      </c>
      <c r="F5004" s="15"/>
    </row>
    <row r="5005" spans="1:6" customFormat="1" ht="21.9" customHeight="1" x14ac:dyDescent="0.25">
      <c r="A5005" s="35" t="s">
        <v>428</v>
      </c>
      <c r="B5005" s="36">
        <v>-23.6</v>
      </c>
      <c r="C5005" s="36">
        <v>24.3</v>
      </c>
      <c r="D5005" s="37">
        <v>1.1000000000000001</v>
      </c>
      <c r="E5005" s="38" t="s">
        <v>809</v>
      </c>
      <c r="F5005" s="15"/>
    </row>
    <row r="5006" spans="1:6" customFormat="1" ht="21.9" customHeight="1" x14ac:dyDescent="0.25">
      <c r="A5006" s="35" t="s">
        <v>428</v>
      </c>
      <c r="B5006" s="36">
        <v>-23.6</v>
      </c>
      <c r="C5006" s="36">
        <v>24.3</v>
      </c>
      <c r="D5006" s="37">
        <v>3.8</v>
      </c>
      <c r="E5006" s="38" t="s">
        <v>809</v>
      </c>
      <c r="F5006" s="15"/>
    </row>
    <row r="5007" spans="1:6" customFormat="1" ht="21.9" customHeight="1" x14ac:dyDescent="0.25">
      <c r="A5007" s="35" t="s">
        <v>428</v>
      </c>
      <c r="B5007" s="36">
        <v>-24.1</v>
      </c>
      <c r="C5007" s="36">
        <v>25.1</v>
      </c>
      <c r="D5007" s="37">
        <v>4</v>
      </c>
      <c r="E5007" s="38" t="s">
        <v>809</v>
      </c>
      <c r="F5007" s="15"/>
    </row>
    <row r="5008" spans="1:6" customFormat="1" ht="21.9" customHeight="1" x14ac:dyDescent="0.25">
      <c r="A5008" s="35" t="s">
        <v>428</v>
      </c>
      <c r="B5008" s="36">
        <v>-24.1</v>
      </c>
      <c r="C5008" s="36">
        <v>25.1</v>
      </c>
      <c r="D5008" s="37">
        <v>9.8000000000000007</v>
      </c>
      <c r="E5008" s="38" t="s">
        <v>809</v>
      </c>
      <c r="F5008" s="15"/>
    </row>
    <row r="5009" spans="1:6" customFormat="1" ht="21.9" customHeight="1" x14ac:dyDescent="0.25">
      <c r="A5009" s="35" t="s">
        <v>428</v>
      </c>
      <c r="B5009" s="36">
        <v>-25.3</v>
      </c>
      <c r="C5009" s="36">
        <v>25.6</v>
      </c>
      <c r="D5009" s="37">
        <v>11</v>
      </c>
      <c r="E5009" s="38" t="s">
        <v>809</v>
      </c>
      <c r="F5009" s="15"/>
    </row>
    <row r="5010" spans="1:6" customFormat="1" ht="21.9" customHeight="1" x14ac:dyDescent="0.25">
      <c r="A5010" s="35" t="s">
        <v>428</v>
      </c>
      <c r="B5010" s="36">
        <v>-25.3</v>
      </c>
      <c r="C5010" s="36">
        <v>25.6</v>
      </c>
      <c r="D5010" s="37">
        <v>16</v>
      </c>
      <c r="E5010" s="38" t="s">
        <v>809</v>
      </c>
      <c r="F5010" s="15"/>
    </row>
    <row r="5011" spans="1:6" customFormat="1" ht="21.9" customHeight="1" x14ac:dyDescent="0.25">
      <c r="A5011" s="35" t="s">
        <v>316</v>
      </c>
      <c r="B5011" s="36">
        <v>23.1</v>
      </c>
      <c r="C5011" s="36">
        <v>73.3</v>
      </c>
      <c r="D5011" s="37">
        <v>62.7</v>
      </c>
      <c r="E5011" s="38" t="s">
        <v>810</v>
      </c>
      <c r="F5011" s="15"/>
    </row>
    <row r="5012" spans="1:6" customFormat="1" ht="21.9" customHeight="1" x14ac:dyDescent="0.25">
      <c r="A5012" s="35" t="s">
        <v>316</v>
      </c>
      <c r="B5012" s="36">
        <v>23.1</v>
      </c>
      <c r="C5012" s="36">
        <v>73.3</v>
      </c>
      <c r="D5012" s="37">
        <v>71</v>
      </c>
      <c r="E5012" s="38" t="s">
        <v>810</v>
      </c>
      <c r="F5012" s="15"/>
    </row>
    <row r="5013" spans="1:6" customFormat="1" ht="21.9" customHeight="1" x14ac:dyDescent="0.25">
      <c r="A5013" s="35" t="s">
        <v>429</v>
      </c>
      <c r="B5013" s="36">
        <v>26.3</v>
      </c>
      <c r="C5013" s="36">
        <v>73.099999999999994</v>
      </c>
      <c r="D5013" s="37">
        <v>16.600000000000001</v>
      </c>
      <c r="E5013" s="38" t="s">
        <v>811</v>
      </c>
      <c r="F5013" s="15"/>
    </row>
    <row r="5014" spans="1:6" customFormat="1" ht="21.9" customHeight="1" x14ac:dyDescent="0.25">
      <c r="A5014" s="35" t="s">
        <v>429</v>
      </c>
      <c r="B5014" s="36">
        <v>26.3</v>
      </c>
      <c r="C5014" s="36">
        <v>73.099999999999994</v>
      </c>
      <c r="D5014" s="37">
        <v>17.399999999999999</v>
      </c>
      <c r="E5014" s="38" t="s">
        <v>811</v>
      </c>
      <c r="F5014" s="15"/>
    </row>
    <row r="5015" spans="1:6" customFormat="1" ht="21.9" customHeight="1" x14ac:dyDescent="0.25">
      <c r="A5015" s="35" t="s">
        <v>429</v>
      </c>
      <c r="B5015" s="36">
        <v>26.6</v>
      </c>
      <c r="C5015" s="36">
        <v>72.8</v>
      </c>
      <c r="D5015" s="37">
        <v>21.8</v>
      </c>
      <c r="E5015" s="38" t="s">
        <v>811</v>
      </c>
      <c r="F5015" s="15"/>
    </row>
    <row r="5016" spans="1:6" customFormat="1" ht="21.9" customHeight="1" x14ac:dyDescent="0.25">
      <c r="A5016" s="35" t="s">
        <v>429</v>
      </c>
      <c r="B5016" s="36">
        <v>26.3</v>
      </c>
      <c r="C5016" s="36">
        <v>73.099999999999994</v>
      </c>
      <c r="D5016" s="37">
        <v>22.1</v>
      </c>
      <c r="E5016" s="38" t="s">
        <v>811</v>
      </c>
      <c r="F5016" s="15"/>
    </row>
    <row r="5017" spans="1:6" customFormat="1" ht="21.9" customHeight="1" x14ac:dyDescent="0.25">
      <c r="A5017" s="35" t="s">
        <v>429</v>
      </c>
      <c r="B5017" s="36">
        <v>26.8</v>
      </c>
      <c r="C5017" s="36">
        <v>71.3</v>
      </c>
      <c r="D5017" s="37">
        <v>22.3</v>
      </c>
      <c r="E5017" s="38" t="s">
        <v>811</v>
      </c>
      <c r="F5017" s="15"/>
    </row>
    <row r="5018" spans="1:6" customFormat="1" ht="21.9" customHeight="1" x14ac:dyDescent="0.25">
      <c r="A5018" s="35" t="s">
        <v>429</v>
      </c>
      <c r="B5018" s="36">
        <v>26.3</v>
      </c>
      <c r="C5018" s="36">
        <v>73.099999999999994</v>
      </c>
      <c r="D5018" s="37">
        <v>25.7</v>
      </c>
      <c r="E5018" s="38" t="s">
        <v>811</v>
      </c>
      <c r="F5018" s="15"/>
    </row>
    <row r="5019" spans="1:6" customFormat="1" ht="21.9" customHeight="1" x14ac:dyDescent="0.25">
      <c r="A5019" s="35" t="s">
        <v>429</v>
      </c>
      <c r="B5019" s="36">
        <v>26.6</v>
      </c>
      <c r="C5019" s="36">
        <v>72.8</v>
      </c>
      <c r="D5019" s="37">
        <v>46.8</v>
      </c>
      <c r="E5019" s="38" t="s">
        <v>811</v>
      </c>
      <c r="F5019" s="15"/>
    </row>
    <row r="5020" spans="1:6" customFormat="1" ht="21.9" customHeight="1" x14ac:dyDescent="0.25">
      <c r="A5020" s="35" t="s">
        <v>431</v>
      </c>
      <c r="B5020" s="36">
        <v>-24.8</v>
      </c>
      <c r="C5020" s="36">
        <v>149.80000000000001</v>
      </c>
      <c r="D5020" s="37">
        <v>19.8</v>
      </c>
      <c r="E5020" s="38" t="s">
        <v>812</v>
      </c>
      <c r="F5020" s="15"/>
    </row>
    <row r="5021" spans="1:6" customFormat="1" ht="21.9" customHeight="1" x14ac:dyDescent="0.25">
      <c r="A5021" s="35" t="s">
        <v>431</v>
      </c>
      <c r="B5021" s="36">
        <v>-24.8</v>
      </c>
      <c r="C5021" s="36">
        <v>149.80000000000001</v>
      </c>
      <c r="D5021" s="37">
        <v>0.16</v>
      </c>
      <c r="E5021" s="38" t="s">
        <v>812</v>
      </c>
      <c r="F5021" s="15"/>
    </row>
    <row r="5022" spans="1:6" customFormat="1" ht="21.9" customHeight="1" x14ac:dyDescent="0.25">
      <c r="A5022" s="35" t="s">
        <v>431</v>
      </c>
      <c r="B5022" s="36">
        <v>-24.8</v>
      </c>
      <c r="C5022" s="36">
        <v>149.80000000000001</v>
      </c>
      <c r="D5022" s="37">
        <v>32.4</v>
      </c>
      <c r="E5022" s="38" t="s">
        <v>812</v>
      </c>
      <c r="F5022" s="15"/>
    </row>
    <row r="5023" spans="1:6" customFormat="1" ht="21.9" customHeight="1" x14ac:dyDescent="0.25">
      <c r="A5023" s="35" t="s">
        <v>431</v>
      </c>
      <c r="B5023" s="36">
        <v>-24.8</v>
      </c>
      <c r="C5023" s="36">
        <v>149.80000000000001</v>
      </c>
      <c r="D5023" s="37">
        <v>0.17</v>
      </c>
      <c r="E5023" s="38" t="s">
        <v>812</v>
      </c>
      <c r="F5023" s="15"/>
    </row>
    <row r="5024" spans="1:6" customFormat="1" ht="21.9" customHeight="1" x14ac:dyDescent="0.25">
      <c r="A5024" s="35" t="s">
        <v>431</v>
      </c>
      <c r="B5024" s="36">
        <v>-24.8</v>
      </c>
      <c r="C5024" s="36">
        <v>149.80000000000001</v>
      </c>
      <c r="D5024" s="37">
        <v>0.26</v>
      </c>
      <c r="E5024" s="38" t="s">
        <v>812</v>
      </c>
      <c r="F5024" s="15"/>
    </row>
    <row r="5025" spans="1:6" customFormat="1" ht="21.9" customHeight="1" x14ac:dyDescent="0.25">
      <c r="A5025" s="41" t="s">
        <v>813</v>
      </c>
      <c r="B5025" s="42">
        <v>-32.248750000000001</v>
      </c>
      <c r="C5025" s="42">
        <v>-57.646859999999997</v>
      </c>
      <c r="D5025" s="43">
        <v>315</v>
      </c>
      <c r="E5025" s="40" t="s">
        <v>814</v>
      </c>
      <c r="F5025" s="15"/>
    </row>
    <row r="5026" spans="1:6" customFormat="1" ht="21.9" customHeight="1" x14ac:dyDescent="0.25">
      <c r="A5026" s="41" t="s">
        <v>813</v>
      </c>
      <c r="B5026" s="42">
        <v>-32.277169999999998</v>
      </c>
      <c r="C5026" s="42">
        <v>-57.603969999999997</v>
      </c>
      <c r="D5026" s="43">
        <v>287.60000000000002</v>
      </c>
      <c r="E5026" s="40" t="s">
        <v>814</v>
      </c>
      <c r="F5026" s="15"/>
    </row>
    <row r="5027" spans="1:6" customFormat="1" ht="21.9" customHeight="1" x14ac:dyDescent="0.25">
      <c r="A5027" s="35" t="s">
        <v>484</v>
      </c>
      <c r="B5027" s="36">
        <v>-0.1</v>
      </c>
      <c r="C5027" s="36">
        <v>34.799999999999997</v>
      </c>
      <c r="D5027" s="37">
        <v>55</v>
      </c>
      <c r="E5027" s="38" t="s">
        <v>815</v>
      </c>
      <c r="F5027" s="15"/>
    </row>
    <row r="5028" spans="1:6" customFormat="1" ht="21.9" customHeight="1" x14ac:dyDescent="0.25">
      <c r="A5028" s="35" t="s">
        <v>568</v>
      </c>
      <c r="B5028" s="36">
        <v>-24.4</v>
      </c>
      <c r="C5028" s="36">
        <v>25.6</v>
      </c>
      <c r="D5028" s="37">
        <v>9</v>
      </c>
      <c r="E5028" s="38" t="s">
        <v>816</v>
      </c>
      <c r="F5028" s="15"/>
    </row>
    <row r="5029" spans="1:6" customFormat="1" ht="21.9" customHeight="1" x14ac:dyDescent="0.25">
      <c r="A5029" s="35" t="s">
        <v>485</v>
      </c>
      <c r="B5029" s="36">
        <v>-33.9</v>
      </c>
      <c r="C5029" s="36">
        <v>121.8</v>
      </c>
      <c r="D5029" s="37">
        <v>35</v>
      </c>
      <c r="E5029" s="38" t="s">
        <v>817</v>
      </c>
      <c r="F5029" s="15"/>
    </row>
    <row r="5030" spans="1:6" customFormat="1" ht="21.9" customHeight="1" x14ac:dyDescent="0.25">
      <c r="A5030" s="35" t="s">
        <v>560</v>
      </c>
      <c r="B5030" s="36">
        <v>-35.4</v>
      </c>
      <c r="C5030" s="36">
        <v>147.6</v>
      </c>
      <c r="D5030" s="37">
        <v>33.299999999999997</v>
      </c>
      <c r="E5030" s="38" t="s">
        <v>818</v>
      </c>
      <c r="F5030" s="15"/>
    </row>
    <row r="5031" spans="1:6" customFormat="1" ht="21.9" customHeight="1" x14ac:dyDescent="0.25">
      <c r="A5031" s="35" t="s">
        <v>560</v>
      </c>
      <c r="B5031" s="36">
        <v>-35.4</v>
      </c>
      <c r="C5031" s="36">
        <v>147.6</v>
      </c>
      <c r="D5031" s="37">
        <v>97</v>
      </c>
      <c r="E5031" s="38" t="s">
        <v>818</v>
      </c>
      <c r="F5031" s="15"/>
    </row>
    <row r="5032" spans="1:6" ht="21.9" customHeight="1" x14ac:dyDescent="0.25">
      <c r="A5032" s="35" t="s">
        <v>535</v>
      </c>
      <c r="B5032" s="36">
        <v>-35.4</v>
      </c>
      <c r="C5032" s="36">
        <v>147.6</v>
      </c>
      <c r="D5032" s="37">
        <v>216</v>
      </c>
      <c r="E5032" s="38" t="s">
        <v>819</v>
      </c>
      <c r="F5032" s="15"/>
    </row>
    <row r="5033" spans="1:6" customFormat="1" ht="21.9" customHeight="1" x14ac:dyDescent="0.25">
      <c r="A5033" s="35" t="s">
        <v>536</v>
      </c>
      <c r="B5033" s="36">
        <v>34.299999999999997</v>
      </c>
      <c r="C5033" s="36">
        <v>-102.8</v>
      </c>
      <c r="D5033" s="37">
        <v>7</v>
      </c>
      <c r="E5033" s="38" t="s">
        <v>820</v>
      </c>
      <c r="F5033" s="15"/>
    </row>
    <row r="5034" spans="1:6" customFormat="1" ht="21.9" customHeight="1" x14ac:dyDescent="0.25">
      <c r="A5034" s="35" t="s">
        <v>536</v>
      </c>
      <c r="B5034" s="36">
        <v>38.9</v>
      </c>
      <c r="C5034" s="36">
        <v>-101.8</v>
      </c>
      <c r="D5034" s="37">
        <v>15</v>
      </c>
      <c r="E5034" s="38" t="s">
        <v>820</v>
      </c>
      <c r="F5034" s="15"/>
    </row>
    <row r="5035" spans="1:6" customFormat="1" ht="21.9" customHeight="1" x14ac:dyDescent="0.25">
      <c r="A5035" s="35" t="s">
        <v>536</v>
      </c>
      <c r="B5035" s="36">
        <v>40.6</v>
      </c>
      <c r="C5035" s="36">
        <v>-102.3</v>
      </c>
      <c r="D5035" s="37">
        <v>29.5</v>
      </c>
      <c r="E5035" s="38" t="s">
        <v>820</v>
      </c>
      <c r="F5035" s="15"/>
    </row>
    <row r="5036" spans="1:6" customFormat="1" ht="21.9" customHeight="1" x14ac:dyDescent="0.25">
      <c r="A5036" s="35" t="s">
        <v>536</v>
      </c>
      <c r="B5036" s="36">
        <v>40.6</v>
      </c>
      <c r="C5036" s="36">
        <v>-102.3</v>
      </c>
      <c r="D5036" s="37">
        <v>49.5</v>
      </c>
      <c r="E5036" s="38" t="s">
        <v>820</v>
      </c>
      <c r="F5036" s="15"/>
    </row>
    <row r="5037" spans="1:6" customFormat="1" ht="21.9" customHeight="1" x14ac:dyDescent="0.25">
      <c r="A5037" s="35" t="s">
        <v>536</v>
      </c>
      <c r="B5037" s="36">
        <v>38.1</v>
      </c>
      <c r="C5037" s="36">
        <v>-101.3</v>
      </c>
      <c r="D5037" s="37">
        <v>91</v>
      </c>
      <c r="E5037" s="38" t="s">
        <v>820</v>
      </c>
      <c r="F5037" s="15"/>
    </row>
    <row r="5038" spans="1:6" customFormat="1" ht="21.9" customHeight="1" x14ac:dyDescent="0.25">
      <c r="A5038" s="35" t="s">
        <v>536</v>
      </c>
      <c r="B5038" s="36">
        <v>47.9</v>
      </c>
      <c r="C5038" s="36">
        <v>-97.1</v>
      </c>
      <c r="D5038" s="37">
        <v>102</v>
      </c>
      <c r="E5038" s="38" t="s">
        <v>820</v>
      </c>
      <c r="F5038" s="15"/>
    </row>
    <row r="5039" spans="1:6" customFormat="1" ht="21.9" customHeight="1" x14ac:dyDescent="0.25">
      <c r="A5039" s="35" t="s">
        <v>536</v>
      </c>
      <c r="B5039" s="36">
        <v>40.6</v>
      </c>
      <c r="C5039" s="36">
        <v>-98.1</v>
      </c>
      <c r="D5039" s="37">
        <v>109</v>
      </c>
      <c r="E5039" s="38" t="s">
        <v>820</v>
      </c>
      <c r="F5039" s="15"/>
    </row>
    <row r="5040" spans="1:6" customFormat="1" ht="21.9" customHeight="1" x14ac:dyDescent="0.25">
      <c r="A5040" s="35" t="s">
        <v>536</v>
      </c>
      <c r="B5040" s="36">
        <v>34.299999999999997</v>
      </c>
      <c r="C5040" s="36">
        <v>-102.8</v>
      </c>
      <c r="D5040" s="37">
        <v>0</v>
      </c>
      <c r="E5040" s="38" t="s">
        <v>820</v>
      </c>
      <c r="F5040" s="15"/>
    </row>
    <row r="5041" spans="1:6" customFormat="1" ht="21.9" customHeight="1" x14ac:dyDescent="0.25">
      <c r="A5041" s="35" t="s">
        <v>536</v>
      </c>
      <c r="B5041" s="36">
        <v>40.6</v>
      </c>
      <c r="C5041" s="36">
        <v>-102.3</v>
      </c>
      <c r="D5041" s="37">
        <v>1</v>
      </c>
      <c r="E5041" s="38" t="s">
        <v>820</v>
      </c>
      <c r="F5041" s="15"/>
    </row>
    <row r="5042" spans="1:6" customFormat="1" ht="21.9" customHeight="1" x14ac:dyDescent="0.25">
      <c r="A5042" s="35" t="s">
        <v>536</v>
      </c>
      <c r="B5042" s="36">
        <v>40.6</v>
      </c>
      <c r="C5042" s="36">
        <v>-102.3</v>
      </c>
      <c r="D5042" s="37">
        <v>2</v>
      </c>
      <c r="E5042" s="38" t="s">
        <v>820</v>
      </c>
      <c r="F5042" s="15"/>
    </row>
    <row r="5043" spans="1:6" customFormat="1" ht="21.9" customHeight="1" x14ac:dyDescent="0.25">
      <c r="A5043" s="35" t="s">
        <v>536</v>
      </c>
      <c r="B5043" s="36">
        <v>38.9</v>
      </c>
      <c r="C5043" s="36">
        <v>-101.8</v>
      </c>
      <c r="D5043" s="37">
        <v>8</v>
      </c>
      <c r="E5043" s="38" t="s">
        <v>820</v>
      </c>
      <c r="F5043" s="15"/>
    </row>
    <row r="5044" spans="1:6" customFormat="1" ht="21.9" customHeight="1" x14ac:dyDescent="0.25">
      <c r="A5044" s="35" t="s">
        <v>536</v>
      </c>
      <c r="B5044" s="36">
        <v>38.1</v>
      </c>
      <c r="C5044" s="36">
        <v>-101.3</v>
      </c>
      <c r="D5044" s="37">
        <v>19</v>
      </c>
      <c r="E5044" s="38" t="s">
        <v>820</v>
      </c>
      <c r="F5044" s="15"/>
    </row>
    <row r="5045" spans="1:6" customFormat="1" ht="21.9" customHeight="1" x14ac:dyDescent="0.25">
      <c r="A5045" s="35" t="s">
        <v>536</v>
      </c>
      <c r="B5045" s="36">
        <v>47.9</v>
      </c>
      <c r="C5045" s="36">
        <v>-97.1</v>
      </c>
      <c r="D5045" s="37">
        <v>40</v>
      </c>
      <c r="E5045" s="38" t="s">
        <v>820</v>
      </c>
      <c r="F5045" s="15"/>
    </row>
    <row r="5046" spans="1:6" customFormat="1" ht="21.9" customHeight="1" x14ac:dyDescent="0.25">
      <c r="A5046" s="35" t="s">
        <v>536</v>
      </c>
      <c r="B5046" s="36">
        <v>40.6</v>
      </c>
      <c r="C5046" s="36">
        <v>-98.1</v>
      </c>
      <c r="D5046" s="37">
        <v>92</v>
      </c>
      <c r="E5046" s="38" t="s">
        <v>820</v>
      </c>
      <c r="F5046" s="15"/>
    </row>
    <row r="5047" spans="1:6" customFormat="1" ht="21.9" customHeight="1" x14ac:dyDescent="0.25">
      <c r="A5047" s="35" t="s">
        <v>486</v>
      </c>
      <c r="B5047" s="36">
        <v>38.1</v>
      </c>
      <c r="C5047" s="36">
        <v>-98.8</v>
      </c>
      <c r="D5047" s="37">
        <v>65</v>
      </c>
      <c r="E5047" s="38" t="s">
        <v>821</v>
      </c>
      <c r="F5047" s="15"/>
    </row>
    <row r="5048" spans="1:6" customFormat="1" ht="21.9" customHeight="1" x14ac:dyDescent="0.25">
      <c r="A5048" s="35" t="s">
        <v>486</v>
      </c>
      <c r="B5048" s="36">
        <v>38.1</v>
      </c>
      <c r="C5048" s="36">
        <v>-98.8</v>
      </c>
      <c r="D5048" s="37">
        <v>103</v>
      </c>
      <c r="E5048" s="38" t="s">
        <v>821</v>
      </c>
      <c r="F5048" s="15"/>
    </row>
    <row r="5049" spans="1:6" customFormat="1" ht="21.9" customHeight="1" x14ac:dyDescent="0.25">
      <c r="A5049" s="35" t="s">
        <v>486</v>
      </c>
      <c r="B5049" s="36">
        <v>38.1</v>
      </c>
      <c r="C5049" s="36">
        <v>-98.8</v>
      </c>
      <c r="D5049" s="37">
        <v>1.6</v>
      </c>
      <c r="E5049" s="38" t="s">
        <v>821</v>
      </c>
      <c r="F5049" s="15"/>
    </row>
    <row r="5050" spans="1:6" customFormat="1" ht="21.9" customHeight="1" x14ac:dyDescent="0.25">
      <c r="A5050" s="35" t="s">
        <v>486</v>
      </c>
      <c r="B5050" s="36">
        <v>38.1</v>
      </c>
      <c r="C5050" s="36">
        <v>-98.8</v>
      </c>
      <c r="D5050" s="37">
        <v>42</v>
      </c>
      <c r="E5050" s="38" t="s">
        <v>821</v>
      </c>
      <c r="F5050" s="15"/>
    </row>
    <row r="5051" spans="1:6" customFormat="1" ht="21.9" customHeight="1" x14ac:dyDescent="0.25">
      <c r="A5051" s="35" t="s">
        <v>432</v>
      </c>
      <c r="B5051" s="36">
        <v>46.6</v>
      </c>
      <c r="C5051" s="36">
        <v>-119.4</v>
      </c>
      <c r="D5051" s="37">
        <v>127</v>
      </c>
      <c r="E5051" s="38" t="s">
        <v>822</v>
      </c>
      <c r="F5051" s="15"/>
    </row>
    <row r="5052" spans="1:6" customFormat="1" ht="21.9" customHeight="1" x14ac:dyDescent="0.25">
      <c r="A5052" s="35" t="s">
        <v>823</v>
      </c>
      <c r="B5052" s="36">
        <v>38.6</v>
      </c>
      <c r="C5052" s="36">
        <v>-116.1</v>
      </c>
      <c r="D5052" s="37">
        <v>0</v>
      </c>
      <c r="E5052" s="40" t="s">
        <v>824</v>
      </c>
      <c r="F5052" s="15"/>
    </row>
    <row r="5053" spans="1:6" customFormat="1" ht="21.9" customHeight="1" x14ac:dyDescent="0.25">
      <c r="A5053" s="41" t="s">
        <v>825</v>
      </c>
      <c r="B5053" s="42">
        <v>34.6</v>
      </c>
      <c r="C5053" s="42">
        <v>-106.3</v>
      </c>
      <c r="D5053" s="43">
        <v>0.8</v>
      </c>
      <c r="E5053" s="38" t="s">
        <v>826</v>
      </c>
      <c r="F5053" s="15"/>
    </row>
    <row r="5054" spans="1:6" customFormat="1" ht="21.9" customHeight="1" x14ac:dyDescent="0.25">
      <c r="A5054" s="41" t="s">
        <v>825</v>
      </c>
      <c r="B5054" s="42">
        <v>36.700000000000003</v>
      </c>
      <c r="C5054" s="42">
        <v>-116.7</v>
      </c>
      <c r="D5054" s="43">
        <v>1.2</v>
      </c>
      <c r="E5054" s="38" t="s">
        <v>826</v>
      </c>
      <c r="F5054" s="15"/>
    </row>
    <row r="5055" spans="1:6" customFormat="1" ht="21.9" customHeight="1" x14ac:dyDescent="0.25">
      <c r="A5055" s="41" t="s">
        <v>825</v>
      </c>
      <c r="B5055" s="42">
        <v>35.6</v>
      </c>
      <c r="C5055" s="42">
        <v>-105.8</v>
      </c>
      <c r="D5055" s="43">
        <v>0.3</v>
      </c>
      <c r="E5055" s="38" t="s">
        <v>826</v>
      </c>
      <c r="F5055" s="15"/>
    </row>
    <row r="5056" spans="1:6" customFormat="1" ht="21.9" customHeight="1" x14ac:dyDescent="0.25">
      <c r="A5056" s="41" t="s">
        <v>825</v>
      </c>
      <c r="B5056" s="42">
        <v>34.799999999999997</v>
      </c>
      <c r="C5056" s="42">
        <v>-116.9</v>
      </c>
      <c r="D5056" s="43">
        <v>1.8</v>
      </c>
      <c r="E5056" s="38" t="s">
        <v>826</v>
      </c>
      <c r="F5056" s="15"/>
    </row>
    <row r="5057" spans="1:6" customFormat="1" ht="21.9" customHeight="1" x14ac:dyDescent="0.25">
      <c r="A5057" s="41" t="s">
        <v>825</v>
      </c>
      <c r="B5057" s="42">
        <v>32.11</v>
      </c>
      <c r="C5057" s="42">
        <v>-110.4</v>
      </c>
      <c r="D5057" s="43">
        <v>0.3</v>
      </c>
      <c r="E5057" s="38" t="s">
        <v>826</v>
      </c>
      <c r="F5057" s="15"/>
    </row>
    <row r="5058" spans="1:6" customFormat="1" ht="21.9" customHeight="1" x14ac:dyDescent="0.25">
      <c r="A5058" s="41" t="s">
        <v>825</v>
      </c>
      <c r="B5058" s="42">
        <v>37.1</v>
      </c>
      <c r="C5058" s="42">
        <v>-113.6</v>
      </c>
      <c r="D5058" s="43">
        <v>19.399999999999999</v>
      </c>
      <c r="E5058" s="38" t="s">
        <v>826</v>
      </c>
      <c r="F5058" s="15"/>
    </row>
    <row r="5059" spans="1:6" customFormat="1" ht="21.9" customHeight="1" x14ac:dyDescent="0.25">
      <c r="A5059" s="41" t="s">
        <v>825</v>
      </c>
      <c r="B5059" s="42">
        <v>31.5</v>
      </c>
      <c r="C5059" s="42">
        <v>-109.9</v>
      </c>
      <c r="D5059" s="43">
        <v>0.7</v>
      </c>
      <c r="E5059" s="38" t="s">
        <v>826</v>
      </c>
      <c r="F5059" s="15"/>
    </row>
    <row r="5060" spans="1:6" customFormat="1" ht="21.9" customHeight="1" x14ac:dyDescent="0.25">
      <c r="A5060" s="41" t="s">
        <v>825</v>
      </c>
      <c r="B5060" s="42">
        <v>40.54</v>
      </c>
      <c r="C5060" s="42">
        <v>-116.64</v>
      </c>
      <c r="D5060" s="43">
        <v>2.5</v>
      </c>
      <c r="E5060" s="38" t="s">
        <v>826</v>
      </c>
      <c r="F5060" s="15"/>
    </row>
    <row r="5061" spans="1:6" customFormat="1" ht="21.9" customHeight="1" x14ac:dyDescent="0.25">
      <c r="A5061" s="35" t="s">
        <v>827</v>
      </c>
      <c r="B5061" s="36">
        <v>11.9</v>
      </c>
      <c r="C5061" s="36">
        <v>79.8</v>
      </c>
      <c r="D5061" s="37">
        <v>80</v>
      </c>
      <c r="E5061" s="38" t="s">
        <v>828</v>
      </c>
      <c r="F5061" s="15"/>
    </row>
    <row r="5062" spans="1:6" customFormat="1" ht="21.9" customHeight="1" x14ac:dyDescent="0.25">
      <c r="A5062" s="35" t="s">
        <v>827</v>
      </c>
      <c r="B5062" s="36">
        <v>11.9</v>
      </c>
      <c r="C5062" s="36">
        <v>79.8</v>
      </c>
      <c r="D5062" s="37">
        <v>110</v>
      </c>
      <c r="E5062" s="38" t="s">
        <v>828</v>
      </c>
      <c r="F5062" s="15"/>
    </row>
    <row r="5063" spans="1:6" customFormat="1" ht="21.9" customHeight="1" x14ac:dyDescent="0.25">
      <c r="A5063" s="35" t="s">
        <v>827</v>
      </c>
      <c r="B5063" s="36">
        <v>11.9</v>
      </c>
      <c r="C5063" s="36">
        <v>79.8</v>
      </c>
      <c r="D5063" s="37">
        <v>130</v>
      </c>
      <c r="E5063" s="38" t="s">
        <v>828</v>
      </c>
      <c r="F5063" s="15"/>
    </row>
    <row r="5064" spans="1:6" customFormat="1" ht="21.9" customHeight="1" x14ac:dyDescent="0.25">
      <c r="A5064" s="35" t="s">
        <v>827</v>
      </c>
      <c r="B5064" s="36">
        <v>11.9</v>
      </c>
      <c r="C5064" s="36">
        <v>79.8</v>
      </c>
      <c r="D5064" s="37">
        <v>160</v>
      </c>
      <c r="E5064" s="38" t="s">
        <v>828</v>
      </c>
      <c r="F5064" s="15"/>
    </row>
    <row r="5065" spans="1:6" customFormat="1" ht="21.9" customHeight="1" x14ac:dyDescent="0.25">
      <c r="A5065" s="35" t="s">
        <v>827</v>
      </c>
      <c r="B5065" s="36">
        <v>11.9</v>
      </c>
      <c r="C5065" s="36">
        <v>79.8</v>
      </c>
      <c r="D5065" s="37">
        <v>180</v>
      </c>
      <c r="E5065" s="38" t="s">
        <v>828</v>
      </c>
      <c r="F5065" s="15"/>
    </row>
    <row r="5066" spans="1:6" customFormat="1" ht="21.9" customHeight="1" x14ac:dyDescent="0.25">
      <c r="A5066" s="35" t="s">
        <v>827</v>
      </c>
      <c r="B5066" s="36">
        <v>11.9</v>
      </c>
      <c r="C5066" s="36">
        <v>79.8</v>
      </c>
      <c r="D5066" s="37">
        <v>200</v>
      </c>
      <c r="E5066" s="38" t="s">
        <v>828</v>
      </c>
      <c r="F5066" s="15"/>
    </row>
    <row r="5067" spans="1:6" customFormat="1" ht="21.9" customHeight="1" x14ac:dyDescent="0.25">
      <c r="A5067" s="35" t="s">
        <v>487</v>
      </c>
      <c r="B5067" s="36">
        <v>48.3</v>
      </c>
      <c r="C5067" s="36">
        <v>-122.6</v>
      </c>
      <c r="D5067" s="37">
        <v>89.8</v>
      </c>
      <c r="E5067" s="38" t="s">
        <v>829</v>
      </c>
      <c r="F5067" s="15"/>
    </row>
    <row r="5068" spans="1:6" customFormat="1" ht="21.9" customHeight="1" x14ac:dyDescent="0.25">
      <c r="A5068" s="35" t="s">
        <v>487</v>
      </c>
      <c r="B5068" s="36">
        <v>48.3</v>
      </c>
      <c r="C5068" s="36">
        <v>-122.6</v>
      </c>
      <c r="D5068" s="37">
        <v>116</v>
      </c>
      <c r="E5068" s="38" t="s">
        <v>829</v>
      </c>
      <c r="F5068" s="15"/>
    </row>
    <row r="5069" spans="1:6" customFormat="1" ht="21.9" customHeight="1" x14ac:dyDescent="0.25">
      <c r="A5069" s="35" t="s">
        <v>319</v>
      </c>
      <c r="B5069" s="36">
        <v>-31.8</v>
      </c>
      <c r="C5069" s="36">
        <v>150.6</v>
      </c>
      <c r="D5069" s="37">
        <v>4.9000000000000004</v>
      </c>
      <c r="E5069" s="40" t="s">
        <v>830</v>
      </c>
      <c r="F5069" s="15"/>
    </row>
    <row r="5070" spans="1:6" customFormat="1" ht="21.9" customHeight="1" x14ac:dyDescent="0.25">
      <c r="A5070" s="35" t="s">
        <v>561</v>
      </c>
      <c r="B5070" s="36">
        <v>-35.4</v>
      </c>
      <c r="C5070" s="36">
        <v>148.80000000000001</v>
      </c>
      <c r="D5070" s="37">
        <v>120</v>
      </c>
      <c r="E5070" s="40" t="s">
        <v>831</v>
      </c>
      <c r="F5070" s="15"/>
    </row>
    <row r="5071" spans="1:6" customFormat="1" ht="21.9" customHeight="1" x14ac:dyDescent="0.25">
      <c r="A5071" s="35" t="s">
        <v>437</v>
      </c>
      <c r="B5071" s="36">
        <v>2.6</v>
      </c>
      <c r="C5071" s="36">
        <v>32.6</v>
      </c>
      <c r="D5071" s="37">
        <v>200</v>
      </c>
      <c r="E5071" s="38" t="s">
        <v>832</v>
      </c>
      <c r="F5071" s="15"/>
    </row>
    <row r="5072" spans="1:6" customFormat="1" ht="21.9" customHeight="1" x14ac:dyDescent="0.25">
      <c r="A5072" s="35" t="s">
        <v>833</v>
      </c>
      <c r="B5072" s="36">
        <v>-24.8</v>
      </c>
      <c r="C5072" s="36">
        <v>149.80000000000001</v>
      </c>
      <c r="D5072" s="37">
        <v>17.600000000000001</v>
      </c>
      <c r="E5072" s="38" t="s">
        <v>834</v>
      </c>
      <c r="F5072" s="15"/>
    </row>
    <row r="5073" spans="1:6" customFormat="1" ht="21.9" customHeight="1" x14ac:dyDescent="0.25">
      <c r="A5073" s="35" t="s">
        <v>833</v>
      </c>
      <c r="B5073" s="36">
        <v>-24.8</v>
      </c>
      <c r="C5073" s="36">
        <v>149.80000000000001</v>
      </c>
      <c r="D5073" s="37">
        <v>2.2999999999999998</v>
      </c>
      <c r="E5073" s="38" t="s">
        <v>834</v>
      </c>
      <c r="F5073" s="15"/>
    </row>
    <row r="5074" spans="1:6" customFormat="1" ht="21.9" customHeight="1" x14ac:dyDescent="0.25">
      <c r="A5074" s="35" t="s">
        <v>833</v>
      </c>
      <c r="B5074" s="36">
        <v>-24.8</v>
      </c>
      <c r="C5074" s="36">
        <v>149.80000000000001</v>
      </c>
      <c r="D5074" s="37">
        <v>0</v>
      </c>
      <c r="E5074" s="38" t="s">
        <v>834</v>
      </c>
      <c r="F5074" s="15"/>
    </row>
    <row r="5075" spans="1:6" customFormat="1" ht="21.9" customHeight="1" x14ac:dyDescent="0.25">
      <c r="A5075" s="35" t="s">
        <v>569</v>
      </c>
      <c r="B5075" s="36">
        <v>-31.8</v>
      </c>
      <c r="C5075" s="36">
        <v>115.9</v>
      </c>
      <c r="D5075" s="37">
        <v>174</v>
      </c>
      <c r="E5075" s="38" t="s">
        <v>835</v>
      </c>
      <c r="F5075" s="15"/>
    </row>
    <row r="5076" spans="1:6" customFormat="1" ht="21.9" customHeight="1" x14ac:dyDescent="0.25">
      <c r="A5076" s="35" t="s">
        <v>570</v>
      </c>
      <c r="B5076" s="36">
        <v>-32.299999999999997</v>
      </c>
      <c r="C5076" s="36">
        <v>18.399999999999999</v>
      </c>
      <c r="D5076" s="37">
        <v>38.700000000000003</v>
      </c>
      <c r="E5076" s="38" t="s">
        <v>836</v>
      </c>
      <c r="F5076" s="15"/>
    </row>
    <row r="5077" spans="1:6" customFormat="1" ht="21.9" customHeight="1" x14ac:dyDescent="0.25">
      <c r="A5077" s="35" t="s">
        <v>570</v>
      </c>
      <c r="B5077" s="36">
        <v>-32.299999999999997</v>
      </c>
      <c r="C5077" s="36">
        <v>18.399999999999999</v>
      </c>
      <c r="D5077" s="37">
        <v>43.5</v>
      </c>
      <c r="E5077" s="38" t="s">
        <v>836</v>
      </c>
      <c r="F5077" s="15"/>
    </row>
    <row r="5078" spans="1:6" customFormat="1" ht="21.9" customHeight="1" x14ac:dyDescent="0.25">
      <c r="A5078" s="35" t="s">
        <v>571</v>
      </c>
      <c r="B5078" s="36">
        <v>-32.1</v>
      </c>
      <c r="C5078" s="36">
        <v>18.600000000000001</v>
      </c>
      <c r="D5078" s="37">
        <v>20</v>
      </c>
      <c r="E5078" s="38" t="s">
        <v>837</v>
      </c>
      <c r="F5078" s="15"/>
    </row>
    <row r="5079" spans="1:6" customFormat="1" ht="21.9" customHeight="1" x14ac:dyDescent="0.25">
      <c r="A5079" s="35" t="s">
        <v>546</v>
      </c>
      <c r="B5079" s="36">
        <v>-3.1</v>
      </c>
      <c r="C5079" s="36">
        <v>-60.1</v>
      </c>
      <c r="D5079" s="37">
        <v>438</v>
      </c>
      <c r="E5079" s="38" t="s">
        <v>838</v>
      </c>
      <c r="F5079" s="15"/>
    </row>
    <row r="5080" spans="1:6" customFormat="1" ht="21.9" customHeight="1" x14ac:dyDescent="0.25">
      <c r="A5080" s="35" t="s">
        <v>488</v>
      </c>
      <c r="B5080" s="36">
        <v>-35.1</v>
      </c>
      <c r="C5080" s="36">
        <v>139.30000000000001</v>
      </c>
      <c r="D5080" s="37">
        <v>1</v>
      </c>
      <c r="E5080" s="38" t="s">
        <v>839</v>
      </c>
      <c r="F5080" s="15"/>
    </row>
    <row r="5081" spans="1:6" customFormat="1" ht="21.9" customHeight="1" x14ac:dyDescent="0.25">
      <c r="A5081" s="35" t="s">
        <v>488</v>
      </c>
      <c r="B5081" s="36">
        <v>-35.1</v>
      </c>
      <c r="C5081" s="36">
        <v>141.9</v>
      </c>
      <c r="D5081" s="37">
        <v>2.5</v>
      </c>
      <c r="E5081" s="38" t="s">
        <v>839</v>
      </c>
      <c r="F5081" s="15"/>
    </row>
    <row r="5082" spans="1:6" customFormat="1" ht="21.9" customHeight="1" x14ac:dyDescent="0.25">
      <c r="A5082" s="35" t="s">
        <v>488</v>
      </c>
      <c r="B5082" s="36">
        <v>-36.6</v>
      </c>
      <c r="C5082" s="36">
        <v>143.9</v>
      </c>
      <c r="D5082" s="37">
        <v>58.8</v>
      </c>
      <c r="E5082" s="38" t="s">
        <v>839</v>
      </c>
      <c r="F5082" s="15"/>
    </row>
    <row r="5083" spans="1:6" customFormat="1" ht="21.9" customHeight="1" x14ac:dyDescent="0.25">
      <c r="A5083" s="35" t="s">
        <v>488</v>
      </c>
      <c r="B5083" s="36">
        <v>-36.6</v>
      </c>
      <c r="C5083" s="36">
        <v>143.9</v>
      </c>
      <c r="D5083" s="37">
        <v>0.02</v>
      </c>
      <c r="E5083" s="38" t="s">
        <v>839</v>
      </c>
      <c r="F5083" s="15"/>
    </row>
    <row r="5084" spans="1:6" ht="21.9" customHeight="1" x14ac:dyDescent="0.25">
      <c r="A5084" s="41" t="s">
        <v>840</v>
      </c>
      <c r="B5084" s="42">
        <v>32.325200000000002</v>
      </c>
      <c r="C5084" s="42">
        <v>50.86</v>
      </c>
      <c r="D5084" s="43">
        <v>128</v>
      </c>
      <c r="E5084" s="1" t="s">
        <v>841</v>
      </c>
      <c r="F5084" s="15"/>
    </row>
    <row r="5085" spans="1:6" customFormat="1" ht="21.9" customHeight="1" x14ac:dyDescent="0.25">
      <c r="A5085" s="35" t="s">
        <v>537</v>
      </c>
      <c r="B5085" s="36">
        <v>51.1</v>
      </c>
      <c r="C5085" s="36">
        <v>5.8</v>
      </c>
      <c r="D5085" s="37">
        <v>293</v>
      </c>
      <c r="E5085" s="38" t="s">
        <v>842</v>
      </c>
      <c r="F5085" s="15"/>
    </row>
    <row r="5086" spans="1:6" customFormat="1" ht="21.9" customHeight="1" x14ac:dyDescent="0.25">
      <c r="A5086" s="35" t="s">
        <v>490</v>
      </c>
      <c r="B5086" s="36">
        <v>-33.6</v>
      </c>
      <c r="C5086" s="36">
        <v>18.399999999999999</v>
      </c>
      <c r="D5086" s="37">
        <v>98.8</v>
      </c>
      <c r="E5086" s="38" t="s">
        <v>843</v>
      </c>
      <c r="F5086" s="15"/>
    </row>
    <row r="5087" spans="1:6" ht="21.9" customHeight="1" x14ac:dyDescent="0.25">
      <c r="A5087" s="41" t="s">
        <v>844</v>
      </c>
      <c r="B5087" s="42">
        <v>-36.776499999999999</v>
      </c>
      <c r="C5087" s="42">
        <v>-59.863500000000002</v>
      </c>
      <c r="D5087" s="43">
        <v>18</v>
      </c>
      <c r="E5087" s="38" t="s">
        <v>845</v>
      </c>
      <c r="F5087" s="15"/>
    </row>
    <row r="5088" spans="1:6" ht="21.9" customHeight="1" x14ac:dyDescent="0.25">
      <c r="A5088" s="41" t="s">
        <v>844</v>
      </c>
      <c r="B5088" s="42">
        <v>-37.312899999999999</v>
      </c>
      <c r="C5088" s="42">
        <v>-59.984999999999999</v>
      </c>
      <c r="D5088" s="43">
        <v>53</v>
      </c>
      <c r="E5088" s="38" t="s">
        <v>845</v>
      </c>
      <c r="F5088" s="15"/>
    </row>
    <row r="5089" spans="1:6" customFormat="1" ht="21.9" customHeight="1" x14ac:dyDescent="0.25">
      <c r="A5089" s="35" t="s">
        <v>572</v>
      </c>
      <c r="B5089" s="36">
        <v>-32.299999999999997</v>
      </c>
      <c r="C5089" s="36">
        <v>18.399999999999999</v>
      </c>
      <c r="D5089" s="37">
        <v>15.7</v>
      </c>
      <c r="E5089" s="38" t="s">
        <v>846</v>
      </c>
      <c r="F5089" s="15"/>
    </row>
    <row r="5090" spans="1:6" customFormat="1" ht="21.9" customHeight="1" x14ac:dyDescent="0.25">
      <c r="A5090" s="35" t="s">
        <v>572</v>
      </c>
      <c r="B5090" s="36">
        <v>-32.1</v>
      </c>
      <c r="C5090" s="36">
        <v>18.399999999999999</v>
      </c>
      <c r="D5090" s="37">
        <v>23.5</v>
      </c>
      <c r="E5090" s="38" t="s">
        <v>846</v>
      </c>
      <c r="F5090" s="15"/>
    </row>
    <row r="5091" spans="1:6" customFormat="1" ht="21.9" customHeight="1" x14ac:dyDescent="0.25">
      <c r="A5091" s="35" t="s">
        <v>440</v>
      </c>
      <c r="B5091" s="36">
        <v>-22.1</v>
      </c>
      <c r="C5091" s="36">
        <v>26.3</v>
      </c>
      <c r="D5091" s="37">
        <v>6</v>
      </c>
      <c r="E5091" s="38" t="s">
        <v>847</v>
      </c>
      <c r="F5091" s="15"/>
    </row>
    <row r="5092" spans="1:6" customFormat="1" ht="21.9" customHeight="1" x14ac:dyDescent="0.25">
      <c r="A5092" s="35" t="s">
        <v>440</v>
      </c>
      <c r="B5092" s="36">
        <v>-23.8</v>
      </c>
      <c r="C5092" s="36">
        <v>25.1</v>
      </c>
      <c r="D5092" s="37">
        <v>6</v>
      </c>
      <c r="E5092" s="38" t="s">
        <v>847</v>
      </c>
      <c r="F5092" s="15"/>
    </row>
    <row r="5093" spans="1:6" customFormat="1" ht="21.9" customHeight="1" x14ac:dyDescent="0.25">
      <c r="A5093" s="35" t="s">
        <v>440</v>
      </c>
      <c r="B5093" s="36">
        <v>-23.8</v>
      </c>
      <c r="C5093" s="36">
        <v>25.1</v>
      </c>
      <c r="D5093" s="37">
        <v>11.5</v>
      </c>
      <c r="E5093" s="38" t="s">
        <v>847</v>
      </c>
      <c r="F5093" s="15"/>
    </row>
    <row r="5094" spans="1:6" customFormat="1" ht="21.9" customHeight="1" x14ac:dyDescent="0.25">
      <c r="A5094" s="35" t="s">
        <v>441</v>
      </c>
      <c r="B5094" s="36">
        <v>-34.299999999999997</v>
      </c>
      <c r="C5094" s="36">
        <v>141.30000000000001</v>
      </c>
      <c r="D5094" s="37">
        <v>4.7</v>
      </c>
      <c r="E5094" s="38" t="s">
        <v>848</v>
      </c>
      <c r="F5094" s="15"/>
    </row>
    <row r="5095" spans="1:6" customFormat="1" ht="21.9" customHeight="1" x14ac:dyDescent="0.25">
      <c r="A5095" s="35" t="s">
        <v>441</v>
      </c>
      <c r="B5095" s="36">
        <v>-36.799999999999997</v>
      </c>
      <c r="C5095" s="36">
        <v>140.9</v>
      </c>
      <c r="D5095" s="37">
        <v>1</v>
      </c>
      <c r="E5095" s="38" t="s">
        <v>848</v>
      </c>
      <c r="F5095" s="15"/>
    </row>
    <row r="5096" spans="1:6" customFormat="1" ht="21.9" customHeight="1" x14ac:dyDescent="0.25">
      <c r="A5096" s="35" t="s">
        <v>441</v>
      </c>
      <c r="B5096" s="36">
        <v>-36.299999999999997</v>
      </c>
      <c r="C5096" s="36">
        <v>140.80000000000001</v>
      </c>
      <c r="D5096" s="37">
        <v>5</v>
      </c>
      <c r="E5096" s="38" t="s">
        <v>848</v>
      </c>
      <c r="F5096" s="15"/>
    </row>
    <row r="5097" spans="1:6" customFormat="1" ht="21.9" customHeight="1" x14ac:dyDescent="0.25">
      <c r="A5097" s="35" t="s">
        <v>441</v>
      </c>
      <c r="B5097" s="36">
        <v>-36.9</v>
      </c>
      <c r="C5097" s="36">
        <v>140.80000000000001</v>
      </c>
      <c r="D5097" s="37">
        <v>8.5</v>
      </c>
      <c r="E5097" s="38" t="s">
        <v>848</v>
      </c>
      <c r="F5097" s="15"/>
    </row>
    <row r="5098" spans="1:6" customFormat="1" ht="21.9" customHeight="1" x14ac:dyDescent="0.25">
      <c r="A5098" s="35" t="s">
        <v>849</v>
      </c>
      <c r="B5098" s="36">
        <v>-35.1</v>
      </c>
      <c r="C5098" s="36">
        <v>139.4</v>
      </c>
      <c r="D5098" s="37">
        <v>60</v>
      </c>
      <c r="E5098" s="38" t="s">
        <v>850</v>
      </c>
      <c r="F5098" s="15"/>
    </row>
    <row r="5099" spans="1:6" customFormat="1" ht="21.9" customHeight="1" x14ac:dyDescent="0.25">
      <c r="A5099" s="35" t="s">
        <v>851</v>
      </c>
      <c r="B5099" s="36">
        <v>-35.4</v>
      </c>
      <c r="C5099" s="36">
        <v>139.6</v>
      </c>
      <c r="D5099" s="37">
        <v>25.5</v>
      </c>
      <c r="E5099" s="38" t="s">
        <v>852</v>
      </c>
      <c r="F5099" s="15"/>
    </row>
    <row r="5100" spans="1:6" customFormat="1" ht="21.9" customHeight="1" x14ac:dyDescent="0.25">
      <c r="A5100" s="35" t="s">
        <v>851</v>
      </c>
      <c r="B5100" s="36">
        <v>-35.4</v>
      </c>
      <c r="C5100" s="36">
        <v>139.6</v>
      </c>
      <c r="D5100" s="37">
        <v>13</v>
      </c>
      <c r="E5100" s="38" t="s">
        <v>852</v>
      </c>
      <c r="F5100" s="15"/>
    </row>
    <row r="5101" spans="1:6" customFormat="1" ht="21.9" customHeight="1" x14ac:dyDescent="0.25">
      <c r="A5101" s="35" t="s">
        <v>443</v>
      </c>
      <c r="B5101" s="36">
        <v>31.4</v>
      </c>
      <c r="C5101" s="36">
        <v>-104.4</v>
      </c>
      <c r="D5101" s="37">
        <v>0.1</v>
      </c>
      <c r="E5101" s="38" t="s">
        <v>853</v>
      </c>
      <c r="F5101" s="15"/>
    </row>
    <row r="5102" spans="1:6" customFormat="1" ht="21.9" customHeight="1" x14ac:dyDescent="0.25">
      <c r="A5102" s="35" t="s">
        <v>443</v>
      </c>
      <c r="B5102" s="36">
        <v>31.4</v>
      </c>
      <c r="C5102" s="36">
        <v>-104.4</v>
      </c>
      <c r="D5102" s="37">
        <v>0</v>
      </c>
      <c r="E5102" s="38" t="s">
        <v>853</v>
      </c>
      <c r="F5102" s="15"/>
    </row>
    <row r="5103" spans="1:6" customFormat="1" ht="21.9" customHeight="1" x14ac:dyDescent="0.25">
      <c r="A5103" s="35" t="s">
        <v>443</v>
      </c>
      <c r="B5103" s="36">
        <v>31.4</v>
      </c>
      <c r="C5103" s="36">
        <v>-104.4</v>
      </c>
      <c r="D5103" s="37">
        <v>0.05</v>
      </c>
      <c r="E5103" s="38" t="s">
        <v>853</v>
      </c>
      <c r="F5103" s="15"/>
    </row>
    <row r="5104" spans="1:6" customFormat="1" ht="21.9" customHeight="1" x14ac:dyDescent="0.25">
      <c r="A5104" s="41" t="s">
        <v>854</v>
      </c>
      <c r="B5104" s="42">
        <v>4.8063700000000003</v>
      </c>
      <c r="C5104" s="42">
        <v>32.233890000000002</v>
      </c>
      <c r="D5104" s="43">
        <v>2.5</v>
      </c>
      <c r="E5104" s="40" t="s">
        <v>855</v>
      </c>
      <c r="F5104" s="15"/>
    </row>
    <row r="5105" spans="1:6" customFormat="1" ht="21.9" customHeight="1" x14ac:dyDescent="0.25">
      <c r="A5105" s="41" t="s">
        <v>854</v>
      </c>
      <c r="B5105" s="42">
        <v>-25.7</v>
      </c>
      <c r="C5105" s="42">
        <v>25.95</v>
      </c>
      <c r="D5105" s="43">
        <v>56.7</v>
      </c>
      <c r="E5105" s="40" t="s">
        <v>855</v>
      </c>
      <c r="F5105" s="15"/>
    </row>
    <row r="5106" spans="1:6" customFormat="1" ht="21.9" customHeight="1" x14ac:dyDescent="0.25">
      <c r="A5106" s="41" t="s">
        <v>854</v>
      </c>
      <c r="B5106" s="42">
        <v>-26.85</v>
      </c>
      <c r="C5106" s="42">
        <v>24.23</v>
      </c>
      <c r="D5106" s="43">
        <v>12</v>
      </c>
      <c r="E5106" s="40" t="s">
        <v>855</v>
      </c>
      <c r="F5106" s="15"/>
    </row>
    <row r="5107" spans="1:6" customFormat="1" ht="21.9" customHeight="1" x14ac:dyDescent="0.25">
      <c r="A5107" s="41" t="s">
        <v>854</v>
      </c>
      <c r="B5107" s="42">
        <v>-25.88</v>
      </c>
      <c r="C5107" s="42">
        <v>25.88</v>
      </c>
      <c r="D5107" s="43">
        <v>47.8</v>
      </c>
      <c r="E5107" s="40" t="s">
        <v>855</v>
      </c>
      <c r="F5107" s="15"/>
    </row>
    <row r="5108" spans="1:6" customFormat="1" ht="21.9" customHeight="1" x14ac:dyDescent="0.25">
      <c r="A5108" s="41" t="s">
        <v>854</v>
      </c>
      <c r="B5108" s="42">
        <v>-27.63</v>
      </c>
      <c r="C5108" s="42">
        <v>23.63</v>
      </c>
      <c r="D5108" s="43">
        <v>15</v>
      </c>
      <c r="E5108" s="40" t="s">
        <v>855</v>
      </c>
      <c r="F5108" s="15"/>
    </row>
    <row r="5109" spans="1:6" customFormat="1" ht="21.9" customHeight="1" x14ac:dyDescent="0.25">
      <c r="A5109" s="41" t="s">
        <v>854</v>
      </c>
      <c r="B5109" s="42">
        <v>-24.2</v>
      </c>
      <c r="C5109" s="42">
        <v>29.06</v>
      </c>
      <c r="D5109" s="43">
        <v>13.1</v>
      </c>
      <c r="E5109" s="40" t="s">
        <v>855</v>
      </c>
      <c r="F5109" s="15"/>
    </row>
    <row r="5110" spans="1:6" customFormat="1" ht="21.9" customHeight="1" x14ac:dyDescent="0.25">
      <c r="A5110" s="41" t="s">
        <v>854</v>
      </c>
      <c r="B5110" s="42">
        <v>-33.56</v>
      </c>
      <c r="C5110" s="42">
        <v>18.399999999999999</v>
      </c>
      <c r="D5110" s="43">
        <v>42.5</v>
      </c>
      <c r="E5110" s="40" t="s">
        <v>855</v>
      </c>
      <c r="F5110" s="15"/>
    </row>
    <row r="5111" spans="1:6" customFormat="1" ht="21.9" customHeight="1" x14ac:dyDescent="0.25">
      <c r="A5111" s="41" t="s">
        <v>854</v>
      </c>
      <c r="B5111" s="42">
        <v>-26.05</v>
      </c>
      <c r="C5111" s="42">
        <v>27.63</v>
      </c>
      <c r="D5111" s="43">
        <v>81.099999999999994</v>
      </c>
      <c r="E5111" s="40" t="s">
        <v>855</v>
      </c>
      <c r="F5111" s="15"/>
    </row>
    <row r="5112" spans="1:6" customFormat="1" ht="21.9" customHeight="1" x14ac:dyDescent="0.25">
      <c r="A5112" s="41" t="s">
        <v>854</v>
      </c>
      <c r="B5112" s="42">
        <v>14.072649999999999</v>
      </c>
      <c r="C5112" s="42">
        <v>9.4702199999999994</v>
      </c>
      <c r="D5112" s="43">
        <v>20.5</v>
      </c>
      <c r="E5112" s="40" t="s">
        <v>855</v>
      </c>
      <c r="F5112" s="15"/>
    </row>
    <row r="5113" spans="1:6" customFormat="1" ht="21.9" customHeight="1" x14ac:dyDescent="0.25">
      <c r="A5113" s="41" t="s">
        <v>854</v>
      </c>
      <c r="B5113" s="42">
        <v>-21.473520000000001</v>
      </c>
      <c r="C5113" s="42">
        <v>30.124510000000001</v>
      </c>
      <c r="D5113" s="43">
        <v>132.5</v>
      </c>
      <c r="E5113" s="40" t="s">
        <v>855</v>
      </c>
      <c r="F5113" s="15"/>
    </row>
    <row r="5114" spans="1:6" customFormat="1" ht="21.9" customHeight="1" x14ac:dyDescent="0.25">
      <c r="A5114" s="41" t="s">
        <v>854</v>
      </c>
      <c r="B5114" s="42">
        <v>13.32949</v>
      </c>
      <c r="C5114" s="42">
        <v>10.806430000000001</v>
      </c>
      <c r="D5114" s="43">
        <v>60</v>
      </c>
      <c r="E5114" s="40" t="s">
        <v>855</v>
      </c>
      <c r="F5114" s="15"/>
    </row>
    <row r="5115" spans="1:6" customFormat="1" ht="21.9" customHeight="1" x14ac:dyDescent="0.25">
      <c r="A5115" s="41" t="s">
        <v>854</v>
      </c>
      <c r="B5115" s="42">
        <v>15.199389999999999</v>
      </c>
      <c r="C5115" s="42">
        <v>-15.732419999999999</v>
      </c>
      <c r="D5115" s="43">
        <v>15</v>
      </c>
      <c r="E5115" s="40" t="s">
        <v>855</v>
      </c>
      <c r="F5115" s="15"/>
    </row>
    <row r="5116" spans="1:6" customFormat="1" ht="21.9" customHeight="1" x14ac:dyDescent="0.25">
      <c r="A5116" s="41" t="s">
        <v>854</v>
      </c>
      <c r="B5116" s="42">
        <v>-23.039300000000001</v>
      </c>
      <c r="C5116" s="42">
        <v>23.027339999999999</v>
      </c>
      <c r="D5116" s="43">
        <v>3</v>
      </c>
      <c r="E5116" s="40" t="s">
        <v>855</v>
      </c>
      <c r="F5116" s="15"/>
    </row>
    <row r="5117" spans="1:6" customFormat="1" ht="21.9" customHeight="1" x14ac:dyDescent="0.25">
      <c r="A5117" s="41" t="s">
        <v>854</v>
      </c>
      <c r="B5117" s="42">
        <v>35.003</v>
      </c>
      <c r="C5117" s="42">
        <v>9.5031700000000008</v>
      </c>
      <c r="D5117" s="43">
        <v>1.3</v>
      </c>
      <c r="E5117" s="40" t="s">
        <v>855</v>
      </c>
      <c r="F5117" s="15"/>
    </row>
    <row r="5118" spans="1:6" customFormat="1" ht="21.9" customHeight="1" x14ac:dyDescent="0.25">
      <c r="A5118" s="41" t="s">
        <v>854</v>
      </c>
      <c r="B5118" s="42">
        <v>19.06212</v>
      </c>
      <c r="C5118" s="42">
        <v>-2.5488300000000002</v>
      </c>
      <c r="D5118" s="43">
        <v>0.7</v>
      </c>
      <c r="E5118" s="40" t="s">
        <v>855</v>
      </c>
      <c r="F5118" s="15"/>
    </row>
    <row r="5119" spans="1:6" customFormat="1" ht="21.9" customHeight="1" x14ac:dyDescent="0.25">
      <c r="A5119" s="41" t="s">
        <v>854</v>
      </c>
      <c r="B5119" s="42">
        <v>10.055400000000001</v>
      </c>
      <c r="C5119" s="42">
        <v>26.367190000000001</v>
      </c>
      <c r="D5119" s="43">
        <v>3.05</v>
      </c>
      <c r="E5119" s="40" t="s">
        <v>855</v>
      </c>
      <c r="F5119" s="15"/>
    </row>
    <row r="5120" spans="1:6" customFormat="1" ht="21.9" customHeight="1" x14ac:dyDescent="0.25">
      <c r="A5120" s="41" t="s">
        <v>854</v>
      </c>
      <c r="B5120" s="42">
        <v>8.4071700000000007</v>
      </c>
      <c r="C5120" s="42">
        <v>5.8007799999999996</v>
      </c>
      <c r="D5120" s="43">
        <v>37.5</v>
      </c>
      <c r="E5120" s="40" t="s">
        <v>855</v>
      </c>
      <c r="F5120" s="15"/>
    </row>
    <row r="5121" spans="1:6" customFormat="1" ht="21.9" customHeight="1" x14ac:dyDescent="0.25">
      <c r="A5121" s="41" t="s">
        <v>854</v>
      </c>
      <c r="B5121" s="42">
        <v>12.211180000000001</v>
      </c>
      <c r="C5121" s="42">
        <v>9.0966799999999992</v>
      </c>
      <c r="D5121" s="43">
        <v>31.5</v>
      </c>
      <c r="E5121" s="40" t="s">
        <v>855</v>
      </c>
      <c r="F5121" s="15"/>
    </row>
    <row r="5122" spans="1:6" customFormat="1" ht="21.9" customHeight="1" x14ac:dyDescent="0.25">
      <c r="A5122" s="41" t="s">
        <v>854</v>
      </c>
      <c r="B5122" s="42">
        <v>12.38293</v>
      </c>
      <c r="C5122" s="42">
        <v>11.16211</v>
      </c>
      <c r="D5122" s="43">
        <v>14</v>
      </c>
      <c r="E5122" s="40" t="s">
        <v>855</v>
      </c>
      <c r="F5122" s="15"/>
    </row>
    <row r="5123" spans="1:6" customFormat="1" ht="21.9" customHeight="1" x14ac:dyDescent="0.25">
      <c r="A5123" s="41" t="s">
        <v>854</v>
      </c>
      <c r="B5123" s="42">
        <v>17.140789999999999</v>
      </c>
      <c r="C5123" s="42">
        <v>9.2065400000000004</v>
      </c>
      <c r="D5123" s="43">
        <v>13</v>
      </c>
      <c r="E5123" s="40" t="s">
        <v>855</v>
      </c>
      <c r="F5123" s="15"/>
    </row>
    <row r="5124" spans="1:6" customFormat="1" ht="21.9" customHeight="1" x14ac:dyDescent="0.25">
      <c r="A5124" s="41" t="s">
        <v>854</v>
      </c>
      <c r="B5124" s="42">
        <v>15.53838</v>
      </c>
      <c r="C5124" s="42">
        <v>-16.193850000000001</v>
      </c>
      <c r="D5124" s="43">
        <v>27.75</v>
      </c>
      <c r="E5124" s="40" t="s">
        <v>855</v>
      </c>
      <c r="F5124" s="15"/>
    </row>
    <row r="5125" spans="1:6" customFormat="1" ht="21.9" customHeight="1" x14ac:dyDescent="0.25">
      <c r="A5125" s="41" t="s">
        <v>854</v>
      </c>
      <c r="B5125" s="42">
        <v>27.18385</v>
      </c>
      <c r="C5125" s="42">
        <v>31.185040000000001</v>
      </c>
      <c r="D5125" s="43">
        <v>0.11</v>
      </c>
      <c r="E5125" s="40" t="s">
        <v>855</v>
      </c>
      <c r="F5125" s="15"/>
    </row>
    <row r="5126" spans="1:6" customFormat="1" ht="21.9" customHeight="1" x14ac:dyDescent="0.25">
      <c r="A5126" s="41" t="s">
        <v>854</v>
      </c>
      <c r="B5126" s="42">
        <v>31.120740000000001</v>
      </c>
      <c r="C5126" s="42">
        <v>32.160870000000003</v>
      </c>
      <c r="D5126" s="43">
        <v>0.24</v>
      </c>
      <c r="E5126" s="40" t="s">
        <v>855</v>
      </c>
      <c r="F5126" s="15"/>
    </row>
    <row r="5127" spans="1:6" customFormat="1" ht="21.9" customHeight="1" x14ac:dyDescent="0.25">
      <c r="A5127" s="41" t="s">
        <v>854</v>
      </c>
      <c r="B5127" s="42">
        <v>26.170349999999999</v>
      </c>
      <c r="C5127" s="42">
        <v>32.72383</v>
      </c>
      <c r="D5127" s="43">
        <v>0.09</v>
      </c>
      <c r="E5127" s="40" t="s">
        <v>855</v>
      </c>
      <c r="F5127" s="15"/>
    </row>
    <row r="5128" spans="1:6" customFormat="1" ht="21.9" customHeight="1" x14ac:dyDescent="0.25">
      <c r="A5128" s="41" t="s">
        <v>854</v>
      </c>
      <c r="B5128" s="42">
        <v>28.386489999999998</v>
      </c>
      <c r="C5128" s="42">
        <v>30.62942</v>
      </c>
      <c r="D5128" s="43">
        <v>0.08</v>
      </c>
      <c r="E5128" s="40" t="s">
        <v>855</v>
      </c>
      <c r="F5128" s="15"/>
    </row>
    <row r="5129" spans="1:6" customFormat="1" ht="21.9" customHeight="1" x14ac:dyDescent="0.25">
      <c r="A5129" s="41" t="s">
        <v>854</v>
      </c>
      <c r="B5129" s="42">
        <v>-25.125389999999999</v>
      </c>
      <c r="C5129" s="42">
        <v>24.587399999999999</v>
      </c>
      <c r="D5129" s="43">
        <v>15.5</v>
      </c>
      <c r="E5129" s="40" t="s">
        <v>855</v>
      </c>
      <c r="F5129" s="15"/>
    </row>
    <row r="5130" spans="1:6" customFormat="1" ht="21.9" customHeight="1" x14ac:dyDescent="0.25">
      <c r="A5130" s="41" t="s">
        <v>854</v>
      </c>
      <c r="B5130" s="42">
        <v>8.92849</v>
      </c>
      <c r="C5130" s="42">
        <v>15.64453</v>
      </c>
      <c r="D5130" s="43">
        <v>35</v>
      </c>
      <c r="E5130" s="40" t="s">
        <v>855</v>
      </c>
      <c r="F5130" s="15"/>
    </row>
    <row r="5131" spans="1:6" customFormat="1" ht="21.9" customHeight="1" x14ac:dyDescent="0.25">
      <c r="A5131" s="41" t="s">
        <v>854</v>
      </c>
      <c r="B5131" s="42">
        <v>33.706060000000001</v>
      </c>
      <c r="C5131" s="42">
        <v>9.7558600000000002</v>
      </c>
      <c r="D5131" s="43">
        <v>84.5</v>
      </c>
      <c r="E5131" s="40" t="s">
        <v>855</v>
      </c>
      <c r="F5131" s="15"/>
    </row>
    <row r="5132" spans="1:6" customFormat="1" ht="21.9" customHeight="1" x14ac:dyDescent="0.25">
      <c r="A5132" s="41" t="s">
        <v>854</v>
      </c>
      <c r="B5132" s="42">
        <v>-20.269929999999999</v>
      </c>
      <c r="C5132" s="42">
        <v>30.90729</v>
      </c>
      <c r="D5132" s="43">
        <v>22</v>
      </c>
      <c r="E5132" s="40" t="s">
        <v>855</v>
      </c>
      <c r="F5132" s="15"/>
    </row>
    <row r="5133" spans="1:6" customFormat="1" ht="21.9" customHeight="1" x14ac:dyDescent="0.25">
      <c r="A5133" s="41" t="s">
        <v>854</v>
      </c>
      <c r="B5133" s="42">
        <v>13.394959999999999</v>
      </c>
      <c r="C5133" s="42">
        <v>10.87097</v>
      </c>
      <c r="D5133" s="43">
        <v>0.9</v>
      </c>
      <c r="E5133" s="40" t="s">
        <v>855</v>
      </c>
      <c r="F5133" s="15"/>
    </row>
    <row r="5134" spans="1:6" customFormat="1" ht="21.9" customHeight="1" x14ac:dyDescent="0.25">
      <c r="A5134" s="41" t="s">
        <v>854</v>
      </c>
      <c r="B5134" s="42">
        <v>-29.56</v>
      </c>
      <c r="C5134" s="42">
        <v>26.68</v>
      </c>
      <c r="D5134" s="43">
        <v>21.3</v>
      </c>
      <c r="E5134" s="40" t="s">
        <v>855</v>
      </c>
      <c r="F5134" s="15"/>
    </row>
    <row r="5135" spans="1:6" customFormat="1" ht="21.9" customHeight="1" x14ac:dyDescent="0.25">
      <c r="A5135" s="41" t="s">
        <v>854</v>
      </c>
      <c r="B5135" s="42">
        <v>-30.65</v>
      </c>
      <c r="C5135" s="42">
        <v>24</v>
      </c>
      <c r="D5135" s="43">
        <v>16.399999999999999</v>
      </c>
      <c r="E5135" s="40" t="s">
        <v>855</v>
      </c>
      <c r="F5135" s="15"/>
    </row>
    <row r="5136" spans="1:6" customFormat="1" ht="21.9" customHeight="1" x14ac:dyDescent="0.25">
      <c r="A5136" s="41" t="s">
        <v>854</v>
      </c>
      <c r="B5136" s="42">
        <v>-19.394069999999999</v>
      </c>
      <c r="C5136" s="42">
        <v>19.55566</v>
      </c>
      <c r="D5136" s="43">
        <v>1</v>
      </c>
      <c r="E5136" s="40" t="s">
        <v>855</v>
      </c>
      <c r="F5136" s="15"/>
    </row>
    <row r="5137" spans="1:6" customFormat="1" ht="21.9" customHeight="1" x14ac:dyDescent="0.25">
      <c r="A5137" s="41" t="s">
        <v>854</v>
      </c>
      <c r="B5137" s="42">
        <v>-32.67</v>
      </c>
      <c r="C5137" s="42">
        <v>26.1</v>
      </c>
      <c r="D5137" s="43">
        <v>36.200000000000003</v>
      </c>
      <c r="E5137" s="40" t="s">
        <v>855</v>
      </c>
      <c r="F5137" s="15"/>
    </row>
    <row r="5138" spans="1:6" customFormat="1" ht="21.9" customHeight="1" x14ac:dyDescent="0.25">
      <c r="A5138" s="41" t="s">
        <v>854</v>
      </c>
      <c r="B5138" s="42">
        <v>-29.55</v>
      </c>
      <c r="C5138" s="42">
        <v>30.5</v>
      </c>
      <c r="D5138" s="43">
        <v>65.400000000000006</v>
      </c>
      <c r="E5138" s="40" t="s">
        <v>855</v>
      </c>
      <c r="F5138" s="15"/>
    </row>
    <row r="5139" spans="1:6" customFormat="1" ht="21.9" customHeight="1" x14ac:dyDescent="0.25">
      <c r="A5139" s="41" t="s">
        <v>854</v>
      </c>
      <c r="B5139" s="42">
        <v>-32.729999999999997</v>
      </c>
      <c r="C5139" s="42">
        <v>25.95</v>
      </c>
      <c r="D5139" s="43">
        <v>50.4</v>
      </c>
      <c r="E5139" s="40" t="s">
        <v>855</v>
      </c>
      <c r="F5139" s="15"/>
    </row>
    <row r="5140" spans="1:6" customFormat="1" ht="21.9" customHeight="1" x14ac:dyDescent="0.25">
      <c r="A5140" s="41" t="s">
        <v>854</v>
      </c>
      <c r="B5140" s="42">
        <v>-34.520000000000003</v>
      </c>
      <c r="C5140" s="42">
        <v>20.12</v>
      </c>
      <c r="D5140" s="43">
        <v>22</v>
      </c>
      <c r="E5140" s="40" t="s">
        <v>855</v>
      </c>
      <c r="F5140" s="15"/>
    </row>
    <row r="5141" spans="1:6" customFormat="1" ht="21.9" customHeight="1" x14ac:dyDescent="0.25">
      <c r="A5141" s="41" t="s">
        <v>854</v>
      </c>
      <c r="B5141" s="42">
        <v>-33.75</v>
      </c>
      <c r="C5141" s="42">
        <v>26.4</v>
      </c>
      <c r="D5141" s="43">
        <v>53</v>
      </c>
      <c r="E5141" s="40" t="s">
        <v>855</v>
      </c>
      <c r="F5141" s="15"/>
    </row>
    <row r="5142" spans="1:6" customFormat="1" ht="21.9" customHeight="1" x14ac:dyDescent="0.25">
      <c r="A5142" s="41" t="s">
        <v>854</v>
      </c>
      <c r="B5142" s="42">
        <v>-30.55</v>
      </c>
      <c r="C5142" s="42">
        <v>29.42</v>
      </c>
      <c r="D5142" s="43">
        <v>55</v>
      </c>
      <c r="E5142" s="40" t="s">
        <v>855</v>
      </c>
      <c r="F5142" s="15"/>
    </row>
    <row r="5143" spans="1:6" customFormat="1" ht="21.9" customHeight="1" x14ac:dyDescent="0.25">
      <c r="A5143" s="41" t="s">
        <v>854</v>
      </c>
      <c r="B5143" s="42">
        <v>-32.28</v>
      </c>
      <c r="C5143" s="42">
        <v>24.62</v>
      </c>
      <c r="D5143" s="43">
        <v>21.9</v>
      </c>
      <c r="E5143" s="40" t="s">
        <v>855</v>
      </c>
      <c r="F5143" s="15"/>
    </row>
    <row r="5144" spans="1:6" customFormat="1" ht="21.9" customHeight="1" x14ac:dyDescent="0.25">
      <c r="A5144" s="41" t="s">
        <v>854</v>
      </c>
      <c r="B5144" s="42">
        <v>-25.83</v>
      </c>
      <c r="C5144" s="42">
        <v>28.13</v>
      </c>
      <c r="D5144" s="43">
        <v>74.3</v>
      </c>
      <c r="E5144" s="40" t="s">
        <v>855</v>
      </c>
      <c r="F5144" s="15"/>
    </row>
    <row r="5145" spans="1:6" customFormat="1" ht="21.9" customHeight="1" x14ac:dyDescent="0.25">
      <c r="A5145" s="41" t="s">
        <v>854</v>
      </c>
      <c r="B5145" s="42">
        <v>-29.67</v>
      </c>
      <c r="C5145" s="42">
        <v>26.25</v>
      </c>
      <c r="D5145" s="43">
        <v>38.1</v>
      </c>
      <c r="E5145" s="40" t="s">
        <v>855</v>
      </c>
      <c r="F5145" s="15"/>
    </row>
    <row r="5146" spans="1:6" customFormat="1" ht="21.9" customHeight="1" x14ac:dyDescent="0.25">
      <c r="A5146" s="41" t="s">
        <v>854</v>
      </c>
      <c r="B5146" s="42">
        <v>-25.08</v>
      </c>
      <c r="C5146" s="42">
        <v>30.75</v>
      </c>
      <c r="D5146" s="43">
        <v>288</v>
      </c>
      <c r="E5146" s="40" t="s">
        <v>855</v>
      </c>
      <c r="F5146" s="15"/>
    </row>
    <row r="5147" spans="1:6" customFormat="1" ht="21.9" customHeight="1" x14ac:dyDescent="0.25">
      <c r="A5147" s="41" t="s">
        <v>854</v>
      </c>
      <c r="B5147" s="42">
        <v>-30.03</v>
      </c>
      <c r="C5147" s="42">
        <v>25.8</v>
      </c>
      <c r="D5147" s="43">
        <v>25.2</v>
      </c>
      <c r="E5147" s="40" t="s">
        <v>855</v>
      </c>
      <c r="F5147" s="15"/>
    </row>
    <row r="5148" spans="1:6" customFormat="1" ht="21.9" customHeight="1" x14ac:dyDescent="0.25">
      <c r="A5148" s="41" t="s">
        <v>854</v>
      </c>
      <c r="B5148" s="42">
        <v>-26.16</v>
      </c>
      <c r="C5148" s="42">
        <v>26.75</v>
      </c>
      <c r="D5148" s="43">
        <v>82.1</v>
      </c>
      <c r="E5148" s="40" t="s">
        <v>855</v>
      </c>
      <c r="F5148" s="15"/>
    </row>
    <row r="5149" spans="1:6" customFormat="1" ht="21.9" customHeight="1" x14ac:dyDescent="0.25">
      <c r="A5149" s="41" t="s">
        <v>854</v>
      </c>
      <c r="B5149" s="42">
        <v>14.39744</v>
      </c>
      <c r="C5149" s="42">
        <v>-0.46143000000000001</v>
      </c>
      <c r="D5149" s="43">
        <v>55</v>
      </c>
      <c r="E5149" s="40" t="s">
        <v>855</v>
      </c>
      <c r="F5149" s="15"/>
    </row>
    <row r="5150" spans="1:6" customFormat="1" ht="21.9" customHeight="1" x14ac:dyDescent="0.25">
      <c r="A5150" s="41" t="s">
        <v>854</v>
      </c>
      <c r="B5150" s="42">
        <v>13.475110000000001</v>
      </c>
      <c r="C5150" s="42">
        <v>2.3290999999999999</v>
      </c>
      <c r="D5150" s="43">
        <v>25</v>
      </c>
      <c r="E5150" s="40" t="s">
        <v>855</v>
      </c>
      <c r="F5150" s="15"/>
    </row>
    <row r="5151" spans="1:6" customFormat="1" ht="21.9" customHeight="1" x14ac:dyDescent="0.25">
      <c r="A5151" s="41" t="s">
        <v>854</v>
      </c>
      <c r="B5151" s="42">
        <v>25.839449999999999</v>
      </c>
      <c r="C5151" s="42">
        <v>33.612670000000001</v>
      </c>
      <c r="D5151" s="43">
        <v>0</v>
      </c>
      <c r="E5151" s="40" t="s">
        <v>855</v>
      </c>
      <c r="F5151" s="15"/>
    </row>
    <row r="5152" spans="1:6" customFormat="1" ht="21.9" customHeight="1" x14ac:dyDescent="0.25">
      <c r="A5152" s="41" t="s">
        <v>854</v>
      </c>
      <c r="B5152" s="42">
        <v>13.2239</v>
      </c>
      <c r="C5152" s="42">
        <v>2.8894000000000002</v>
      </c>
      <c r="D5152" s="43">
        <v>175</v>
      </c>
      <c r="E5152" s="40" t="s">
        <v>855</v>
      </c>
      <c r="F5152" s="15"/>
    </row>
    <row r="5153" spans="1:6" customFormat="1" ht="21.9" customHeight="1" x14ac:dyDescent="0.25">
      <c r="A5153" s="41" t="s">
        <v>854</v>
      </c>
      <c r="B5153" s="42">
        <v>-32.30106</v>
      </c>
      <c r="C5153" s="42">
        <v>26.444089999999999</v>
      </c>
      <c r="D5153" s="43">
        <v>0</v>
      </c>
      <c r="E5153" s="40" t="s">
        <v>855</v>
      </c>
      <c r="F5153" s="15"/>
    </row>
    <row r="5154" spans="1:6" customFormat="1" ht="21.9" customHeight="1" x14ac:dyDescent="0.25">
      <c r="A5154" s="41" t="s">
        <v>854</v>
      </c>
      <c r="B5154" s="42">
        <v>-7.2099000000000002</v>
      </c>
      <c r="C5154" s="42">
        <v>34.782719999999998</v>
      </c>
      <c r="D5154" s="43">
        <v>105.7</v>
      </c>
      <c r="E5154" s="40" t="s">
        <v>855</v>
      </c>
      <c r="F5154" s="15"/>
    </row>
    <row r="5155" spans="1:6" customFormat="1" ht="21.9" customHeight="1" x14ac:dyDescent="0.25">
      <c r="A5155" s="41" t="s">
        <v>854</v>
      </c>
      <c r="B5155" s="42">
        <v>-24.006329999999998</v>
      </c>
      <c r="C5155" s="42">
        <v>23.26904</v>
      </c>
      <c r="D5155" s="43">
        <v>1.8</v>
      </c>
      <c r="E5155" s="40" t="s">
        <v>855</v>
      </c>
      <c r="F5155" s="15"/>
    </row>
    <row r="5156" spans="1:6" customFormat="1" ht="21.9" customHeight="1" x14ac:dyDescent="0.25">
      <c r="A5156" s="41" t="s">
        <v>854</v>
      </c>
      <c r="B5156" s="42">
        <v>-19.87781</v>
      </c>
      <c r="C5156" s="42">
        <v>28.273319999999998</v>
      </c>
      <c r="D5156" s="43">
        <v>17.5</v>
      </c>
      <c r="E5156" s="40" t="s">
        <v>855</v>
      </c>
      <c r="F5156" s="15"/>
    </row>
    <row r="5157" spans="1:6" customFormat="1" ht="21.9" customHeight="1" x14ac:dyDescent="0.25">
      <c r="A5157" s="41" t="s">
        <v>854</v>
      </c>
      <c r="B5157" s="42">
        <v>-32.277850000000001</v>
      </c>
      <c r="C5157" s="42">
        <v>22.208860000000001</v>
      </c>
      <c r="D5157" s="43">
        <v>0</v>
      </c>
      <c r="E5157" s="40" t="s">
        <v>855</v>
      </c>
      <c r="F5157" s="15"/>
    </row>
    <row r="5158" spans="1:6" customFormat="1" ht="21.9" customHeight="1" x14ac:dyDescent="0.25">
      <c r="A5158" s="41" t="s">
        <v>854</v>
      </c>
      <c r="B5158" s="42">
        <v>-27.72</v>
      </c>
      <c r="C5158" s="42">
        <v>31</v>
      </c>
      <c r="D5158" s="43">
        <v>117</v>
      </c>
      <c r="E5158" s="40" t="s">
        <v>855</v>
      </c>
      <c r="F5158" s="15"/>
    </row>
    <row r="5159" spans="1:6" customFormat="1" ht="21.9" customHeight="1" x14ac:dyDescent="0.25">
      <c r="A5159" s="41" t="s">
        <v>854</v>
      </c>
      <c r="B5159" s="42">
        <v>-33.36</v>
      </c>
      <c r="C5159" s="42">
        <v>21.3</v>
      </c>
      <c r="D5159" s="43">
        <v>12.5</v>
      </c>
      <c r="E5159" s="40" t="s">
        <v>855</v>
      </c>
      <c r="F5159" s="15"/>
    </row>
    <row r="5160" spans="1:6" customFormat="1" ht="21.9" customHeight="1" x14ac:dyDescent="0.25">
      <c r="A5160" s="41" t="s">
        <v>854</v>
      </c>
      <c r="B5160" s="42">
        <v>-33.68</v>
      </c>
      <c r="C5160" s="42">
        <v>19.850000000000001</v>
      </c>
      <c r="D5160" s="43">
        <v>47.7</v>
      </c>
      <c r="E5160" s="40" t="s">
        <v>855</v>
      </c>
      <c r="F5160" s="15"/>
    </row>
    <row r="5161" spans="1:6" customFormat="1" ht="21.9" customHeight="1" x14ac:dyDescent="0.25">
      <c r="A5161" s="41" t="s">
        <v>854</v>
      </c>
      <c r="B5161" s="42">
        <v>-29.42</v>
      </c>
      <c r="C5161" s="42">
        <v>22.08</v>
      </c>
      <c r="D5161" s="43">
        <v>0.8</v>
      </c>
      <c r="E5161" s="40" t="s">
        <v>855</v>
      </c>
      <c r="F5161" s="15"/>
    </row>
    <row r="5162" spans="1:6" customFormat="1" ht="21.9" customHeight="1" x14ac:dyDescent="0.25">
      <c r="A5162" s="41" t="s">
        <v>854</v>
      </c>
      <c r="B5162" s="42">
        <v>-26.38</v>
      </c>
      <c r="C5162" s="42">
        <v>28.92</v>
      </c>
      <c r="D5162" s="43">
        <v>35</v>
      </c>
      <c r="E5162" s="40" t="s">
        <v>855</v>
      </c>
      <c r="F5162" s="15"/>
    </row>
    <row r="5163" spans="1:6" customFormat="1" ht="21.9" customHeight="1" x14ac:dyDescent="0.25">
      <c r="A5163" s="41" t="s">
        <v>854</v>
      </c>
      <c r="B5163" s="42">
        <v>14.519780000000001</v>
      </c>
      <c r="C5163" s="42">
        <v>4.5483399999999996</v>
      </c>
      <c r="D5163" s="43">
        <v>12.5</v>
      </c>
      <c r="E5163" s="40" t="s">
        <v>855</v>
      </c>
      <c r="F5163" s="15"/>
    </row>
    <row r="5164" spans="1:6" customFormat="1" ht="21.9" customHeight="1" x14ac:dyDescent="0.25">
      <c r="A5164" s="41" t="s">
        <v>854</v>
      </c>
      <c r="B5164" s="42">
        <v>15.66535</v>
      </c>
      <c r="C5164" s="42">
        <v>29.926760000000002</v>
      </c>
      <c r="D5164" s="43">
        <v>0</v>
      </c>
      <c r="E5164" s="40" t="s">
        <v>855</v>
      </c>
      <c r="F5164" s="15"/>
    </row>
    <row r="5165" spans="1:6" customFormat="1" ht="21.9" customHeight="1" x14ac:dyDescent="0.25">
      <c r="A5165" s="41" t="s">
        <v>854</v>
      </c>
      <c r="B5165" s="42">
        <v>-33.254770000000001</v>
      </c>
      <c r="C5165" s="42">
        <v>21.87378</v>
      </c>
      <c r="D5165" s="43">
        <v>0</v>
      </c>
      <c r="E5165" s="40" t="s">
        <v>855</v>
      </c>
      <c r="F5165" s="15"/>
    </row>
    <row r="5166" spans="1:6" customFormat="1" ht="21.9" customHeight="1" x14ac:dyDescent="0.25">
      <c r="A5166" s="35" t="s">
        <v>563</v>
      </c>
      <c r="B5166" s="36">
        <v>37.4</v>
      </c>
      <c r="C5166" s="36">
        <v>104.9</v>
      </c>
      <c r="D5166" s="37">
        <v>48</v>
      </c>
      <c r="E5166" s="38" t="s">
        <v>856</v>
      </c>
      <c r="F5166" s="15"/>
    </row>
    <row r="5167" spans="1:6" customFormat="1" ht="21.9" customHeight="1" x14ac:dyDescent="0.25">
      <c r="A5167" s="35" t="s">
        <v>444</v>
      </c>
      <c r="B5167" s="36">
        <v>37.799999999999997</v>
      </c>
      <c r="C5167" s="36">
        <v>115.8</v>
      </c>
      <c r="D5167" s="37">
        <v>15.3</v>
      </c>
      <c r="E5167" s="38" t="s">
        <v>857</v>
      </c>
      <c r="F5167" s="15"/>
    </row>
    <row r="5168" spans="1:6" customFormat="1" ht="21.9" customHeight="1" x14ac:dyDescent="0.25">
      <c r="A5168" s="35" t="s">
        <v>444</v>
      </c>
      <c r="B5168" s="36">
        <v>37.9</v>
      </c>
      <c r="C5168" s="36">
        <v>115.8</v>
      </c>
      <c r="D5168" s="37">
        <v>131</v>
      </c>
      <c r="E5168" s="38" t="s">
        <v>857</v>
      </c>
      <c r="F5168" s="15"/>
    </row>
    <row r="5169" spans="1:6" customFormat="1" ht="21.9" customHeight="1" x14ac:dyDescent="0.25">
      <c r="A5169" s="35" t="s">
        <v>444</v>
      </c>
      <c r="B5169" s="36">
        <v>38.1</v>
      </c>
      <c r="C5169" s="36">
        <v>114.4</v>
      </c>
      <c r="D5169" s="37">
        <v>168</v>
      </c>
      <c r="E5169" s="38" t="s">
        <v>857</v>
      </c>
      <c r="F5169" s="15"/>
    </row>
    <row r="5170" spans="1:6" customFormat="1" ht="21.9" customHeight="1" x14ac:dyDescent="0.25">
      <c r="A5170" s="35" t="s">
        <v>444</v>
      </c>
      <c r="B5170" s="36">
        <v>37.4</v>
      </c>
      <c r="C5170" s="36">
        <v>116.3</v>
      </c>
      <c r="D5170" s="37">
        <v>198</v>
      </c>
      <c r="E5170" s="38" t="s">
        <v>857</v>
      </c>
      <c r="F5170" s="15"/>
    </row>
    <row r="5171" spans="1:6" customFormat="1" ht="21.9" customHeight="1" x14ac:dyDescent="0.25">
      <c r="A5171" s="35" t="s">
        <v>444</v>
      </c>
      <c r="B5171" s="36">
        <v>38.299999999999997</v>
      </c>
      <c r="C5171" s="36">
        <v>116.8</v>
      </c>
      <c r="D5171" s="37">
        <v>256</v>
      </c>
      <c r="E5171" s="38" t="s">
        <v>857</v>
      </c>
      <c r="F5171" s="15"/>
    </row>
    <row r="5172" spans="1:6" customFormat="1" ht="21.9" customHeight="1" x14ac:dyDescent="0.25">
      <c r="A5172" s="35" t="s">
        <v>444</v>
      </c>
      <c r="B5172" s="36">
        <v>37.799999999999997</v>
      </c>
      <c r="C5172" s="36">
        <v>115.8</v>
      </c>
      <c r="D5172" s="37">
        <v>0</v>
      </c>
      <c r="E5172" s="38" t="s">
        <v>857</v>
      </c>
      <c r="F5172" s="15"/>
    </row>
    <row r="5173" spans="1:6" customFormat="1" ht="21.9" customHeight="1" x14ac:dyDescent="0.25">
      <c r="A5173" s="35" t="s">
        <v>444</v>
      </c>
      <c r="B5173" s="36">
        <v>37.4</v>
      </c>
      <c r="C5173" s="36">
        <v>116.3</v>
      </c>
      <c r="D5173" s="37">
        <v>84.6</v>
      </c>
      <c r="E5173" s="38" t="s">
        <v>857</v>
      </c>
      <c r="F5173" s="15"/>
    </row>
    <row r="5174" spans="1:6" customFormat="1" ht="21.9" customHeight="1" x14ac:dyDescent="0.25">
      <c r="A5174" s="35" t="s">
        <v>538</v>
      </c>
      <c r="B5174" s="36">
        <v>-22.6</v>
      </c>
      <c r="C5174" s="36">
        <v>18.3</v>
      </c>
      <c r="D5174" s="37">
        <v>7.6</v>
      </c>
      <c r="E5174" s="38" t="s">
        <v>858</v>
      </c>
      <c r="F5174" s="15"/>
    </row>
    <row r="5175" spans="1:6" customFormat="1" ht="21.9" customHeight="1" x14ac:dyDescent="0.25">
      <c r="A5175" s="35" t="s">
        <v>538</v>
      </c>
      <c r="B5175" s="36">
        <v>-22.6</v>
      </c>
      <c r="C5175" s="36">
        <v>18.3</v>
      </c>
      <c r="D5175" s="37">
        <v>75.3</v>
      </c>
      <c r="E5175" s="38" t="s">
        <v>858</v>
      </c>
      <c r="F5175" s="15"/>
    </row>
    <row r="5176" spans="1:6" customFormat="1" ht="21.9" customHeight="1" x14ac:dyDescent="0.25">
      <c r="A5176" s="35" t="s">
        <v>538</v>
      </c>
      <c r="B5176" s="36">
        <v>-22.6</v>
      </c>
      <c r="C5176" s="36">
        <v>18.3</v>
      </c>
      <c r="D5176" s="37">
        <v>7</v>
      </c>
      <c r="E5176" s="38" t="s">
        <v>858</v>
      </c>
      <c r="F5176" s="15"/>
    </row>
    <row r="5177" spans="1:6" customFormat="1" ht="21.9" customHeight="1" x14ac:dyDescent="0.25">
      <c r="A5177" s="35" t="s">
        <v>492</v>
      </c>
      <c r="B5177" s="36">
        <v>-33.799999999999997</v>
      </c>
      <c r="C5177" s="36">
        <v>117.4</v>
      </c>
      <c r="D5177" s="37">
        <v>17</v>
      </c>
      <c r="E5177" s="38" t="s">
        <v>859</v>
      </c>
      <c r="F5177" s="15"/>
    </row>
    <row r="5178" spans="1:6" customFormat="1" ht="21.9" customHeight="1" x14ac:dyDescent="0.25">
      <c r="A5178" s="35" t="s">
        <v>492</v>
      </c>
      <c r="B5178" s="36">
        <v>-33.799999999999997</v>
      </c>
      <c r="C5178" s="36">
        <v>117.4</v>
      </c>
      <c r="D5178" s="37">
        <v>45</v>
      </c>
      <c r="E5178" s="38" t="s">
        <v>859</v>
      </c>
      <c r="F5178" s="15"/>
    </row>
    <row r="5179" spans="1:6" customFormat="1" ht="21.9" customHeight="1" x14ac:dyDescent="0.25">
      <c r="A5179" s="35" t="s">
        <v>506</v>
      </c>
      <c r="B5179" s="36">
        <v>-43.6</v>
      </c>
      <c r="C5179" s="36">
        <v>172.1</v>
      </c>
      <c r="D5179" s="37">
        <v>17</v>
      </c>
      <c r="E5179" s="38" t="s">
        <v>860</v>
      </c>
      <c r="F5179" s="15"/>
    </row>
    <row r="5180" spans="1:6" customFormat="1" ht="21.9" customHeight="1" x14ac:dyDescent="0.25">
      <c r="A5180" s="35" t="s">
        <v>446</v>
      </c>
      <c r="B5180" s="36">
        <v>-30.3</v>
      </c>
      <c r="C5180" s="36">
        <v>149.30000000000001</v>
      </c>
      <c r="D5180" s="37">
        <v>31.3</v>
      </c>
      <c r="E5180" s="38" t="s">
        <v>861</v>
      </c>
      <c r="F5180" s="15"/>
    </row>
    <row r="5181" spans="1:6" customFormat="1" ht="21.9" customHeight="1" x14ac:dyDescent="0.25">
      <c r="A5181" s="35" t="s">
        <v>446</v>
      </c>
      <c r="B5181" s="36">
        <v>-30.3</v>
      </c>
      <c r="C5181" s="36">
        <v>149.4</v>
      </c>
      <c r="D5181" s="37">
        <v>56.5</v>
      </c>
      <c r="E5181" s="38" t="s">
        <v>861</v>
      </c>
      <c r="F5181" s="15"/>
    </row>
    <row r="5182" spans="1:6" customFormat="1" ht="21.9" customHeight="1" x14ac:dyDescent="0.25">
      <c r="A5182" s="35" t="s">
        <v>446</v>
      </c>
      <c r="B5182" s="36">
        <v>-30.3</v>
      </c>
      <c r="C5182" s="36">
        <v>149.6</v>
      </c>
      <c r="D5182" s="37">
        <v>72.5</v>
      </c>
      <c r="E5182" s="38" t="s">
        <v>861</v>
      </c>
      <c r="F5182" s="15"/>
    </row>
    <row r="5183" spans="1:6" customFormat="1" ht="21.9" customHeight="1" x14ac:dyDescent="0.25">
      <c r="A5183" s="35" t="s">
        <v>446</v>
      </c>
      <c r="B5183" s="36">
        <v>-30.3</v>
      </c>
      <c r="C5183" s="36">
        <v>149.30000000000001</v>
      </c>
      <c r="D5183" s="37">
        <v>87.3</v>
      </c>
      <c r="E5183" s="38" t="s">
        <v>861</v>
      </c>
      <c r="F5183" s="15"/>
    </row>
    <row r="5184" spans="1:6" customFormat="1" ht="21.9" customHeight="1" x14ac:dyDescent="0.25">
      <c r="A5184" s="35" t="s">
        <v>446</v>
      </c>
      <c r="B5184" s="36">
        <v>-30.3</v>
      </c>
      <c r="C5184" s="36">
        <v>149.30000000000001</v>
      </c>
      <c r="D5184" s="37">
        <v>121</v>
      </c>
      <c r="E5184" s="38" t="s">
        <v>861</v>
      </c>
      <c r="F5184" s="15"/>
    </row>
    <row r="5185" spans="1:6" customFormat="1" ht="21.9" customHeight="1" x14ac:dyDescent="0.25">
      <c r="A5185" s="35" t="s">
        <v>539</v>
      </c>
      <c r="B5185" s="36">
        <v>39.1</v>
      </c>
      <c r="C5185" s="36">
        <v>-75.400000000000006</v>
      </c>
      <c r="D5185" s="37">
        <v>159</v>
      </c>
      <c r="E5185" s="38" t="s">
        <v>862</v>
      </c>
      <c r="F5185" s="15"/>
    </row>
    <row r="5186" spans="1:6" customFormat="1" ht="21.9" customHeight="1" x14ac:dyDescent="0.25">
      <c r="A5186" s="35" t="s">
        <v>540</v>
      </c>
      <c r="B5186" s="36">
        <v>52.6</v>
      </c>
      <c r="C5186" s="36">
        <v>13.4</v>
      </c>
      <c r="D5186" s="37">
        <v>114</v>
      </c>
      <c r="E5186" s="38" t="s">
        <v>863</v>
      </c>
      <c r="F5186" s="15"/>
    </row>
    <row r="5187" spans="1:6" customFormat="1" ht="21.9" customHeight="1" x14ac:dyDescent="0.25">
      <c r="A5187" s="35" t="s">
        <v>540</v>
      </c>
      <c r="B5187" s="36">
        <v>52.6</v>
      </c>
      <c r="C5187" s="36">
        <v>13.4</v>
      </c>
      <c r="D5187" s="37">
        <v>28.9</v>
      </c>
      <c r="E5187" s="38" t="s">
        <v>863</v>
      </c>
      <c r="F5187" s="15"/>
    </row>
    <row r="5188" spans="1:6" customFormat="1" ht="21.9" customHeight="1" x14ac:dyDescent="0.25">
      <c r="A5188" s="35" t="s">
        <v>864</v>
      </c>
      <c r="B5188" s="36">
        <v>52.4</v>
      </c>
      <c r="C5188" s="36">
        <v>13.3</v>
      </c>
      <c r="D5188" s="37">
        <v>269</v>
      </c>
      <c r="E5188" s="38" t="s">
        <v>863</v>
      </c>
      <c r="F5188" s="15"/>
    </row>
    <row r="5189" spans="1:6" customFormat="1" ht="21.9" customHeight="1" x14ac:dyDescent="0.25">
      <c r="A5189" s="35" t="s">
        <v>493</v>
      </c>
      <c r="B5189" s="36">
        <v>27.6</v>
      </c>
      <c r="C5189" s="36">
        <v>-98.3</v>
      </c>
      <c r="D5189" s="37">
        <v>22</v>
      </c>
      <c r="E5189" s="38" t="s">
        <v>865</v>
      </c>
      <c r="F5189" s="15"/>
    </row>
    <row r="5190" spans="1:6" customFormat="1" ht="21.9" customHeight="1" x14ac:dyDescent="0.25">
      <c r="A5190" s="35" t="s">
        <v>493</v>
      </c>
      <c r="B5190" s="36">
        <v>27.6</v>
      </c>
      <c r="C5190" s="36">
        <v>-98.3</v>
      </c>
      <c r="D5190" s="37">
        <v>78</v>
      </c>
      <c r="E5190" s="38" t="s">
        <v>865</v>
      </c>
      <c r="F5190" s="15"/>
    </row>
    <row r="5191" spans="1:6" customFormat="1" ht="21.9" customHeight="1" x14ac:dyDescent="0.25">
      <c r="A5191" s="35" t="s">
        <v>493</v>
      </c>
      <c r="B5191" s="36">
        <v>27.6</v>
      </c>
      <c r="C5191" s="36">
        <v>-98.3</v>
      </c>
      <c r="D5191" s="37">
        <v>0</v>
      </c>
      <c r="E5191" s="38" t="s">
        <v>865</v>
      </c>
      <c r="F5191" s="15"/>
    </row>
    <row r="5192" spans="1:6" customFormat="1" ht="21.9" customHeight="1" x14ac:dyDescent="0.25">
      <c r="A5192" s="41" t="s">
        <v>866</v>
      </c>
      <c r="B5192" s="42">
        <v>-22.13</v>
      </c>
      <c r="C5192" s="42">
        <v>-47.57</v>
      </c>
      <c r="D5192" s="43">
        <v>350</v>
      </c>
      <c r="E5192" s="40" t="s">
        <v>867</v>
      </c>
      <c r="F5192" s="15"/>
    </row>
    <row r="5193" spans="1:6" customFormat="1" ht="21.9" customHeight="1" x14ac:dyDescent="0.25">
      <c r="A5193" s="35" t="s">
        <v>494</v>
      </c>
      <c r="B5193" s="36">
        <v>-35.4</v>
      </c>
      <c r="C5193" s="36">
        <v>147.6</v>
      </c>
      <c r="D5193" s="37">
        <v>22</v>
      </c>
      <c r="E5193" s="38" t="s">
        <v>868</v>
      </c>
      <c r="F5193" s="15"/>
    </row>
    <row r="5194" spans="1:6" customFormat="1" ht="21.9" customHeight="1" x14ac:dyDescent="0.25">
      <c r="A5194" s="35" t="s">
        <v>494</v>
      </c>
      <c r="B5194" s="36">
        <v>-35.4</v>
      </c>
      <c r="C5194" s="36">
        <v>147.6</v>
      </c>
      <c r="D5194" s="37">
        <v>62</v>
      </c>
      <c r="E5194" s="38" t="s">
        <v>868</v>
      </c>
      <c r="F5194" s="15"/>
    </row>
    <row r="5195" spans="1:6" customFormat="1" ht="21.9" customHeight="1" x14ac:dyDescent="0.25">
      <c r="A5195" s="35" t="s">
        <v>495</v>
      </c>
      <c r="B5195" s="36">
        <v>-35.1</v>
      </c>
      <c r="C5195" s="36">
        <v>147.4</v>
      </c>
      <c r="D5195" s="37">
        <v>44.5</v>
      </c>
      <c r="E5195" s="38" t="s">
        <v>869</v>
      </c>
      <c r="F5195" s="15"/>
    </row>
    <row r="5196" spans="1:6" customFormat="1" ht="21.9" customHeight="1" x14ac:dyDescent="0.25">
      <c r="A5196" s="35" t="s">
        <v>495</v>
      </c>
      <c r="B5196" s="36">
        <v>-30.6</v>
      </c>
      <c r="C5196" s="36">
        <v>150.6</v>
      </c>
      <c r="D5196" s="37">
        <v>47.5</v>
      </c>
      <c r="E5196" s="38" t="s">
        <v>869</v>
      </c>
      <c r="F5196" s="15"/>
    </row>
    <row r="5197" spans="1:6" customFormat="1" ht="21.9" customHeight="1" x14ac:dyDescent="0.25">
      <c r="A5197" s="35" t="s">
        <v>495</v>
      </c>
      <c r="B5197" s="36">
        <v>-37.4</v>
      </c>
      <c r="C5197" s="36">
        <v>141.9</v>
      </c>
      <c r="D5197" s="37">
        <v>142</v>
      </c>
      <c r="E5197" s="38" t="s">
        <v>869</v>
      </c>
      <c r="F5197" s="15"/>
    </row>
    <row r="5198" spans="1:6" customFormat="1" ht="21.9" customHeight="1" x14ac:dyDescent="0.25">
      <c r="A5198" s="35" t="s">
        <v>495</v>
      </c>
      <c r="B5198" s="36">
        <v>-33.6</v>
      </c>
      <c r="C5198" s="36">
        <v>149.1</v>
      </c>
      <c r="D5198" s="37">
        <v>159</v>
      </c>
      <c r="E5198" s="38" t="s">
        <v>869</v>
      </c>
      <c r="F5198" s="15"/>
    </row>
    <row r="5199" spans="1:6" customFormat="1" ht="21.9" customHeight="1" x14ac:dyDescent="0.25">
      <c r="A5199" s="35" t="s">
        <v>495</v>
      </c>
      <c r="B5199" s="36">
        <v>-34.9</v>
      </c>
      <c r="C5199" s="36">
        <v>117.8</v>
      </c>
      <c r="D5199" s="37">
        <v>161</v>
      </c>
      <c r="E5199" s="38" t="s">
        <v>869</v>
      </c>
      <c r="F5199" s="15"/>
    </row>
    <row r="5200" spans="1:6" customFormat="1" ht="21.9" customHeight="1" x14ac:dyDescent="0.25">
      <c r="A5200" s="35" t="s">
        <v>495</v>
      </c>
      <c r="B5200" s="36">
        <v>-37.1</v>
      </c>
      <c r="C5200" s="36">
        <v>145.9</v>
      </c>
      <c r="D5200" s="37">
        <v>161</v>
      </c>
      <c r="E5200" s="38" t="s">
        <v>869</v>
      </c>
      <c r="F5200" s="15"/>
    </row>
    <row r="5201" spans="1:6" customFormat="1" ht="21.9" customHeight="1" x14ac:dyDescent="0.25">
      <c r="A5201" s="35" t="s">
        <v>870</v>
      </c>
      <c r="B5201" s="36">
        <v>34.299999999999997</v>
      </c>
      <c r="C5201" s="36">
        <v>-117.8</v>
      </c>
      <c r="D5201" s="37">
        <v>55</v>
      </c>
      <c r="E5201" s="38" t="s">
        <v>871</v>
      </c>
      <c r="F5201" s="15"/>
    </row>
    <row r="5202" spans="1:6" customFormat="1" ht="21.9" customHeight="1" x14ac:dyDescent="0.25">
      <c r="A5202" s="35" t="s">
        <v>870</v>
      </c>
      <c r="B5202" s="36">
        <v>34.299999999999997</v>
      </c>
      <c r="C5202" s="36">
        <v>-117.8</v>
      </c>
      <c r="D5202" s="37">
        <v>39</v>
      </c>
      <c r="E5202" s="38" t="s">
        <v>871</v>
      </c>
      <c r="F5202" s="15"/>
    </row>
    <row r="5203" spans="1:6" customFormat="1" ht="21.9" customHeight="1" x14ac:dyDescent="0.25">
      <c r="A5203" s="35" t="s">
        <v>508</v>
      </c>
      <c r="B5203" s="36">
        <v>33.299999999999997</v>
      </c>
      <c r="C5203" s="36">
        <v>-99.3</v>
      </c>
      <c r="D5203" s="37">
        <v>0.13</v>
      </c>
      <c r="E5203" s="38" t="s">
        <v>872</v>
      </c>
      <c r="F5203" s="15"/>
    </row>
    <row r="5204" spans="1:6" customFormat="1" ht="21.9" customHeight="1" x14ac:dyDescent="0.25">
      <c r="A5204" s="35" t="s">
        <v>496</v>
      </c>
      <c r="B5204" s="36">
        <v>-31.4</v>
      </c>
      <c r="C5204" s="36">
        <v>150.80000000000001</v>
      </c>
      <c r="D5204" s="37">
        <v>21</v>
      </c>
      <c r="E5204" s="38" t="s">
        <v>873</v>
      </c>
      <c r="F5204" s="15"/>
    </row>
    <row r="5205" spans="1:6" customFormat="1" ht="21.9" customHeight="1" x14ac:dyDescent="0.25">
      <c r="A5205" s="35" t="s">
        <v>541</v>
      </c>
      <c r="B5205" s="36">
        <v>-33.4</v>
      </c>
      <c r="C5205" s="36">
        <v>145.6</v>
      </c>
      <c r="D5205" s="37">
        <v>8.5</v>
      </c>
      <c r="E5205" s="38" t="s">
        <v>874</v>
      </c>
      <c r="F5205" s="15"/>
    </row>
    <row r="5206" spans="1:6" customFormat="1" ht="21.9" customHeight="1" x14ac:dyDescent="0.25">
      <c r="A5206" s="35" t="s">
        <v>541</v>
      </c>
      <c r="B5206" s="36">
        <v>-35.1</v>
      </c>
      <c r="C5206" s="36">
        <v>142.1</v>
      </c>
      <c r="D5206" s="37">
        <v>9.5</v>
      </c>
      <c r="E5206" s="38" t="s">
        <v>874</v>
      </c>
      <c r="F5206" s="15"/>
    </row>
    <row r="5207" spans="1:6" customFormat="1" ht="21.9" customHeight="1" x14ac:dyDescent="0.25">
      <c r="A5207" s="35" t="s">
        <v>450</v>
      </c>
      <c r="B5207" s="36">
        <v>36.1</v>
      </c>
      <c r="C5207" s="36">
        <v>-111.3</v>
      </c>
      <c r="D5207" s="37">
        <v>16</v>
      </c>
      <c r="E5207" s="38" t="s">
        <v>875</v>
      </c>
      <c r="F5207" s="15"/>
    </row>
    <row r="5208" spans="1:6" customFormat="1" ht="21.9" customHeight="1" x14ac:dyDescent="0.25">
      <c r="A5208" s="35" t="s">
        <v>450</v>
      </c>
      <c r="B5208" s="36">
        <v>36.1</v>
      </c>
      <c r="C5208" s="36">
        <v>-111.3</v>
      </c>
      <c r="D5208" s="37">
        <v>16</v>
      </c>
      <c r="E5208" s="38" t="s">
        <v>875</v>
      </c>
      <c r="F5208" s="15"/>
    </row>
    <row r="5209" spans="1:6" customFormat="1" ht="21.9" customHeight="1" x14ac:dyDescent="0.25">
      <c r="A5209" s="35" t="s">
        <v>451</v>
      </c>
      <c r="B5209" s="36">
        <v>34.9</v>
      </c>
      <c r="C5209" s="36">
        <v>8.1</v>
      </c>
      <c r="D5209" s="37">
        <v>0.9</v>
      </c>
      <c r="E5209" s="38" t="s">
        <v>876</v>
      </c>
      <c r="F5209" s="15"/>
    </row>
  </sheetData>
  <phoneticPr fontId="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F7CDF-AD14-4A8A-8FD2-D0A69FEE0F05}">
  <dimension ref="A1:AA67"/>
  <sheetViews>
    <sheetView zoomScale="70" zoomScaleNormal="70" workbookViewId="0">
      <pane ySplit="1" topLeftCell="A21" activePane="bottomLeft" state="frozen"/>
      <selection pane="bottomLeft" activeCell="C30" sqref="C30"/>
    </sheetView>
  </sheetViews>
  <sheetFormatPr defaultRowHeight="13.2" x14ac:dyDescent="0.25"/>
  <cols>
    <col min="10" max="15" width="0" hidden="1" customWidth="1"/>
  </cols>
  <sheetData>
    <row r="1" spans="1:26" ht="81.599999999999994" x14ac:dyDescent="0.25">
      <c r="A1" s="72" t="s">
        <v>1809</v>
      </c>
      <c r="B1" s="72" t="s">
        <v>1810</v>
      </c>
      <c r="C1" s="74" t="s">
        <v>880</v>
      </c>
      <c r="D1" s="74" t="s">
        <v>1</v>
      </c>
      <c r="E1" s="74" t="s">
        <v>1811</v>
      </c>
      <c r="F1" s="74" t="s">
        <v>1812</v>
      </c>
      <c r="G1" s="75" t="s">
        <v>1813</v>
      </c>
      <c r="H1" s="75" t="s">
        <v>1814</v>
      </c>
      <c r="I1" s="76" t="s">
        <v>264</v>
      </c>
      <c r="J1" s="77" t="s">
        <v>1815</v>
      </c>
      <c r="K1" s="78" t="s">
        <v>1816</v>
      </c>
      <c r="L1" s="79" t="s">
        <v>1817</v>
      </c>
      <c r="M1" s="79" t="s">
        <v>1818</v>
      </c>
      <c r="N1" s="76" t="s">
        <v>264</v>
      </c>
      <c r="O1" s="80" t="s">
        <v>1819</v>
      </c>
      <c r="P1" s="80" t="s">
        <v>1820</v>
      </c>
      <c r="Q1" s="74" t="s">
        <v>1821</v>
      </c>
      <c r="R1" s="74" t="s">
        <v>1822</v>
      </c>
      <c r="S1" s="74" t="s">
        <v>0</v>
      </c>
      <c r="T1" s="74" t="s">
        <v>1823</v>
      </c>
      <c r="U1" s="74" t="s">
        <v>1824</v>
      </c>
      <c r="V1" s="81" t="s">
        <v>1825</v>
      </c>
      <c r="W1" s="82" t="s">
        <v>1826</v>
      </c>
      <c r="X1" s="74" t="s">
        <v>1827</v>
      </c>
      <c r="Z1" s="74"/>
    </row>
    <row r="2" spans="1:26" x14ac:dyDescent="0.25">
      <c r="C2" s="83"/>
      <c r="D2" s="83"/>
      <c r="E2" s="83"/>
      <c r="F2" s="83" t="s">
        <v>1828</v>
      </c>
      <c r="G2" s="84" t="s">
        <v>1828</v>
      </c>
      <c r="H2" s="84" t="s">
        <v>1829</v>
      </c>
      <c r="I2" s="83" t="s">
        <v>1828</v>
      </c>
      <c r="J2" s="83" t="s">
        <v>1828</v>
      </c>
      <c r="K2" s="83" t="s">
        <v>1828</v>
      </c>
      <c r="L2" s="83" t="s">
        <v>1828</v>
      </c>
      <c r="M2" s="83" t="s">
        <v>1828</v>
      </c>
      <c r="N2" s="83" t="s">
        <v>1828</v>
      </c>
      <c r="O2" s="83" t="s">
        <v>1829</v>
      </c>
      <c r="P2" s="83"/>
      <c r="Q2" s="83" t="s">
        <v>1830</v>
      </c>
      <c r="R2" s="83"/>
      <c r="S2" s="83"/>
      <c r="T2" s="83" t="s">
        <v>1828</v>
      </c>
      <c r="U2" s="83" t="s">
        <v>1831</v>
      </c>
      <c r="V2" s="85"/>
      <c r="W2" s="85"/>
      <c r="X2" s="7"/>
      <c r="Z2" s="83"/>
    </row>
    <row r="3" spans="1:26" s="86" customFormat="1" x14ac:dyDescent="0.25">
      <c r="A3" s="72">
        <v>-117.75</v>
      </c>
      <c r="B3" s="72">
        <v>37.75</v>
      </c>
      <c r="C3" s="7" t="s">
        <v>1832</v>
      </c>
      <c r="D3" s="7">
        <v>143</v>
      </c>
      <c r="E3" s="7"/>
      <c r="F3" s="7">
        <v>164.8</v>
      </c>
      <c r="G3" s="72">
        <v>234.6</v>
      </c>
      <c r="H3" s="72">
        <f t="shared" ref="H3:H28" si="0">(G3-F3)/G3*100</f>
        <v>29.752770673486779</v>
      </c>
      <c r="I3" s="7">
        <v>0.61</v>
      </c>
      <c r="J3" s="7">
        <v>4.95</v>
      </c>
      <c r="K3" s="72">
        <v>24.87</v>
      </c>
      <c r="L3" s="72">
        <v>15.98</v>
      </c>
      <c r="M3" s="72">
        <v>4.8</v>
      </c>
      <c r="N3" s="7">
        <v>0.61</v>
      </c>
      <c r="O3" s="72">
        <f t="shared" ref="O3:O28" si="1">(K3-I3)/K3*100</f>
        <v>97.547245677523122</v>
      </c>
      <c r="P3" s="7"/>
      <c r="Q3" s="7"/>
      <c r="R3" s="7"/>
      <c r="S3" s="7"/>
      <c r="T3" s="7">
        <v>92.65</v>
      </c>
      <c r="U3" s="7">
        <v>0.29899999999999999</v>
      </c>
      <c r="V3" s="73">
        <v>50</v>
      </c>
      <c r="W3" s="73">
        <v>20</v>
      </c>
      <c r="X3" s="7">
        <v>48</v>
      </c>
      <c r="Z3" s="7"/>
    </row>
    <row r="4" spans="1:26" x14ac:dyDescent="0.25">
      <c r="A4" s="72">
        <v>-117.25</v>
      </c>
      <c r="B4" s="72">
        <v>37.75</v>
      </c>
      <c r="C4" s="7" t="s">
        <v>1832</v>
      </c>
      <c r="D4" s="7" t="s">
        <v>1833</v>
      </c>
      <c r="E4" s="7"/>
      <c r="F4" s="7">
        <v>172.57</v>
      </c>
      <c r="G4" s="72">
        <v>173.53</v>
      </c>
      <c r="H4" s="72">
        <f t="shared" si="0"/>
        <v>0.55321846366622951</v>
      </c>
      <c r="I4" s="7">
        <v>0.51</v>
      </c>
      <c r="J4" s="7">
        <v>0.22</v>
      </c>
      <c r="K4" s="72">
        <v>14.7</v>
      </c>
      <c r="L4" s="72">
        <v>4.4000000000000004</v>
      </c>
      <c r="M4" s="72">
        <v>0.22</v>
      </c>
      <c r="N4" s="7">
        <v>0.51</v>
      </c>
      <c r="O4" s="72">
        <f t="shared" si="1"/>
        <v>96.530612244897966</v>
      </c>
      <c r="P4" s="7"/>
      <c r="Q4" s="7"/>
      <c r="R4" s="7"/>
      <c r="S4" s="7"/>
      <c r="T4" s="7">
        <v>45.74</v>
      </c>
      <c r="U4" s="7">
        <v>0.34200000000000003</v>
      </c>
      <c r="V4" s="73">
        <v>50</v>
      </c>
      <c r="W4" s="73">
        <v>20</v>
      </c>
      <c r="X4" s="7">
        <v>42</v>
      </c>
      <c r="Z4" s="7"/>
    </row>
    <row r="5" spans="1:26" x14ac:dyDescent="0.25">
      <c r="A5" s="72">
        <v>-116.75</v>
      </c>
      <c r="B5" s="72">
        <v>37.75</v>
      </c>
      <c r="C5" s="7" t="s">
        <v>1832</v>
      </c>
      <c r="D5" s="7" t="s">
        <v>1834</v>
      </c>
      <c r="E5" s="7"/>
      <c r="F5" s="7">
        <v>192.6</v>
      </c>
      <c r="G5" s="72">
        <v>142.97</v>
      </c>
      <c r="H5" s="72">
        <f t="shared" si="0"/>
        <v>-34.713576274742955</v>
      </c>
      <c r="I5" s="7">
        <v>1.1599999999999999</v>
      </c>
      <c r="J5" s="7">
        <v>0.2</v>
      </c>
      <c r="K5" s="72">
        <v>9.1300000000000008</v>
      </c>
      <c r="L5" s="72">
        <v>2.46</v>
      </c>
      <c r="M5" s="72">
        <v>0.2</v>
      </c>
      <c r="N5" s="7">
        <v>1.1599999999999999</v>
      </c>
      <c r="O5" s="72">
        <f t="shared" si="1"/>
        <v>87.29463307776561</v>
      </c>
      <c r="P5" s="7"/>
      <c r="Q5" s="7"/>
      <c r="R5" s="7"/>
      <c r="S5" s="7"/>
      <c r="T5" s="72">
        <v>29.52</v>
      </c>
      <c r="U5" s="7">
        <v>0.35620000000000002</v>
      </c>
      <c r="V5" s="73">
        <v>50</v>
      </c>
      <c r="W5" s="73">
        <v>20</v>
      </c>
      <c r="X5" s="7">
        <v>40</v>
      </c>
      <c r="Z5" s="7"/>
    </row>
    <row r="6" spans="1:26" x14ac:dyDescent="0.25">
      <c r="A6" s="72">
        <v>-116.25</v>
      </c>
      <c r="B6" s="72">
        <v>37.75</v>
      </c>
      <c r="C6" s="7" t="s">
        <v>1832</v>
      </c>
      <c r="D6" s="7" t="s">
        <v>1835</v>
      </c>
      <c r="E6" s="7"/>
      <c r="F6" s="7">
        <v>219.37</v>
      </c>
      <c r="G6" s="72">
        <v>298.17</v>
      </c>
      <c r="H6" s="72">
        <f t="shared" si="0"/>
        <v>26.427876714625885</v>
      </c>
      <c r="I6" s="7">
        <v>2.81</v>
      </c>
      <c r="J6" s="7">
        <v>3.04</v>
      </c>
      <c r="K6" s="72">
        <v>13.39</v>
      </c>
      <c r="L6" s="72">
        <v>8.06</v>
      </c>
      <c r="M6" s="72">
        <v>2.96</v>
      </c>
      <c r="N6" s="7">
        <v>2.81</v>
      </c>
      <c r="O6" s="72">
        <f t="shared" si="1"/>
        <v>79.014189693801342</v>
      </c>
      <c r="P6" s="7"/>
      <c r="Q6" s="7"/>
      <c r="R6" s="7"/>
      <c r="S6" s="7"/>
      <c r="T6" s="7">
        <v>42.7</v>
      </c>
      <c r="U6" s="7">
        <v>0.3135</v>
      </c>
      <c r="V6" s="73">
        <v>50</v>
      </c>
      <c r="W6" s="73">
        <v>20</v>
      </c>
      <c r="X6" s="7">
        <v>46</v>
      </c>
      <c r="Z6" s="7"/>
    </row>
    <row r="7" spans="1:26" s="86" customFormat="1" x14ac:dyDescent="0.25">
      <c r="A7" s="72">
        <v>-115.75</v>
      </c>
      <c r="B7" s="72">
        <v>37.75</v>
      </c>
      <c r="C7" s="7" t="s">
        <v>1832</v>
      </c>
      <c r="D7" s="7">
        <v>170</v>
      </c>
      <c r="E7" s="7"/>
      <c r="F7" s="7">
        <v>225.5</v>
      </c>
      <c r="G7" s="72">
        <v>270.89999999999998</v>
      </c>
      <c r="H7" s="72">
        <f t="shared" si="0"/>
        <v>16.758951642672564</v>
      </c>
      <c r="I7" s="7">
        <v>2.4900000000000002</v>
      </c>
      <c r="J7" s="7">
        <v>1.29</v>
      </c>
      <c r="K7" s="72">
        <v>13.48</v>
      </c>
      <c r="L7" s="72">
        <v>6.81</v>
      </c>
      <c r="M7" s="72">
        <v>1.23</v>
      </c>
      <c r="N7" s="7">
        <v>2.4900000000000002</v>
      </c>
      <c r="O7" s="72">
        <f t="shared" si="1"/>
        <v>81.528189910979236</v>
      </c>
      <c r="P7" s="7"/>
      <c r="Q7" s="7"/>
      <c r="R7" s="7"/>
      <c r="S7" s="7"/>
      <c r="T7" s="7">
        <v>29.38</v>
      </c>
      <c r="U7" s="7">
        <v>0.45879999999999999</v>
      </c>
      <c r="V7" s="73">
        <v>70</v>
      </c>
      <c r="W7" s="73">
        <v>20</v>
      </c>
      <c r="X7" s="7">
        <v>44</v>
      </c>
      <c r="Z7" s="7"/>
    </row>
    <row r="8" spans="1:26" x14ac:dyDescent="0.25">
      <c r="A8" s="72">
        <v>-115.25</v>
      </c>
      <c r="B8" s="72">
        <v>37.75</v>
      </c>
      <c r="C8" s="7" t="s">
        <v>1832</v>
      </c>
      <c r="D8" s="7" t="s">
        <v>1836</v>
      </c>
      <c r="E8" s="7"/>
      <c r="F8" s="7">
        <v>230.9</v>
      </c>
      <c r="G8" s="72">
        <v>281.60000000000002</v>
      </c>
      <c r="H8" s="72">
        <f t="shared" si="0"/>
        <v>18.004261363636367</v>
      </c>
      <c r="I8" s="7">
        <v>2.13</v>
      </c>
      <c r="J8" s="7">
        <v>0.19</v>
      </c>
      <c r="K8" s="72">
        <v>16.850000000000001</v>
      </c>
      <c r="L8" s="72">
        <v>7.97</v>
      </c>
      <c r="M8" s="72">
        <v>0.18</v>
      </c>
      <c r="N8" s="7">
        <v>2.13</v>
      </c>
      <c r="O8" s="72">
        <f t="shared" si="1"/>
        <v>87.359050445103875</v>
      </c>
      <c r="P8" s="7"/>
      <c r="Q8" s="7"/>
      <c r="R8" s="7"/>
      <c r="S8" s="7"/>
      <c r="T8" s="7">
        <v>39.29</v>
      </c>
      <c r="U8" s="7">
        <v>0.4289</v>
      </c>
      <c r="V8" s="73">
        <v>70</v>
      </c>
      <c r="W8" s="73">
        <v>20</v>
      </c>
      <c r="X8" s="7">
        <v>47</v>
      </c>
      <c r="Z8" s="7"/>
    </row>
    <row r="9" spans="1:26" s="87" customFormat="1" x14ac:dyDescent="0.25">
      <c r="A9" s="72">
        <v>-117.25</v>
      </c>
      <c r="B9" s="72">
        <v>37.25</v>
      </c>
      <c r="C9" s="7" t="s">
        <v>1832</v>
      </c>
      <c r="D9" s="7" t="s">
        <v>1837</v>
      </c>
      <c r="E9" s="7"/>
      <c r="F9" s="7">
        <v>160.80000000000001</v>
      </c>
      <c r="G9" s="72">
        <v>197.23</v>
      </c>
      <c r="H9" s="72">
        <f t="shared" si="0"/>
        <v>18.470820869036142</v>
      </c>
      <c r="I9" s="7">
        <v>0.97</v>
      </c>
      <c r="J9" s="7">
        <v>4.66</v>
      </c>
      <c r="K9" s="72">
        <v>19.96</v>
      </c>
      <c r="L9" s="72">
        <v>5.26</v>
      </c>
      <c r="M9" s="72">
        <v>0.93</v>
      </c>
      <c r="N9" s="7">
        <v>0.97</v>
      </c>
      <c r="O9" s="72">
        <f t="shared" si="1"/>
        <v>95.140280561122253</v>
      </c>
      <c r="P9" s="7"/>
      <c r="Q9" s="7"/>
      <c r="R9" s="7"/>
      <c r="S9" s="7"/>
      <c r="T9" s="7">
        <v>72.959999999999994</v>
      </c>
      <c r="U9" s="7">
        <v>0.308</v>
      </c>
      <c r="V9" s="73">
        <v>50</v>
      </c>
      <c r="W9" s="73">
        <v>19</v>
      </c>
      <c r="X9" s="7">
        <v>47</v>
      </c>
      <c r="Z9" s="7"/>
    </row>
    <row r="10" spans="1:26" s="88" customFormat="1" x14ac:dyDescent="0.25">
      <c r="A10" s="72">
        <v>-116.75</v>
      </c>
      <c r="B10" s="72">
        <v>37.25</v>
      </c>
      <c r="C10" s="7" t="s">
        <v>1832</v>
      </c>
      <c r="D10" s="7" t="s">
        <v>1838</v>
      </c>
      <c r="E10" s="7"/>
      <c r="F10" s="7">
        <v>184.27</v>
      </c>
      <c r="G10" s="72">
        <v>171</v>
      </c>
      <c r="H10" s="72">
        <f t="shared" si="0"/>
        <v>-7.7602339181286606</v>
      </c>
      <c r="I10" s="7">
        <v>1.54</v>
      </c>
      <c r="J10" s="7">
        <v>1.64</v>
      </c>
      <c r="K10" s="72">
        <v>12.57</v>
      </c>
      <c r="L10" s="72">
        <v>7.53</v>
      </c>
      <c r="M10" s="72">
        <v>1.65</v>
      </c>
      <c r="N10" s="7">
        <v>1.54</v>
      </c>
      <c r="O10" s="72">
        <f t="shared" si="1"/>
        <v>87.748607796340508</v>
      </c>
      <c r="P10" s="7"/>
      <c r="Q10" s="7"/>
      <c r="R10" s="7"/>
      <c r="S10" s="7"/>
      <c r="T10" s="7">
        <v>47.44</v>
      </c>
      <c r="U10" s="7">
        <v>0.32769999999999999</v>
      </c>
      <c r="V10" s="73">
        <v>50</v>
      </c>
      <c r="W10" s="73">
        <v>20</v>
      </c>
      <c r="X10" s="7">
        <v>44</v>
      </c>
      <c r="Z10" s="7"/>
    </row>
    <row r="11" spans="1:26" x14ac:dyDescent="0.25">
      <c r="A11" s="72">
        <v>-116.25</v>
      </c>
      <c r="B11" s="72">
        <v>37.25</v>
      </c>
      <c r="C11" s="7" t="s">
        <v>1832</v>
      </c>
      <c r="D11" s="7" t="s">
        <v>1839</v>
      </c>
      <c r="E11" s="7"/>
      <c r="F11" s="7">
        <v>206.1</v>
      </c>
      <c r="G11" s="72">
        <v>262.77</v>
      </c>
      <c r="H11" s="72">
        <f t="shared" si="0"/>
        <v>21.566388857175472</v>
      </c>
      <c r="I11" s="7">
        <v>2.72</v>
      </c>
      <c r="J11" s="7">
        <v>5.21</v>
      </c>
      <c r="K11" s="72">
        <v>11.52</v>
      </c>
      <c r="L11" s="72">
        <v>8.57</v>
      </c>
      <c r="M11" s="72">
        <v>5.3</v>
      </c>
      <c r="N11" s="7">
        <v>2.72</v>
      </c>
      <c r="O11" s="72">
        <f t="shared" si="1"/>
        <v>76.388888888888886</v>
      </c>
      <c r="P11" s="7"/>
      <c r="Q11" s="7"/>
      <c r="R11" s="7"/>
      <c r="S11" s="7"/>
      <c r="T11" s="7">
        <v>38.520000000000003</v>
      </c>
      <c r="U11" s="7">
        <v>0.30080000000000001</v>
      </c>
      <c r="V11" s="73">
        <v>50</v>
      </c>
      <c r="W11" s="73">
        <v>19</v>
      </c>
      <c r="X11" s="7">
        <v>48</v>
      </c>
      <c r="Z11" s="7"/>
    </row>
    <row r="12" spans="1:26" x14ac:dyDescent="0.25">
      <c r="A12" s="72">
        <v>-115.75</v>
      </c>
      <c r="B12" s="72">
        <v>37.25</v>
      </c>
      <c r="C12" s="7" t="s">
        <v>1832</v>
      </c>
      <c r="D12" s="7" t="s">
        <v>1840</v>
      </c>
      <c r="E12" s="7"/>
      <c r="F12" s="7">
        <v>203.1</v>
      </c>
      <c r="G12" s="72">
        <v>259</v>
      </c>
      <c r="H12" s="72">
        <f t="shared" si="0"/>
        <v>21.583011583011587</v>
      </c>
      <c r="I12" s="7">
        <v>2.12</v>
      </c>
      <c r="J12" s="7">
        <v>3.99</v>
      </c>
      <c r="K12" s="72">
        <v>13.6</v>
      </c>
      <c r="L12" s="72">
        <v>9.9499999999999993</v>
      </c>
      <c r="M12" s="72">
        <v>3.6</v>
      </c>
      <c r="N12" s="7">
        <v>2.12</v>
      </c>
      <c r="O12" s="72">
        <f t="shared" si="1"/>
        <v>84.411764705882348</v>
      </c>
      <c r="P12" s="7"/>
      <c r="Q12" s="7"/>
      <c r="R12" s="7"/>
      <c r="S12" s="7"/>
      <c r="T12" s="7">
        <v>28.27</v>
      </c>
      <c r="U12" s="7">
        <v>0.48130000000000001</v>
      </c>
      <c r="V12" s="73">
        <v>70</v>
      </c>
      <c r="W12" s="73">
        <v>19</v>
      </c>
      <c r="X12" s="7">
        <v>42</v>
      </c>
      <c r="Z12" s="7"/>
    </row>
    <row r="13" spans="1:26" s="87" customFormat="1" x14ac:dyDescent="0.25">
      <c r="A13" s="72">
        <v>-115.25</v>
      </c>
      <c r="B13" s="72">
        <v>37.25</v>
      </c>
      <c r="C13" s="7" t="s">
        <v>1832</v>
      </c>
      <c r="D13" s="7" t="s">
        <v>1841</v>
      </c>
      <c r="E13" s="7"/>
      <c r="F13" s="7">
        <v>202.97</v>
      </c>
      <c r="G13" s="72">
        <v>264.27</v>
      </c>
      <c r="H13" s="72">
        <f t="shared" si="0"/>
        <v>23.195973814659247</v>
      </c>
      <c r="I13" s="7">
        <v>1.9</v>
      </c>
      <c r="J13" s="7">
        <v>1.5</v>
      </c>
      <c r="K13" s="72">
        <v>10.95</v>
      </c>
      <c r="L13" s="72">
        <v>7.77</v>
      </c>
      <c r="M13" s="72">
        <v>1.48</v>
      </c>
      <c r="N13" s="7">
        <v>1.9</v>
      </c>
      <c r="O13" s="72">
        <f t="shared" si="1"/>
        <v>82.648401826484019</v>
      </c>
      <c r="P13" s="7"/>
      <c r="Q13" s="7"/>
      <c r="R13" s="7"/>
      <c r="S13" s="7"/>
      <c r="T13" s="7">
        <v>26</v>
      </c>
      <c r="U13" s="7">
        <v>0.42109999999999997</v>
      </c>
      <c r="V13" s="73">
        <v>70</v>
      </c>
      <c r="W13" s="73">
        <v>19</v>
      </c>
      <c r="X13" s="7">
        <v>48</v>
      </c>
      <c r="Z13" s="7"/>
    </row>
    <row r="14" spans="1:26" x14ac:dyDescent="0.25">
      <c r="A14" s="72">
        <v>-117.25</v>
      </c>
      <c r="B14" s="72">
        <v>36.75</v>
      </c>
      <c r="C14" s="7" t="s">
        <v>1832</v>
      </c>
      <c r="D14" s="7">
        <v>243</v>
      </c>
      <c r="E14" s="7"/>
      <c r="F14" s="7">
        <v>132.5</v>
      </c>
      <c r="G14" s="72">
        <v>130.16999999999999</v>
      </c>
      <c r="H14" s="72">
        <f t="shared" si="0"/>
        <v>-1.7899669662748812</v>
      </c>
      <c r="I14" s="7">
        <v>1.54</v>
      </c>
      <c r="J14" s="7">
        <v>0.21</v>
      </c>
      <c r="K14" s="72">
        <v>7.9</v>
      </c>
      <c r="L14" s="72">
        <v>5.26</v>
      </c>
      <c r="M14" s="72">
        <v>0.21</v>
      </c>
      <c r="N14" s="7">
        <v>1.54</v>
      </c>
      <c r="O14" s="72">
        <f t="shared" si="1"/>
        <v>80.506329113924053</v>
      </c>
      <c r="P14" s="7"/>
      <c r="Q14" s="7"/>
      <c r="R14" s="7"/>
      <c r="S14" s="7"/>
      <c r="T14" s="7">
        <v>30.79</v>
      </c>
      <c r="U14" s="7">
        <v>0.28220000000000001</v>
      </c>
      <c r="V14" s="73">
        <v>70</v>
      </c>
      <c r="W14" s="7">
        <v>18</v>
      </c>
      <c r="X14" s="73">
        <v>56</v>
      </c>
      <c r="Z14" s="7"/>
    </row>
    <row r="15" spans="1:26" x14ac:dyDescent="0.25">
      <c r="A15" s="72">
        <v>-116.75</v>
      </c>
      <c r="B15" s="72">
        <v>36.75</v>
      </c>
      <c r="C15" s="7" t="s">
        <v>1832</v>
      </c>
      <c r="D15" s="7" t="s">
        <v>1842</v>
      </c>
      <c r="E15" s="7"/>
      <c r="F15" s="7">
        <v>136.19999999999999</v>
      </c>
      <c r="G15" s="72">
        <v>118.9</v>
      </c>
      <c r="H15" s="72">
        <f t="shared" si="0"/>
        <v>-14.550042052144644</v>
      </c>
      <c r="I15" s="7">
        <v>0.46</v>
      </c>
      <c r="J15" s="7">
        <v>0.35</v>
      </c>
      <c r="K15" s="72">
        <v>9.26</v>
      </c>
      <c r="L15" s="72">
        <v>0</v>
      </c>
      <c r="M15" s="72">
        <v>1E-3</v>
      </c>
      <c r="N15" s="7">
        <v>0.46</v>
      </c>
      <c r="O15" s="72">
        <f t="shared" si="1"/>
        <v>95.032397408207331</v>
      </c>
      <c r="P15" s="7"/>
      <c r="Q15" s="7"/>
      <c r="R15" s="7"/>
      <c r="S15" s="7"/>
      <c r="T15" s="7">
        <v>26.31</v>
      </c>
      <c r="U15" s="7">
        <v>0.433</v>
      </c>
      <c r="V15" s="73">
        <v>70</v>
      </c>
      <c r="W15" s="73">
        <v>18</v>
      </c>
      <c r="X15" s="7">
        <v>47</v>
      </c>
      <c r="Z15" s="7"/>
    </row>
    <row r="16" spans="1:26" s="71" customFormat="1" x14ac:dyDescent="0.25">
      <c r="A16" s="89">
        <v>-116.25</v>
      </c>
      <c r="B16" s="89">
        <v>36.75</v>
      </c>
      <c r="C16" s="71" t="s">
        <v>1832</v>
      </c>
      <c r="D16" s="71" t="s">
        <v>1843</v>
      </c>
      <c r="F16" s="71">
        <v>153.33000000000001</v>
      </c>
      <c r="G16" s="89">
        <v>179.3</v>
      </c>
      <c r="H16" s="89">
        <f t="shared" si="0"/>
        <v>14.484104852203011</v>
      </c>
      <c r="I16" s="71">
        <v>1.55</v>
      </c>
      <c r="J16" s="71">
        <v>4.96</v>
      </c>
      <c r="K16" s="89">
        <v>17.25</v>
      </c>
      <c r="L16" s="89">
        <v>14.97</v>
      </c>
      <c r="M16" s="89">
        <v>4.9400000000000004</v>
      </c>
      <c r="N16" s="71">
        <v>1.55</v>
      </c>
      <c r="O16" s="89">
        <f t="shared" si="1"/>
        <v>91.014492753623188</v>
      </c>
      <c r="T16" s="89">
        <v>63.71</v>
      </c>
      <c r="U16" s="71">
        <v>0.43569999999999998</v>
      </c>
      <c r="V16" s="90">
        <v>70</v>
      </c>
      <c r="W16" s="90">
        <v>17</v>
      </c>
      <c r="X16" s="71">
        <v>47</v>
      </c>
    </row>
    <row r="17" spans="1:27" x14ac:dyDescent="0.25">
      <c r="A17" s="72">
        <v>-115.75</v>
      </c>
      <c r="B17" s="72">
        <v>36.75</v>
      </c>
      <c r="C17" s="7" t="s">
        <v>1832</v>
      </c>
      <c r="D17" s="7" t="s">
        <v>1844</v>
      </c>
      <c r="E17" s="7"/>
      <c r="F17" s="7">
        <v>167.65</v>
      </c>
      <c r="G17" s="72">
        <v>203.67</v>
      </c>
      <c r="H17" s="72">
        <f t="shared" si="0"/>
        <v>17.685471596209545</v>
      </c>
      <c r="I17" s="7">
        <v>1.8</v>
      </c>
      <c r="J17" s="7">
        <v>5.35</v>
      </c>
      <c r="K17" s="72">
        <v>24.46</v>
      </c>
      <c r="L17" s="72">
        <v>19.170000000000002</v>
      </c>
      <c r="M17" s="72">
        <v>5.37</v>
      </c>
      <c r="N17" s="7">
        <v>1.8</v>
      </c>
      <c r="O17" s="72">
        <f t="shared" si="1"/>
        <v>92.641046606704819</v>
      </c>
      <c r="P17" s="7"/>
      <c r="Q17" s="7"/>
      <c r="R17" s="7"/>
      <c r="S17" s="7"/>
      <c r="T17" s="7">
        <v>76.45</v>
      </c>
      <c r="U17" s="7">
        <v>0.44600000000000001</v>
      </c>
      <c r="V17" s="73">
        <v>70</v>
      </c>
      <c r="W17" s="73">
        <v>17</v>
      </c>
      <c r="X17" s="7">
        <v>46</v>
      </c>
      <c r="Z17" s="7"/>
    </row>
    <row r="18" spans="1:27" x14ac:dyDescent="0.25">
      <c r="A18" s="72">
        <v>-115.25</v>
      </c>
      <c r="B18" s="72">
        <v>36.75</v>
      </c>
      <c r="C18" s="7" t="s">
        <v>1832</v>
      </c>
      <c r="D18" s="7" t="s">
        <v>1845</v>
      </c>
      <c r="E18" s="7"/>
      <c r="F18" s="7">
        <v>179.12</v>
      </c>
      <c r="G18" s="72">
        <v>282.77</v>
      </c>
      <c r="H18" s="72">
        <f t="shared" si="0"/>
        <v>36.655232167485934</v>
      </c>
      <c r="I18" s="7">
        <v>2.11</v>
      </c>
      <c r="J18" s="7">
        <v>9.3000000000000007</v>
      </c>
      <c r="K18" s="72">
        <v>15.09</v>
      </c>
      <c r="L18" s="72">
        <v>11.92</v>
      </c>
      <c r="M18" s="72">
        <v>8.17</v>
      </c>
      <c r="N18" s="7">
        <v>2.11</v>
      </c>
      <c r="O18" s="72">
        <f t="shared" si="1"/>
        <v>86.017229953611661</v>
      </c>
      <c r="P18" s="7"/>
      <c r="Q18" s="7"/>
      <c r="R18" s="7"/>
      <c r="S18" s="7"/>
      <c r="T18" s="7">
        <v>39.200000000000003</v>
      </c>
      <c r="U18" s="7">
        <v>0.38500000000000001</v>
      </c>
      <c r="V18" s="73">
        <v>70</v>
      </c>
      <c r="W18" s="73">
        <v>17</v>
      </c>
      <c r="X18" s="7">
        <v>51</v>
      </c>
      <c r="Z18" s="7"/>
    </row>
    <row r="19" spans="1:27" x14ac:dyDescent="0.25">
      <c r="A19" s="72">
        <v>-116.75</v>
      </c>
      <c r="B19" s="72">
        <v>36.25</v>
      </c>
      <c r="C19" s="7" t="s">
        <v>1832</v>
      </c>
      <c r="D19" s="7">
        <v>243</v>
      </c>
      <c r="E19" s="7"/>
      <c r="F19" s="7">
        <v>132.5</v>
      </c>
      <c r="G19" s="72">
        <v>131.66999999999999</v>
      </c>
      <c r="H19" s="72">
        <f t="shared" si="0"/>
        <v>-0.63036378825853467</v>
      </c>
      <c r="I19" s="7">
        <v>1.54</v>
      </c>
      <c r="J19" s="7">
        <v>0.73</v>
      </c>
      <c r="K19" s="72">
        <v>11.64</v>
      </c>
      <c r="L19" s="72">
        <v>0</v>
      </c>
      <c r="M19" s="72">
        <v>1E-3</v>
      </c>
      <c r="N19" s="7">
        <v>1.54</v>
      </c>
      <c r="O19" s="72">
        <f t="shared" si="1"/>
        <v>86.769759450171819</v>
      </c>
      <c r="P19" s="7"/>
      <c r="Q19" s="7"/>
      <c r="R19" s="7"/>
      <c r="S19" s="7"/>
      <c r="T19" s="7">
        <v>38.06</v>
      </c>
      <c r="U19" s="7">
        <v>0.40300000000000002</v>
      </c>
      <c r="V19" s="73">
        <v>70</v>
      </c>
      <c r="W19" s="73">
        <v>18</v>
      </c>
      <c r="X19" s="7">
        <v>50</v>
      </c>
      <c r="Z19" s="7"/>
    </row>
    <row r="20" spans="1:27" x14ac:dyDescent="0.25">
      <c r="A20" s="72">
        <v>-116.25</v>
      </c>
      <c r="B20" s="72">
        <v>36.25</v>
      </c>
      <c r="C20" s="7" t="s">
        <v>1832</v>
      </c>
      <c r="D20" s="7" t="s">
        <v>1846</v>
      </c>
      <c r="E20" s="7"/>
      <c r="F20" s="7">
        <v>139.9</v>
      </c>
      <c r="G20" s="72">
        <v>175.8</v>
      </c>
      <c r="H20" s="72">
        <f t="shared" si="0"/>
        <v>20.420932878270765</v>
      </c>
      <c r="I20" s="7">
        <v>1.71</v>
      </c>
      <c r="J20" s="7">
        <v>9.5399999999999991</v>
      </c>
      <c r="K20" s="72">
        <v>16.96</v>
      </c>
      <c r="L20" s="72">
        <v>15.23</v>
      </c>
      <c r="M20" s="72">
        <v>9.57</v>
      </c>
      <c r="N20" s="7">
        <v>1.71</v>
      </c>
      <c r="O20" s="72">
        <f t="shared" si="1"/>
        <v>89.917452830188665</v>
      </c>
      <c r="P20" s="7"/>
      <c r="Q20" s="7"/>
      <c r="R20" s="7"/>
      <c r="S20" s="7"/>
      <c r="T20" s="7">
        <v>73.790000000000006</v>
      </c>
      <c r="U20" s="7">
        <v>0.45600000000000002</v>
      </c>
      <c r="V20" s="73">
        <v>70</v>
      </c>
      <c r="W20" s="73">
        <v>17</v>
      </c>
      <c r="X20" s="7">
        <v>45</v>
      </c>
      <c r="Z20" s="7"/>
    </row>
    <row r="21" spans="1:27" x14ac:dyDescent="0.25">
      <c r="A21" s="72">
        <v>-115.75</v>
      </c>
      <c r="B21" s="72">
        <v>36.25</v>
      </c>
      <c r="C21" s="7" t="s">
        <v>1832</v>
      </c>
      <c r="D21" s="7" t="s">
        <v>1847</v>
      </c>
      <c r="E21" s="7"/>
      <c r="F21" s="7">
        <v>173.5</v>
      </c>
      <c r="G21" s="72">
        <v>304.10000000000002</v>
      </c>
      <c r="H21" s="72">
        <f t="shared" si="0"/>
        <v>42.946399210785927</v>
      </c>
      <c r="I21" s="7">
        <v>2.87</v>
      </c>
      <c r="J21" s="7">
        <v>12.26</v>
      </c>
      <c r="K21" s="72">
        <v>13.4</v>
      </c>
      <c r="L21" s="72">
        <v>11.77</v>
      </c>
      <c r="M21" s="72">
        <v>10.7</v>
      </c>
      <c r="N21" s="7">
        <v>2.87</v>
      </c>
      <c r="O21" s="72">
        <f t="shared" si="1"/>
        <v>78.582089552238813</v>
      </c>
      <c r="P21" s="7"/>
      <c r="Q21" s="7"/>
      <c r="R21" s="7"/>
      <c r="S21" s="7"/>
      <c r="T21" s="7">
        <v>43.46</v>
      </c>
      <c r="U21" s="7">
        <v>0.34449999999999997</v>
      </c>
      <c r="V21" s="73">
        <v>70</v>
      </c>
      <c r="W21" s="73">
        <v>17</v>
      </c>
      <c r="X21" s="7">
        <v>53</v>
      </c>
      <c r="Z21" s="7"/>
    </row>
    <row r="22" spans="1:27" x14ac:dyDescent="0.25">
      <c r="A22" s="72">
        <v>-115.25</v>
      </c>
      <c r="B22" s="72">
        <v>36.25</v>
      </c>
      <c r="C22" s="7" t="s">
        <v>1832</v>
      </c>
      <c r="D22" s="7">
        <v>212</v>
      </c>
      <c r="E22" s="7"/>
      <c r="F22" s="7">
        <v>174.5</v>
      </c>
      <c r="G22" s="72">
        <v>173.8</v>
      </c>
      <c r="H22" s="72">
        <f t="shared" si="0"/>
        <v>-0.4027617951668519</v>
      </c>
      <c r="I22" s="7">
        <v>3.68</v>
      </c>
      <c r="J22" s="7">
        <v>2.73</v>
      </c>
      <c r="K22" s="72">
        <v>14.1</v>
      </c>
      <c r="L22" s="72">
        <v>10.67</v>
      </c>
      <c r="M22" s="72">
        <v>2.74</v>
      </c>
      <c r="N22" s="7">
        <v>3.68</v>
      </c>
      <c r="O22" s="72">
        <f t="shared" si="1"/>
        <v>73.900709219858157</v>
      </c>
      <c r="P22" s="7"/>
      <c r="Q22" s="7"/>
      <c r="R22" s="7"/>
      <c r="S22" s="7"/>
      <c r="T22" s="7">
        <v>58.9</v>
      </c>
      <c r="U22" s="7">
        <v>0.52569999999999995</v>
      </c>
      <c r="V22" s="73">
        <v>50</v>
      </c>
      <c r="W22" s="73">
        <v>17</v>
      </c>
      <c r="X22" s="7">
        <v>45</v>
      </c>
      <c r="Z22" s="7"/>
    </row>
    <row r="23" spans="1:27" x14ac:dyDescent="0.25">
      <c r="A23" s="72">
        <v>-116.75</v>
      </c>
      <c r="B23" s="72">
        <v>35.75</v>
      </c>
      <c r="C23" s="7" t="s">
        <v>1832</v>
      </c>
      <c r="D23" s="7">
        <v>243</v>
      </c>
      <c r="E23" s="7"/>
      <c r="F23" s="7">
        <v>132.5</v>
      </c>
      <c r="G23" s="72">
        <v>170.1</v>
      </c>
      <c r="H23" s="72">
        <f t="shared" si="0"/>
        <v>22.104644326866545</v>
      </c>
      <c r="I23" s="7">
        <v>1.54</v>
      </c>
      <c r="J23" s="7">
        <v>7.77</v>
      </c>
      <c r="K23" s="72">
        <v>14.37</v>
      </c>
      <c r="L23" s="72">
        <v>13.33</v>
      </c>
      <c r="M23" s="72">
        <v>7.78</v>
      </c>
      <c r="N23" s="7">
        <v>1.54</v>
      </c>
      <c r="O23" s="72">
        <f t="shared" si="1"/>
        <v>89.28322894919971</v>
      </c>
      <c r="P23" s="7"/>
      <c r="Q23" s="7"/>
      <c r="R23" s="7"/>
      <c r="S23" s="7"/>
      <c r="T23" s="7">
        <v>67.73</v>
      </c>
      <c r="U23" s="7">
        <v>0.34449999999999997</v>
      </c>
      <c r="V23" s="73">
        <v>70</v>
      </c>
      <c r="W23" s="73">
        <v>17</v>
      </c>
      <c r="X23" s="7">
        <v>53</v>
      </c>
      <c r="Z23" s="7"/>
    </row>
    <row r="24" spans="1:27" x14ac:dyDescent="0.25">
      <c r="A24" s="72">
        <v>-116.25</v>
      </c>
      <c r="B24" s="72">
        <v>35.75</v>
      </c>
      <c r="C24" s="7" t="s">
        <v>1832</v>
      </c>
      <c r="D24" s="7" t="s">
        <v>1848</v>
      </c>
      <c r="E24" s="7"/>
      <c r="F24" s="7">
        <v>134</v>
      </c>
      <c r="G24" s="72">
        <v>126.23</v>
      </c>
      <c r="H24" s="72">
        <f t="shared" si="0"/>
        <v>-6.1554305632575428</v>
      </c>
      <c r="I24" s="7">
        <v>1.25</v>
      </c>
      <c r="J24" s="7">
        <v>3.4</v>
      </c>
      <c r="K24" s="72">
        <v>11.58</v>
      </c>
      <c r="L24" s="72">
        <v>9.77</v>
      </c>
      <c r="M24" s="72">
        <v>3.4</v>
      </c>
      <c r="N24" s="7">
        <v>1.25</v>
      </c>
      <c r="O24" s="72">
        <f t="shared" si="1"/>
        <v>89.205526770293602</v>
      </c>
      <c r="P24" s="7"/>
      <c r="Q24" s="7"/>
      <c r="R24" s="7"/>
      <c r="S24" s="7"/>
      <c r="T24" s="7">
        <v>42.36</v>
      </c>
      <c r="U24" s="7">
        <v>0.41499999999999998</v>
      </c>
      <c r="V24" s="73">
        <v>70</v>
      </c>
      <c r="W24" s="73">
        <v>17</v>
      </c>
      <c r="X24" s="7">
        <v>49</v>
      </c>
      <c r="Z24" s="7"/>
    </row>
    <row r="25" spans="1:27" ht="12" customHeight="1" x14ac:dyDescent="0.25">
      <c r="A25" s="72">
        <v>-115.75</v>
      </c>
      <c r="B25" s="72">
        <v>35.75</v>
      </c>
      <c r="C25" s="7" t="s">
        <v>1832</v>
      </c>
      <c r="D25" s="7" t="s">
        <v>1849</v>
      </c>
      <c r="E25" s="7"/>
      <c r="F25" s="7">
        <v>168.3</v>
      </c>
      <c r="G25" s="72">
        <v>198.17</v>
      </c>
      <c r="H25" s="72">
        <f t="shared" si="0"/>
        <v>15.072917192309623</v>
      </c>
      <c r="I25" s="7">
        <v>2.97</v>
      </c>
      <c r="J25" s="7">
        <v>10.35</v>
      </c>
      <c r="K25" s="72">
        <v>18.71</v>
      </c>
      <c r="L25" s="72">
        <v>17.399999999999999</v>
      </c>
      <c r="M25" s="72">
        <v>10.36</v>
      </c>
      <c r="N25" s="7">
        <v>2.97</v>
      </c>
      <c r="O25" s="72">
        <f t="shared" si="1"/>
        <v>84.126135756280064</v>
      </c>
      <c r="P25" s="7"/>
      <c r="Q25" s="7"/>
      <c r="R25" s="7"/>
      <c r="S25" s="7"/>
      <c r="T25" s="7">
        <v>88.65</v>
      </c>
      <c r="U25" s="7">
        <v>0.44600000000000001</v>
      </c>
      <c r="V25" s="73">
        <v>70</v>
      </c>
      <c r="W25" s="73">
        <v>17</v>
      </c>
      <c r="X25" s="7">
        <v>46</v>
      </c>
      <c r="Z25" s="7"/>
    </row>
    <row r="26" spans="1:27" x14ac:dyDescent="0.25">
      <c r="A26" s="72">
        <v>-115.25</v>
      </c>
      <c r="B26" s="72">
        <v>35.75</v>
      </c>
      <c r="C26" s="7" t="s">
        <v>1832</v>
      </c>
      <c r="D26" s="7" t="s">
        <v>1850</v>
      </c>
      <c r="E26" s="7"/>
      <c r="F26" s="7">
        <v>172.3</v>
      </c>
      <c r="G26" s="72">
        <v>228.47</v>
      </c>
      <c r="H26" s="72">
        <f t="shared" si="0"/>
        <v>24.585284720094535</v>
      </c>
      <c r="I26" s="7">
        <v>1.5</v>
      </c>
      <c r="J26" s="7">
        <v>12.11</v>
      </c>
      <c r="K26" s="72">
        <v>20.190000000000001</v>
      </c>
      <c r="L26" s="72">
        <v>17.77</v>
      </c>
      <c r="M26" s="72">
        <v>12.14</v>
      </c>
      <c r="N26" s="7">
        <v>1.5</v>
      </c>
      <c r="O26" s="72">
        <f t="shared" si="1"/>
        <v>92.570579494799404</v>
      </c>
      <c r="P26" s="7"/>
      <c r="Q26" s="7"/>
      <c r="R26" s="7"/>
      <c r="S26" s="7"/>
      <c r="T26" s="7">
        <v>98.06</v>
      </c>
      <c r="U26" s="7">
        <v>0.30399999999999999</v>
      </c>
      <c r="V26" s="73">
        <v>50</v>
      </c>
      <c r="W26" s="73">
        <v>17</v>
      </c>
      <c r="X26" s="7">
        <v>48</v>
      </c>
      <c r="Z26" s="7"/>
    </row>
    <row r="27" spans="1:27" x14ac:dyDescent="0.25">
      <c r="A27" s="72">
        <v>-115.75</v>
      </c>
      <c r="B27" s="72">
        <v>35.25</v>
      </c>
      <c r="C27" s="7" t="s">
        <v>1832</v>
      </c>
      <c r="D27" s="7">
        <v>245</v>
      </c>
      <c r="E27" s="7"/>
      <c r="F27" s="7">
        <v>186.6</v>
      </c>
      <c r="G27" s="72">
        <v>190.37</v>
      </c>
      <c r="H27" s="72">
        <f t="shared" si="0"/>
        <v>1.9803540473814205</v>
      </c>
      <c r="I27" s="7">
        <v>1.36</v>
      </c>
      <c r="J27" s="7">
        <v>6.98</v>
      </c>
      <c r="K27" s="72">
        <v>14.15</v>
      </c>
      <c r="L27" s="72">
        <v>12.88</v>
      </c>
      <c r="M27" s="72">
        <v>6.99</v>
      </c>
      <c r="N27" s="7">
        <v>1.36</v>
      </c>
      <c r="O27" s="72">
        <f t="shared" si="1"/>
        <v>90.388692579505303</v>
      </c>
      <c r="P27" s="7"/>
      <c r="Q27" s="7"/>
      <c r="R27" s="7"/>
      <c r="S27" s="7"/>
      <c r="T27" s="7">
        <v>17.420000000000002</v>
      </c>
      <c r="U27" s="7">
        <v>0.318</v>
      </c>
      <c r="V27" s="73">
        <v>50</v>
      </c>
      <c r="W27" s="73">
        <v>17</v>
      </c>
      <c r="X27" s="7">
        <v>46</v>
      </c>
      <c r="Z27" s="7"/>
    </row>
    <row r="28" spans="1:27" x14ac:dyDescent="0.25">
      <c r="A28" s="72">
        <v>-115.25</v>
      </c>
      <c r="B28" s="72">
        <v>35.25</v>
      </c>
      <c r="C28" s="7" t="s">
        <v>1832</v>
      </c>
      <c r="D28" s="7" t="s">
        <v>1851</v>
      </c>
      <c r="E28" s="7"/>
      <c r="F28" s="7">
        <v>189.2</v>
      </c>
      <c r="G28" s="72">
        <v>209.17</v>
      </c>
      <c r="H28" s="72">
        <f t="shared" si="0"/>
        <v>9.5472582110245252</v>
      </c>
      <c r="I28" s="7">
        <v>1</v>
      </c>
      <c r="J28" s="7">
        <v>1.07</v>
      </c>
      <c r="K28" s="72">
        <v>2.09</v>
      </c>
      <c r="L28" s="72">
        <v>1.92</v>
      </c>
      <c r="M28" s="72">
        <v>1.07</v>
      </c>
      <c r="N28" s="7">
        <v>1</v>
      </c>
      <c r="O28" s="72">
        <f t="shared" si="1"/>
        <v>52.153110047846887</v>
      </c>
      <c r="P28" s="7"/>
      <c r="Q28" s="7"/>
      <c r="R28" s="7"/>
      <c r="S28" s="7"/>
      <c r="T28" s="7">
        <v>10.56</v>
      </c>
      <c r="U28" s="7">
        <v>0.318</v>
      </c>
      <c r="V28" s="73">
        <v>50</v>
      </c>
      <c r="W28" s="73">
        <v>17</v>
      </c>
      <c r="X28" s="7">
        <v>46</v>
      </c>
      <c r="Z28" s="7"/>
    </row>
    <row r="29" spans="1:27" x14ac:dyDescent="0.25">
      <c r="A29" s="91" t="s">
        <v>1852</v>
      </c>
      <c r="B29" s="91" t="s">
        <v>1853</v>
      </c>
      <c r="C29" s="92" t="s">
        <v>1854</v>
      </c>
      <c r="D29" s="92" t="s">
        <v>1855</v>
      </c>
      <c r="E29" s="92" t="s">
        <v>1856</v>
      </c>
      <c r="F29" s="92">
        <v>220</v>
      </c>
      <c r="G29" s="93">
        <v>361.43</v>
      </c>
      <c r="H29" s="93">
        <f t="shared" ref="H29:H53" si="2">(G29-F29)/G29*100</f>
        <v>39.130675372824612</v>
      </c>
      <c r="I29" s="92">
        <v>1.5</v>
      </c>
      <c r="J29" s="93">
        <v>22.81</v>
      </c>
      <c r="K29" s="93">
        <v>22.81</v>
      </c>
      <c r="L29" s="93">
        <v>19.73</v>
      </c>
      <c r="M29" s="93">
        <v>4.57</v>
      </c>
      <c r="O29" s="93">
        <f t="shared" ref="O29:O53" si="3">(K29-I29)/K29*100</f>
        <v>93.423936869793948</v>
      </c>
      <c r="P29" s="92">
        <v>1</v>
      </c>
      <c r="Q29" s="92">
        <v>100</v>
      </c>
      <c r="R29" s="92"/>
      <c r="S29" s="92"/>
      <c r="T29" s="92">
        <v>70.98</v>
      </c>
      <c r="U29" s="92">
        <v>0.33100000000000002</v>
      </c>
      <c r="V29" s="94">
        <v>50</v>
      </c>
      <c r="W29" s="94">
        <v>24</v>
      </c>
      <c r="X29" s="92">
        <v>38</v>
      </c>
      <c r="Z29" s="92">
        <v>33.5</v>
      </c>
      <c r="AA29" s="92">
        <v>36.35</v>
      </c>
    </row>
    <row r="30" spans="1:27" x14ac:dyDescent="0.25">
      <c r="A30" s="91" t="s">
        <v>1857</v>
      </c>
      <c r="B30" s="91" t="s">
        <v>1858</v>
      </c>
      <c r="C30" s="92" t="s">
        <v>1859</v>
      </c>
      <c r="D30" s="92" t="s">
        <v>1860</v>
      </c>
      <c r="E30" s="92" t="s">
        <v>1754</v>
      </c>
      <c r="F30" s="92">
        <v>550</v>
      </c>
      <c r="G30" s="93">
        <v>533.20000000000005</v>
      </c>
      <c r="H30" s="93">
        <f t="shared" si="2"/>
        <v>-3.1507876969242226</v>
      </c>
      <c r="I30" s="92">
        <v>68</v>
      </c>
      <c r="J30" s="93">
        <v>39.65</v>
      </c>
      <c r="K30" s="93">
        <v>39.64</v>
      </c>
      <c r="L30" s="93">
        <v>33.5</v>
      </c>
      <c r="M30" s="93">
        <v>15.75</v>
      </c>
      <c r="O30" s="93">
        <f t="shared" si="3"/>
        <v>-71.54389505549949</v>
      </c>
      <c r="P30" s="92"/>
      <c r="Q30" s="92" t="s">
        <v>1863</v>
      </c>
      <c r="R30" s="92"/>
      <c r="S30" s="92"/>
      <c r="T30" s="92">
        <v>114.54</v>
      </c>
      <c r="U30" s="92">
        <v>0.34899999999999998</v>
      </c>
      <c r="V30" s="94">
        <v>70</v>
      </c>
      <c r="W30" s="94">
        <v>23</v>
      </c>
      <c r="X30" s="92">
        <v>51</v>
      </c>
      <c r="Z30" s="92" t="s">
        <v>1861</v>
      </c>
      <c r="AA30" s="92" t="s">
        <v>1862</v>
      </c>
    </row>
    <row r="31" spans="1:27" x14ac:dyDescent="0.25">
      <c r="A31" s="91" t="s">
        <v>1864</v>
      </c>
      <c r="B31" s="91" t="s">
        <v>1865</v>
      </c>
      <c r="C31" s="92" t="s">
        <v>1866</v>
      </c>
      <c r="D31" s="92" t="s">
        <v>1867</v>
      </c>
      <c r="E31" s="92" t="s">
        <v>1868</v>
      </c>
      <c r="F31" s="92">
        <v>480</v>
      </c>
      <c r="G31" s="93">
        <v>435.4</v>
      </c>
      <c r="H31" s="93">
        <f t="shared" si="2"/>
        <v>-10.243454294901246</v>
      </c>
      <c r="I31" s="92">
        <v>28</v>
      </c>
      <c r="J31" s="93">
        <v>35.83</v>
      </c>
      <c r="K31" s="93">
        <v>35.83</v>
      </c>
      <c r="L31" s="93">
        <v>1E-3</v>
      </c>
      <c r="M31" s="93">
        <v>1E-3</v>
      </c>
      <c r="O31" s="93">
        <f t="shared" si="3"/>
        <v>21.853195646106609</v>
      </c>
      <c r="P31" s="92"/>
      <c r="Q31" s="92" t="s">
        <v>1871</v>
      </c>
      <c r="R31" s="92"/>
      <c r="S31" s="92"/>
      <c r="T31" s="92">
        <v>110.72</v>
      </c>
      <c r="U31" s="92">
        <v>0.35099999999999998</v>
      </c>
      <c r="V31" s="94">
        <v>100</v>
      </c>
      <c r="W31" s="94">
        <v>22</v>
      </c>
      <c r="X31" s="92">
        <v>57</v>
      </c>
      <c r="Z31" s="92" t="s">
        <v>1869</v>
      </c>
      <c r="AA31" s="92" t="s">
        <v>1870</v>
      </c>
    </row>
    <row r="32" spans="1:27" x14ac:dyDescent="0.25">
      <c r="A32" s="91">
        <v>32.75</v>
      </c>
      <c r="B32" s="92">
        <v>34.75</v>
      </c>
      <c r="C32" s="92" t="s">
        <v>1872</v>
      </c>
      <c r="D32" s="92" t="s">
        <v>1873</v>
      </c>
      <c r="E32" s="92" t="s">
        <v>1874</v>
      </c>
      <c r="F32" s="92">
        <v>406</v>
      </c>
      <c r="G32" s="93">
        <v>500.47</v>
      </c>
      <c r="H32" s="93">
        <f t="shared" si="2"/>
        <v>18.87625631906009</v>
      </c>
      <c r="I32" s="92">
        <v>57</v>
      </c>
      <c r="J32" s="93">
        <v>27.29</v>
      </c>
      <c r="K32" s="93">
        <v>27.29</v>
      </c>
      <c r="L32" s="93">
        <v>1E-3</v>
      </c>
      <c r="M32" s="93">
        <v>1E-3</v>
      </c>
      <c r="O32" s="93">
        <f t="shared" si="3"/>
        <v>-108.86771711249543</v>
      </c>
      <c r="P32" s="92" t="s">
        <v>1875</v>
      </c>
      <c r="Q32" s="92"/>
      <c r="R32" s="92"/>
      <c r="S32" s="92"/>
      <c r="T32" s="92">
        <v>151.55000000000001</v>
      </c>
      <c r="U32" s="92">
        <v>0.18</v>
      </c>
      <c r="V32" s="94">
        <v>50</v>
      </c>
      <c r="W32" s="94">
        <v>21</v>
      </c>
      <c r="X32" s="92">
        <v>57</v>
      </c>
      <c r="Z32" s="92"/>
      <c r="AA32" s="92"/>
    </row>
    <row r="33" spans="1:27" x14ac:dyDescent="0.25">
      <c r="A33" s="91" t="s">
        <v>1876</v>
      </c>
      <c r="B33" s="91" t="s">
        <v>1877</v>
      </c>
      <c r="C33" s="92" t="s">
        <v>1878</v>
      </c>
      <c r="D33" s="92" t="s">
        <v>1879</v>
      </c>
      <c r="E33" s="92" t="s">
        <v>1880</v>
      </c>
      <c r="F33" s="92">
        <v>440</v>
      </c>
      <c r="G33" s="93">
        <v>427.9</v>
      </c>
      <c r="H33" s="93">
        <f t="shared" si="2"/>
        <v>-2.8277634961439642</v>
      </c>
      <c r="I33" s="92">
        <v>10</v>
      </c>
      <c r="J33" s="93">
        <v>7.63</v>
      </c>
      <c r="K33" s="93">
        <v>7.63</v>
      </c>
      <c r="L33" s="93">
        <v>7.62</v>
      </c>
      <c r="M33" s="93">
        <v>6.19</v>
      </c>
      <c r="O33" s="93">
        <f t="shared" si="3"/>
        <v>-31.061598951507207</v>
      </c>
      <c r="P33" s="92"/>
      <c r="Q33" s="92" t="s">
        <v>1881</v>
      </c>
      <c r="R33" s="92"/>
      <c r="S33" s="92"/>
      <c r="T33" s="92">
        <v>20.45</v>
      </c>
      <c r="U33" s="92">
        <v>0.375</v>
      </c>
      <c r="V33" s="94">
        <v>50</v>
      </c>
      <c r="W33" s="94">
        <v>21</v>
      </c>
      <c r="X33" s="92">
        <v>36</v>
      </c>
      <c r="Z33" s="92"/>
      <c r="AA33" s="92"/>
    </row>
    <row r="34" spans="1:27" x14ac:dyDescent="0.25">
      <c r="A34" s="91" t="s">
        <v>1882</v>
      </c>
      <c r="B34" s="91" t="s">
        <v>1865</v>
      </c>
      <c r="C34" s="96" t="s">
        <v>1866</v>
      </c>
      <c r="D34" s="96" t="s">
        <v>1883</v>
      </c>
      <c r="E34" s="96" t="s">
        <v>1868</v>
      </c>
      <c r="F34" s="96">
        <v>67</v>
      </c>
      <c r="G34" s="93">
        <v>75.099999999999994</v>
      </c>
      <c r="H34" s="93">
        <f t="shared" si="2"/>
        <v>10.785619174434082</v>
      </c>
      <c r="I34" s="96">
        <v>1</v>
      </c>
      <c r="J34" s="93">
        <v>1E-3</v>
      </c>
      <c r="K34" s="93">
        <v>3.31</v>
      </c>
      <c r="L34" s="93">
        <v>1E-3</v>
      </c>
      <c r="M34" s="93">
        <v>1E-3</v>
      </c>
      <c r="O34" s="93">
        <f t="shared" si="3"/>
        <v>69.78851963746223</v>
      </c>
      <c r="P34" s="96"/>
      <c r="Q34" s="96" t="s">
        <v>1885</v>
      </c>
      <c r="R34" s="92"/>
      <c r="S34" s="92"/>
      <c r="T34" s="92">
        <v>8.9600000000000009</v>
      </c>
      <c r="U34" s="92">
        <v>0.378</v>
      </c>
      <c r="V34" s="94">
        <v>50</v>
      </c>
      <c r="W34" s="94">
        <v>20</v>
      </c>
      <c r="X34" s="92">
        <v>37</v>
      </c>
      <c r="Z34" s="96" t="s">
        <v>1884</v>
      </c>
      <c r="AA34" s="96" t="s">
        <v>1870</v>
      </c>
    </row>
    <row r="35" spans="1:27" x14ac:dyDescent="0.25">
      <c r="A35" s="91" t="s">
        <v>1886</v>
      </c>
      <c r="B35" s="91" t="s">
        <v>1887</v>
      </c>
      <c r="C35" s="92" t="s">
        <v>1866</v>
      </c>
      <c r="D35" s="92" t="s">
        <v>1888</v>
      </c>
      <c r="E35" s="92" t="s">
        <v>1889</v>
      </c>
      <c r="F35" s="92">
        <v>65</v>
      </c>
      <c r="G35" s="93">
        <v>60.77</v>
      </c>
      <c r="H35" s="93">
        <f t="shared" si="2"/>
        <v>-6.9606713839065275</v>
      </c>
      <c r="I35" s="92">
        <v>0.03</v>
      </c>
      <c r="J35" s="93">
        <v>0.09</v>
      </c>
      <c r="K35" s="93">
        <v>1.1299999999999999</v>
      </c>
      <c r="L35" s="93">
        <v>0.26</v>
      </c>
      <c r="M35" s="93">
        <v>0.09</v>
      </c>
      <c r="O35" s="93">
        <f t="shared" si="3"/>
        <v>97.345132743362825</v>
      </c>
      <c r="P35" s="92"/>
      <c r="Q35" s="92" t="s">
        <v>1892</v>
      </c>
      <c r="R35" s="92"/>
      <c r="S35" s="92"/>
      <c r="T35" s="92">
        <v>8.3699999999999992</v>
      </c>
      <c r="U35" s="92">
        <v>0.25900000000000001</v>
      </c>
      <c r="V35" s="94">
        <v>70</v>
      </c>
      <c r="W35" s="94">
        <v>20</v>
      </c>
      <c r="X35" s="92">
        <v>57</v>
      </c>
      <c r="Z35" s="92" t="s">
        <v>1890</v>
      </c>
      <c r="AA35" s="92" t="s">
        <v>1891</v>
      </c>
    </row>
    <row r="36" spans="1:27" x14ac:dyDescent="0.25">
      <c r="A36" s="91" t="s">
        <v>1893</v>
      </c>
      <c r="B36" s="91" t="s">
        <v>1894</v>
      </c>
      <c r="C36" s="92" t="s">
        <v>1859</v>
      </c>
      <c r="D36" s="92" t="s">
        <v>1895</v>
      </c>
      <c r="E36" s="92" t="s">
        <v>1754</v>
      </c>
      <c r="F36" s="92">
        <v>360</v>
      </c>
      <c r="G36" s="93">
        <v>395.17</v>
      </c>
      <c r="H36" s="93">
        <f t="shared" si="2"/>
        <v>8.8999671027659009</v>
      </c>
      <c r="I36" s="92">
        <v>47</v>
      </c>
      <c r="J36" s="93">
        <v>7.93</v>
      </c>
      <c r="K36" s="93">
        <v>31.8</v>
      </c>
      <c r="L36" s="93">
        <v>21.95</v>
      </c>
      <c r="M36" s="93">
        <v>7.93</v>
      </c>
      <c r="O36" s="93">
        <f t="shared" si="3"/>
        <v>-47.798742138364773</v>
      </c>
      <c r="P36" s="92"/>
      <c r="Q36" s="92" t="s">
        <v>1863</v>
      </c>
      <c r="R36" s="92"/>
      <c r="S36" s="92"/>
      <c r="T36" s="92">
        <v>99.18</v>
      </c>
      <c r="U36" s="92">
        <v>0.32100000000000001</v>
      </c>
      <c r="V36" s="94">
        <v>50</v>
      </c>
      <c r="W36" s="94">
        <v>20</v>
      </c>
      <c r="X36" s="92">
        <v>45</v>
      </c>
      <c r="Z36" s="92" t="s">
        <v>1896</v>
      </c>
      <c r="AA36" s="92" t="s">
        <v>1897</v>
      </c>
    </row>
    <row r="37" spans="1:27" x14ac:dyDescent="0.25">
      <c r="A37" s="91" t="s">
        <v>1898</v>
      </c>
      <c r="B37" s="91" t="s">
        <v>1899</v>
      </c>
      <c r="C37" s="92" t="s">
        <v>1900</v>
      </c>
      <c r="D37" s="92" t="s">
        <v>1901</v>
      </c>
      <c r="E37" s="92" t="s">
        <v>1902</v>
      </c>
      <c r="F37" s="92">
        <v>320</v>
      </c>
      <c r="G37" s="93">
        <v>369.73</v>
      </c>
      <c r="H37" s="93">
        <f t="shared" si="2"/>
        <v>13.450355664944693</v>
      </c>
      <c r="I37" s="92">
        <v>0.14000000000000001</v>
      </c>
      <c r="J37" s="97">
        <v>14.98</v>
      </c>
      <c r="K37" s="93">
        <v>15.52</v>
      </c>
      <c r="L37" s="93">
        <v>1E-3</v>
      </c>
      <c r="M37" s="93">
        <v>1E-3</v>
      </c>
      <c r="O37" s="93">
        <f t="shared" si="3"/>
        <v>99.097938144329888</v>
      </c>
      <c r="P37" s="92"/>
      <c r="Q37" s="92"/>
      <c r="R37" s="92"/>
      <c r="S37" s="92"/>
      <c r="T37" s="92">
        <v>28.16</v>
      </c>
      <c r="U37" s="92">
        <v>0.88800000000000001</v>
      </c>
      <c r="V37" s="94">
        <v>100</v>
      </c>
      <c r="W37" s="94">
        <v>20</v>
      </c>
      <c r="X37" s="92">
        <v>23</v>
      </c>
      <c r="Z37" s="92" t="s">
        <v>1903</v>
      </c>
      <c r="AA37" s="92" t="s">
        <v>1904</v>
      </c>
    </row>
    <row r="38" spans="1:27" x14ac:dyDescent="0.25">
      <c r="A38" s="92">
        <v>139.75</v>
      </c>
      <c r="B38" s="92">
        <v>-34.25</v>
      </c>
      <c r="C38" s="92" t="s">
        <v>1905</v>
      </c>
      <c r="D38" s="92" t="s">
        <v>120</v>
      </c>
      <c r="E38" s="92" t="s">
        <v>1906</v>
      </c>
      <c r="F38" s="92">
        <v>260</v>
      </c>
      <c r="G38" s="93">
        <v>268.93</v>
      </c>
      <c r="H38" s="93">
        <f t="shared" si="2"/>
        <v>3.3205666902167876</v>
      </c>
      <c r="I38" s="92">
        <v>0.1</v>
      </c>
      <c r="J38" s="93">
        <v>1</v>
      </c>
      <c r="K38" s="93">
        <v>13.05</v>
      </c>
      <c r="L38" s="93">
        <v>4.22</v>
      </c>
      <c r="M38" s="93">
        <v>1</v>
      </c>
      <c r="O38" s="93">
        <f t="shared" si="3"/>
        <v>99.23371647509579</v>
      </c>
      <c r="P38" s="92"/>
      <c r="Q38" s="92" t="s">
        <v>1907</v>
      </c>
      <c r="R38" s="92"/>
      <c r="S38" s="92"/>
      <c r="T38" s="92">
        <v>14.17</v>
      </c>
      <c r="U38" s="92">
        <v>0.92200000000000004</v>
      </c>
      <c r="V38" s="94">
        <v>100</v>
      </c>
      <c r="W38" s="94">
        <v>19</v>
      </c>
      <c r="X38" s="92">
        <v>17</v>
      </c>
      <c r="Z38" s="92"/>
      <c r="AA38" s="92"/>
    </row>
    <row r="39" spans="1:27" x14ac:dyDescent="0.25">
      <c r="A39" s="91" t="s">
        <v>1908</v>
      </c>
      <c r="B39" s="91" t="s">
        <v>1877</v>
      </c>
      <c r="C39" s="92" t="s">
        <v>1878</v>
      </c>
      <c r="D39" s="92" t="s">
        <v>1909</v>
      </c>
      <c r="E39" s="92" t="s">
        <v>1880</v>
      </c>
      <c r="F39" s="92">
        <v>350</v>
      </c>
      <c r="G39" s="93">
        <v>353</v>
      </c>
      <c r="H39" s="93">
        <f t="shared" si="2"/>
        <v>0.84985835694051004</v>
      </c>
      <c r="I39" s="92">
        <v>1</v>
      </c>
      <c r="J39" s="93">
        <v>7.82</v>
      </c>
      <c r="K39" s="93">
        <v>11.54</v>
      </c>
      <c r="L39" s="93">
        <v>11.54</v>
      </c>
      <c r="M39" s="93">
        <v>7.98</v>
      </c>
      <c r="O39" s="93">
        <f t="shared" si="3"/>
        <v>91.334488734835347</v>
      </c>
      <c r="P39" s="92"/>
      <c r="Q39" s="92" t="s">
        <v>1881</v>
      </c>
      <c r="R39" s="92"/>
      <c r="S39" s="92"/>
      <c r="T39" s="92">
        <v>12.64</v>
      </c>
      <c r="U39" s="92">
        <v>0.91700000000000004</v>
      </c>
      <c r="V39" s="94">
        <v>100</v>
      </c>
      <c r="W39" s="94">
        <v>16</v>
      </c>
      <c r="X39" s="92">
        <v>21</v>
      </c>
      <c r="Z39" s="92"/>
      <c r="AA39" s="92"/>
    </row>
    <row r="40" spans="1:27" x14ac:dyDescent="0.25">
      <c r="A40" s="91" t="s">
        <v>1910</v>
      </c>
      <c r="B40" s="91" t="s">
        <v>1911</v>
      </c>
      <c r="C40" s="92" t="s">
        <v>1878</v>
      </c>
      <c r="D40" s="92" t="s">
        <v>1912</v>
      </c>
      <c r="E40" s="92" t="s">
        <v>1880</v>
      </c>
      <c r="F40" s="92">
        <v>350</v>
      </c>
      <c r="G40" s="93">
        <v>351.63</v>
      </c>
      <c r="H40" s="93">
        <f t="shared" si="2"/>
        <v>0.46355544179961761</v>
      </c>
      <c r="I40" s="92">
        <v>1</v>
      </c>
      <c r="J40" s="93">
        <v>10.08</v>
      </c>
      <c r="K40" s="93">
        <v>12.84</v>
      </c>
      <c r="L40" s="93">
        <v>12.84</v>
      </c>
      <c r="M40" s="93">
        <v>10.029999999999999</v>
      </c>
      <c r="O40" s="93">
        <f t="shared" si="3"/>
        <v>92.211838006230522</v>
      </c>
      <c r="P40" s="92"/>
      <c r="Q40" s="92" t="s">
        <v>1881</v>
      </c>
      <c r="R40" s="92"/>
      <c r="S40" s="92"/>
      <c r="T40" s="92">
        <v>14.87</v>
      </c>
      <c r="U40" s="92">
        <v>0.88800000000000001</v>
      </c>
      <c r="V40" s="94">
        <v>100</v>
      </c>
      <c r="W40" s="94">
        <v>16</v>
      </c>
      <c r="X40" s="92">
        <v>27</v>
      </c>
      <c r="Z40" s="92"/>
      <c r="AA40" s="92"/>
    </row>
    <row r="41" spans="1:27" x14ac:dyDescent="0.25">
      <c r="A41" s="92">
        <v>140.75</v>
      </c>
      <c r="B41" s="92">
        <v>-36.75</v>
      </c>
      <c r="C41" s="92" t="s">
        <v>1905</v>
      </c>
      <c r="D41" s="92" t="s">
        <v>1913</v>
      </c>
      <c r="E41" s="92" t="s">
        <v>1914</v>
      </c>
      <c r="F41" s="92">
        <v>575</v>
      </c>
      <c r="G41" s="93">
        <v>550.33000000000004</v>
      </c>
      <c r="H41" s="93">
        <f t="shared" si="2"/>
        <v>-4.4827648865226246</v>
      </c>
      <c r="I41" s="92">
        <v>6</v>
      </c>
      <c r="J41" s="93">
        <v>0.02</v>
      </c>
      <c r="K41" s="93">
        <v>106.78</v>
      </c>
      <c r="L41" s="93">
        <v>4.08</v>
      </c>
      <c r="M41" s="93">
        <v>0.02</v>
      </c>
      <c r="O41" s="93">
        <f t="shared" si="3"/>
        <v>94.380970219142156</v>
      </c>
      <c r="P41" s="92"/>
      <c r="Q41" s="92" t="s">
        <v>1907</v>
      </c>
      <c r="R41" s="92"/>
      <c r="S41" s="92"/>
      <c r="T41" s="92">
        <v>112</v>
      </c>
      <c r="U41" s="92">
        <v>0.95499999999999996</v>
      </c>
      <c r="V41" s="94">
        <v>100</v>
      </c>
      <c r="W41" s="94">
        <v>16</v>
      </c>
      <c r="X41" s="92">
        <v>13</v>
      </c>
      <c r="Z41" s="92"/>
      <c r="AA41" s="92"/>
    </row>
    <row r="42" spans="1:27" x14ac:dyDescent="0.25">
      <c r="A42" s="92">
        <v>140.25</v>
      </c>
      <c r="B42" s="92">
        <v>-35.25</v>
      </c>
      <c r="C42" s="92" t="s">
        <v>1905</v>
      </c>
      <c r="D42" s="92" t="s">
        <v>1915</v>
      </c>
      <c r="E42" s="92" t="s">
        <v>1914</v>
      </c>
      <c r="F42" s="92">
        <v>340</v>
      </c>
      <c r="G42" s="93">
        <v>373.77</v>
      </c>
      <c r="H42" s="93">
        <f t="shared" si="2"/>
        <v>9.0349680284667002</v>
      </c>
      <c r="I42" s="92">
        <v>22</v>
      </c>
      <c r="J42" s="93">
        <v>0.11</v>
      </c>
      <c r="K42" s="93">
        <v>32.840000000000003</v>
      </c>
      <c r="L42" s="93">
        <v>4.33</v>
      </c>
      <c r="M42" s="93">
        <v>0.11</v>
      </c>
      <c r="O42" s="93">
        <f t="shared" si="3"/>
        <v>33.00852618757613</v>
      </c>
      <c r="P42" s="92"/>
      <c r="Q42" s="92" t="s">
        <v>1916</v>
      </c>
      <c r="R42" s="92"/>
      <c r="S42" s="92"/>
      <c r="T42" s="92">
        <v>34.909999999999997</v>
      </c>
      <c r="U42" s="92">
        <v>0.94099999999999995</v>
      </c>
      <c r="V42" s="94">
        <v>100</v>
      </c>
      <c r="W42" s="94">
        <v>16</v>
      </c>
      <c r="X42" s="92">
        <v>16</v>
      </c>
      <c r="Z42" s="92"/>
      <c r="AA42" s="92"/>
    </row>
    <row r="43" spans="1:27" x14ac:dyDescent="0.25">
      <c r="A43" s="91" t="s">
        <v>1917</v>
      </c>
      <c r="B43" s="91" t="s">
        <v>1918</v>
      </c>
      <c r="C43" s="92" t="s">
        <v>1919</v>
      </c>
      <c r="D43" s="92" t="s">
        <v>1920</v>
      </c>
      <c r="E43" s="92" t="s">
        <v>1868</v>
      </c>
      <c r="F43" s="92">
        <v>100</v>
      </c>
      <c r="G43" s="93">
        <v>137.97</v>
      </c>
      <c r="H43" s="93">
        <f t="shared" si="2"/>
        <v>27.520475465680942</v>
      </c>
      <c r="I43" s="92">
        <v>0.7</v>
      </c>
      <c r="J43" s="93">
        <v>2.2999999999999998</v>
      </c>
      <c r="K43" s="93">
        <v>18.11</v>
      </c>
      <c r="L43" s="93">
        <v>10.09</v>
      </c>
      <c r="M43" s="93">
        <v>2.2999999999999998</v>
      </c>
      <c r="O43" s="93">
        <f t="shared" si="3"/>
        <v>96.134732192159035</v>
      </c>
      <c r="P43" s="92"/>
      <c r="Q43" s="92"/>
      <c r="R43" s="92"/>
      <c r="S43" s="92"/>
      <c r="T43" s="92">
        <v>32.93</v>
      </c>
      <c r="U43" s="92">
        <v>0.89700000000000002</v>
      </c>
      <c r="V43" s="94">
        <v>100</v>
      </c>
      <c r="W43" s="94">
        <v>15</v>
      </c>
      <c r="X43" s="92">
        <v>26</v>
      </c>
      <c r="Z43" s="92">
        <v>33.75</v>
      </c>
      <c r="AA43" s="92">
        <v>7.75</v>
      </c>
    </row>
    <row r="44" spans="1:27" x14ac:dyDescent="0.25">
      <c r="A44" s="91" t="s">
        <v>1921</v>
      </c>
      <c r="B44" s="91" t="s">
        <v>1922</v>
      </c>
      <c r="C44" s="92" t="s">
        <v>1900</v>
      </c>
      <c r="D44" s="92" t="s">
        <v>1923</v>
      </c>
      <c r="E44" s="92" t="s">
        <v>1868</v>
      </c>
      <c r="F44" s="92">
        <v>230</v>
      </c>
      <c r="G44" s="93">
        <v>196.03</v>
      </c>
      <c r="H44" s="93">
        <f t="shared" si="2"/>
        <v>-17.328980258123757</v>
      </c>
      <c r="I44" s="92">
        <v>0.24</v>
      </c>
      <c r="J44" s="93">
        <v>1.1200000000000001</v>
      </c>
      <c r="K44" s="93">
        <v>24.75</v>
      </c>
      <c r="L44" s="93">
        <v>12.73</v>
      </c>
      <c r="M44" s="93">
        <v>1.1200000000000001</v>
      </c>
      <c r="O44" s="93">
        <f t="shared" si="3"/>
        <v>99.030303030303031</v>
      </c>
      <c r="P44" s="92"/>
      <c r="Q44" s="92" t="s">
        <v>1892</v>
      </c>
      <c r="R44" s="92"/>
      <c r="S44" s="92"/>
      <c r="T44" s="92">
        <v>46.06</v>
      </c>
      <c r="U44" s="92">
        <v>0.91200000000000003</v>
      </c>
      <c r="V44" s="94">
        <v>100</v>
      </c>
      <c r="W44" s="94">
        <v>15</v>
      </c>
      <c r="X44" s="92">
        <v>23</v>
      </c>
      <c r="Z44" s="92" t="s">
        <v>1924</v>
      </c>
      <c r="AA44" s="92" t="s">
        <v>1925</v>
      </c>
    </row>
    <row r="45" spans="1:27" x14ac:dyDescent="0.25">
      <c r="A45" s="91" t="s">
        <v>1926</v>
      </c>
      <c r="B45" s="91" t="s">
        <v>1927</v>
      </c>
      <c r="C45" s="96" t="s">
        <v>1928</v>
      </c>
      <c r="D45" s="96" t="s">
        <v>1929</v>
      </c>
      <c r="E45" s="96" t="s">
        <v>1868</v>
      </c>
      <c r="F45" s="96">
        <v>380</v>
      </c>
      <c r="G45" s="93">
        <v>380.47</v>
      </c>
      <c r="H45" s="93">
        <f t="shared" si="2"/>
        <v>0.12353142166268752</v>
      </c>
      <c r="I45" s="96">
        <v>36</v>
      </c>
      <c r="J45" s="93">
        <v>22.52</v>
      </c>
      <c r="K45" s="93">
        <v>24.13</v>
      </c>
      <c r="L45" s="93">
        <v>24.55</v>
      </c>
      <c r="M45" s="93">
        <v>22.62</v>
      </c>
      <c r="O45" s="93">
        <f t="shared" si="3"/>
        <v>-49.191877331123088</v>
      </c>
      <c r="P45" s="96">
        <v>10</v>
      </c>
      <c r="Q45" s="96" t="s">
        <v>1932</v>
      </c>
      <c r="R45" s="92"/>
      <c r="S45" s="92"/>
      <c r="T45" s="92">
        <v>31.86</v>
      </c>
      <c r="U45" s="92">
        <v>0.89200000000000002</v>
      </c>
      <c r="V45" s="94">
        <v>100</v>
      </c>
      <c r="W45" s="94">
        <v>14</v>
      </c>
      <c r="X45" s="92">
        <v>28</v>
      </c>
      <c r="Z45" s="96" t="s">
        <v>1930</v>
      </c>
      <c r="AA45" s="96" t="s">
        <v>1931</v>
      </c>
    </row>
    <row r="46" spans="1:27" x14ac:dyDescent="0.25">
      <c r="A46" s="91" t="s">
        <v>1933</v>
      </c>
      <c r="B46" s="91" t="s">
        <v>1934</v>
      </c>
      <c r="C46" s="92" t="s">
        <v>1878</v>
      </c>
      <c r="D46" s="92" t="s">
        <v>1935</v>
      </c>
      <c r="E46" s="92" t="s">
        <v>1880</v>
      </c>
      <c r="F46" s="92">
        <v>420</v>
      </c>
      <c r="G46" s="93">
        <v>417.83</v>
      </c>
      <c r="H46" s="93">
        <f t="shared" si="2"/>
        <v>-0.51934997487016632</v>
      </c>
      <c r="I46" s="92">
        <v>7</v>
      </c>
      <c r="J46" s="93">
        <v>15.71</v>
      </c>
      <c r="K46" s="93">
        <v>22.89</v>
      </c>
      <c r="L46" s="93">
        <v>22.75</v>
      </c>
      <c r="M46" s="93">
        <v>15.71</v>
      </c>
      <c r="O46" s="93">
        <f t="shared" si="3"/>
        <v>69.418960244648318</v>
      </c>
      <c r="P46" s="92" t="s">
        <v>1936</v>
      </c>
      <c r="Q46" s="92" t="s">
        <v>1881</v>
      </c>
      <c r="R46" s="92"/>
      <c r="S46" s="92"/>
      <c r="T46" s="92">
        <v>26.6</v>
      </c>
      <c r="U46" s="92">
        <v>0.89700000000000002</v>
      </c>
      <c r="V46" s="94">
        <v>100</v>
      </c>
      <c r="W46" s="94">
        <v>14</v>
      </c>
      <c r="X46" s="92">
        <v>27</v>
      </c>
      <c r="Z46" s="92"/>
      <c r="AA46" s="92"/>
    </row>
    <row r="47" spans="1:27" x14ac:dyDescent="0.25">
      <c r="A47" s="91">
        <v>44.25</v>
      </c>
      <c r="B47" s="92">
        <v>26.75</v>
      </c>
      <c r="C47" s="92" t="s">
        <v>1937</v>
      </c>
      <c r="D47" s="92" t="s">
        <v>1938</v>
      </c>
      <c r="E47" s="92" t="s">
        <v>1874</v>
      </c>
      <c r="F47" s="92">
        <v>100</v>
      </c>
      <c r="G47" s="93">
        <v>60.5</v>
      </c>
      <c r="H47" s="93">
        <f t="shared" si="2"/>
        <v>-65.289256198347118</v>
      </c>
      <c r="I47" s="92">
        <v>1.8</v>
      </c>
      <c r="J47" s="93">
        <v>0.44</v>
      </c>
      <c r="K47" s="93">
        <v>2.87</v>
      </c>
      <c r="L47" s="93">
        <v>1.37</v>
      </c>
      <c r="M47" s="93">
        <v>0.44</v>
      </c>
      <c r="O47" s="93">
        <f t="shared" si="3"/>
        <v>37.282229965156795</v>
      </c>
      <c r="P47" s="92"/>
      <c r="Q47" s="92"/>
      <c r="R47" s="92"/>
      <c r="S47" s="96"/>
      <c r="T47" s="92">
        <v>13.93</v>
      </c>
      <c r="U47" s="92">
        <v>0.754</v>
      </c>
      <c r="V47" s="94">
        <v>100</v>
      </c>
      <c r="W47" s="94">
        <v>13</v>
      </c>
      <c r="X47" s="92">
        <v>39</v>
      </c>
      <c r="Z47" s="92"/>
      <c r="AA47" s="92"/>
    </row>
    <row r="48" spans="1:27" x14ac:dyDescent="0.25">
      <c r="A48" s="92">
        <v>2.25</v>
      </c>
      <c r="B48" s="92">
        <v>13.25</v>
      </c>
      <c r="C48" s="92" t="s">
        <v>1939</v>
      </c>
      <c r="D48" s="92" t="s">
        <v>1940</v>
      </c>
      <c r="E48" s="92" t="s">
        <v>1941</v>
      </c>
      <c r="F48" s="92">
        <v>564</v>
      </c>
      <c r="G48" s="93">
        <v>572.42999999999995</v>
      </c>
      <c r="H48" s="93">
        <f t="shared" si="2"/>
        <v>1.4726691473193143</v>
      </c>
      <c r="I48" s="92">
        <v>13</v>
      </c>
      <c r="J48" s="93">
        <v>70.52</v>
      </c>
      <c r="K48" s="93">
        <v>76.900000000000006</v>
      </c>
      <c r="L48" s="93">
        <v>77.3</v>
      </c>
      <c r="M48" s="93">
        <v>70.56</v>
      </c>
      <c r="O48" s="93">
        <f t="shared" si="3"/>
        <v>83.094928478543565</v>
      </c>
      <c r="P48" s="92"/>
      <c r="Q48" s="92" t="s">
        <v>1944</v>
      </c>
      <c r="R48" s="92"/>
      <c r="S48" s="92"/>
      <c r="T48" s="92">
        <v>154.22999999999999</v>
      </c>
      <c r="U48" s="92">
        <v>0.81699999999999995</v>
      </c>
      <c r="V48" s="94">
        <v>100</v>
      </c>
      <c r="W48" s="94">
        <v>12</v>
      </c>
      <c r="X48" s="92">
        <v>35</v>
      </c>
      <c r="Z48" s="92" t="s">
        <v>1942</v>
      </c>
      <c r="AA48" s="92" t="s">
        <v>1943</v>
      </c>
    </row>
    <row r="49" spans="1:27" x14ac:dyDescent="0.25">
      <c r="A49" s="91" t="s">
        <v>1918</v>
      </c>
      <c r="B49" s="91" t="s">
        <v>1922</v>
      </c>
      <c r="C49" s="92" t="s">
        <v>1945</v>
      </c>
      <c r="D49" s="92" t="s">
        <v>1946</v>
      </c>
      <c r="E49" s="92" t="s">
        <v>1947</v>
      </c>
      <c r="F49" s="92">
        <v>300</v>
      </c>
      <c r="G49" s="93">
        <v>333.1</v>
      </c>
      <c r="H49" s="93">
        <f t="shared" si="2"/>
        <v>9.9369558691083828</v>
      </c>
      <c r="I49" s="92">
        <v>21</v>
      </c>
      <c r="J49" s="97">
        <v>36.520000000000003</v>
      </c>
      <c r="K49" s="93">
        <v>40.409999999999997</v>
      </c>
      <c r="L49" s="93">
        <v>1E-3</v>
      </c>
      <c r="M49" s="93">
        <v>1E-3</v>
      </c>
      <c r="O49" s="93">
        <f t="shared" si="3"/>
        <v>48.032665181885669</v>
      </c>
      <c r="P49" s="92"/>
      <c r="Q49" s="92" t="s">
        <v>1863</v>
      </c>
      <c r="R49" s="92"/>
      <c r="S49" s="92"/>
      <c r="T49" s="92">
        <v>81</v>
      </c>
      <c r="U49" s="92">
        <v>0.80200000000000005</v>
      </c>
      <c r="V49" s="94">
        <v>100</v>
      </c>
      <c r="W49" s="94">
        <v>12</v>
      </c>
      <c r="X49" s="92">
        <v>36</v>
      </c>
      <c r="Z49" s="92" t="s">
        <v>1948</v>
      </c>
      <c r="AA49" s="92" t="s">
        <v>1949</v>
      </c>
    </row>
    <row r="50" spans="1:27" x14ac:dyDescent="0.25">
      <c r="A50" s="91" t="s">
        <v>1927</v>
      </c>
      <c r="B50" s="91" t="s">
        <v>1950</v>
      </c>
      <c r="C50" s="98" t="s">
        <v>1951</v>
      </c>
      <c r="D50" s="98" t="s">
        <v>1952</v>
      </c>
      <c r="E50" s="98" t="s">
        <v>1902</v>
      </c>
      <c r="F50" s="98">
        <v>290</v>
      </c>
      <c r="G50" s="99">
        <v>117.4</v>
      </c>
      <c r="H50" s="99">
        <f t="shared" si="2"/>
        <v>-147.01873935264052</v>
      </c>
      <c r="I50" s="98">
        <v>13</v>
      </c>
      <c r="J50" s="99">
        <v>5.92</v>
      </c>
      <c r="K50" s="99">
        <v>15.86</v>
      </c>
      <c r="L50" s="99">
        <v>10.59</v>
      </c>
      <c r="M50" s="99">
        <v>5.92</v>
      </c>
      <c r="O50" s="93">
        <f t="shared" si="3"/>
        <v>18.032786885245898</v>
      </c>
      <c r="P50" s="92"/>
      <c r="Q50" s="92"/>
      <c r="R50" s="92"/>
      <c r="S50" s="92"/>
      <c r="T50" s="92">
        <v>60.93</v>
      </c>
      <c r="U50" s="92">
        <v>0.995</v>
      </c>
      <c r="V50" s="94">
        <v>100</v>
      </c>
      <c r="W50" s="94">
        <v>11</v>
      </c>
      <c r="X50" s="92">
        <v>10</v>
      </c>
      <c r="Z50" s="98">
        <v>13.5</v>
      </c>
      <c r="AA50" s="98">
        <v>15.75</v>
      </c>
    </row>
    <row r="51" spans="1:27" x14ac:dyDescent="0.25">
      <c r="A51" s="91" t="s">
        <v>1953</v>
      </c>
      <c r="B51" s="91" t="s">
        <v>1954</v>
      </c>
      <c r="C51" s="92" t="s">
        <v>1955</v>
      </c>
      <c r="D51" s="96" t="s">
        <v>1956</v>
      </c>
      <c r="E51" s="96" t="s">
        <v>1874</v>
      </c>
      <c r="F51" s="96">
        <v>240</v>
      </c>
      <c r="G51" s="93">
        <v>268.66000000000003</v>
      </c>
      <c r="H51" s="93">
        <f t="shared" si="2"/>
        <v>10.667758505173834</v>
      </c>
      <c r="I51" s="96">
        <v>17</v>
      </c>
      <c r="J51" s="93">
        <v>8.9499999999999993</v>
      </c>
      <c r="K51" s="93">
        <v>9.24</v>
      </c>
      <c r="L51" s="93">
        <v>9.1</v>
      </c>
      <c r="M51" s="93">
        <v>8.9499999999999993</v>
      </c>
      <c r="O51" s="93">
        <f t="shared" si="3"/>
        <v>-83.98268398268398</v>
      </c>
      <c r="P51" s="96">
        <v>3</v>
      </c>
      <c r="Q51" s="96" t="s">
        <v>1959</v>
      </c>
      <c r="R51" s="92"/>
      <c r="S51" s="92"/>
      <c r="T51" s="92">
        <v>193.19</v>
      </c>
      <c r="U51" s="92">
        <v>0.81299999999999994</v>
      </c>
      <c r="V51" s="94">
        <v>100</v>
      </c>
      <c r="W51" s="94">
        <v>10</v>
      </c>
      <c r="X51" s="92">
        <v>35</v>
      </c>
      <c r="Z51" s="96" t="s">
        <v>1957</v>
      </c>
      <c r="AA51" s="96" t="s">
        <v>1958</v>
      </c>
    </row>
    <row r="52" spans="1:27" x14ac:dyDescent="0.25">
      <c r="A52" s="91" t="s">
        <v>1960</v>
      </c>
      <c r="B52" s="91" t="s">
        <v>1960</v>
      </c>
      <c r="C52" s="92" t="s">
        <v>1928</v>
      </c>
      <c r="D52" s="92" t="s">
        <v>1961</v>
      </c>
      <c r="E52" s="92" t="s">
        <v>1868</v>
      </c>
      <c r="F52" s="92">
        <v>390</v>
      </c>
      <c r="G52" s="93">
        <v>504.2</v>
      </c>
      <c r="H52" s="93">
        <f t="shared" si="2"/>
        <v>22.649742165807218</v>
      </c>
      <c r="I52" s="92">
        <v>22</v>
      </c>
      <c r="J52" s="93">
        <v>57.08</v>
      </c>
      <c r="K52" s="93">
        <v>58.9</v>
      </c>
      <c r="L52" s="93">
        <v>59.65</v>
      </c>
      <c r="M52" s="93">
        <v>57.16</v>
      </c>
      <c r="O52" s="93">
        <f t="shared" si="3"/>
        <v>62.648556876061122</v>
      </c>
      <c r="P52" s="92"/>
      <c r="Q52" s="92"/>
      <c r="R52" s="92"/>
      <c r="S52" s="92"/>
      <c r="T52" s="92">
        <v>90.64</v>
      </c>
      <c r="U52" s="92">
        <v>0.97499999999999998</v>
      </c>
      <c r="V52" s="94">
        <v>100</v>
      </c>
      <c r="W52" s="94">
        <v>10</v>
      </c>
      <c r="X52" s="92">
        <v>15</v>
      </c>
      <c r="Z52" s="92" t="s">
        <v>1962</v>
      </c>
      <c r="AA52" s="92" t="s">
        <v>1963</v>
      </c>
    </row>
    <row r="53" spans="1:27" x14ac:dyDescent="0.25">
      <c r="A53" s="91" t="s">
        <v>1964</v>
      </c>
      <c r="B53" s="91" t="s">
        <v>1964</v>
      </c>
      <c r="C53" s="98" t="s">
        <v>1951</v>
      </c>
      <c r="D53" s="98" t="s">
        <v>1965</v>
      </c>
      <c r="E53" s="98" t="s">
        <v>1868</v>
      </c>
      <c r="F53" s="98">
        <v>545</v>
      </c>
      <c r="G53" s="99">
        <v>209.63</v>
      </c>
      <c r="H53" s="99">
        <f t="shared" si="2"/>
        <v>-159.98187282354627</v>
      </c>
      <c r="I53" s="98">
        <v>17.100000000000001</v>
      </c>
      <c r="J53" s="99">
        <v>12.17</v>
      </c>
      <c r="K53" s="99">
        <v>30.17</v>
      </c>
      <c r="L53" s="99">
        <v>23.44</v>
      </c>
      <c r="M53" s="99">
        <v>12.17</v>
      </c>
      <c r="O53" s="93">
        <f t="shared" si="3"/>
        <v>43.321179980112696</v>
      </c>
      <c r="P53" s="92">
        <v>10</v>
      </c>
      <c r="Q53" s="92"/>
      <c r="R53" s="92"/>
      <c r="S53" s="92"/>
      <c r="T53" s="92">
        <v>139</v>
      </c>
      <c r="U53" s="92">
        <v>0.90500000000000003</v>
      </c>
      <c r="V53" s="94">
        <v>100</v>
      </c>
      <c r="W53" s="94">
        <v>10</v>
      </c>
      <c r="X53" s="92">
        <v>29</v>
      </c>
      <c r="Z53" s="98">
        <v>14.25</v>
      </c>
      <c r="AA53" s="98">
        <v>14.25</v>
      </c>
    </row>
    <row r="55" spans="1:27" x14ac:dyDescent="0.25">
      <c r="Z55" s="95" t="s">
        <v>250</v>
      </c>
      <c r="AA55" s="95" t="s">
        <v>251</v>
      </c>
    </row>
    <row r="65" spans="12:13" x14ac:dyDescent="0.25">
      <c r="L65" s="96"/>
      <c r="M65" s="96"/>
    </row>
    <row r="66" spans="12:13" x14ac:dyDescent="0.25">
      <c r="L66" s="92"/>
      <c r="M66" s="92"/>
    </row>
    <row r="67" spans="12:13" x14ac:dyDescent="0.25">
      <c r="L67" s="98"/>
      <c r="M67" s="98"/>
    </row>
  </sheetData>
  <phoneticPr fontId="6"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Scanlon2006_arid</vt:lpstr>
      <vt:lpstr>Hartmann2015_karst</vt:lpstr>
      <vt:lpstr>Mohan2018_globe</vt:lpstr>
      <vt:lpstr>McDonald2021_africa</vt:lpstr>
      <vt:lpstr>Moeck2020_globe</vt:lpstr>
      <vt:lpstr>WaterGAP2008</vt:lpstr>
    </vt:vector>
  </TitlesOfParts>
  <Company>University of Texas at Austin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keesek</dc:creator>
  <cp:lastModifiedBy>wwh</cp:lastModifiedBy>
  <dcterms:created xsi:type="dcterms:W3CDTF">2005-05-24T15:58:00Z</dcterms:created>
  <dcterms:modified xsi:type="dcterms:W3CDTF">2023-02-20T04:35:39Z</dcterms:modified>
</cp:coreProperties>
</file>