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12"/>
  <workbookPr/>
  <mc:AlternateContent xmlns:mc="http://schemas.openxmlformats.org/markup-compatibility/2006">
    <mc:Choice Requires="x15">
      <x15ac:absPath xmlns:x15ac="http://schemas.microsoft.com/office/spreadsheetml/2010/11/ac" url="/Users/marieenglish/Documents/BDM /Experiment 2/"/>
    </mc:Choice>
  </mc:AlternateContent>
  <xr:revisionPtr revIDLastSave="0" documentId="13_ncr:1_{5AAFBC8E-C4B7-3240-84C7-2B1C3483943A}" xr6:coauthVersionLast="43" xr6:coauthVersionMax="43" xr10:uidLastSave="{00000000-0000-0000-0000-000000000000}"/>
  <bookViews>
    <workbookView xWindow="0" yWindow="460" windowWidth="28800" windowHeight="16540" firstSheet="9" activeTab="17" xr2:uid="{00000000-000D-0000-FFFF-FFFF00000000}"/>
  </bookViews>
  <sheets>
    <sheet name="test_low_nitrate_DNU" sheetId="1" r:id="rId1"/>
    <sheet name="plate_1_early_read_DNU" sheetId="3" r:id="rId2"/>
    <sheet name="test_plate_correct stds" sheetId="2" r:id="rId3"/>
    <sheet name="plate_1" sheetId="6" r:id="rId4"/>
    <sheet name="plate_2" sheetId="4" r:id="rId5"/>
    <sheet name="plate_3" sheetId="5" r:id="rId6"/>
    <sheet name="plate_4" sheetId="12" r:id="rId7"/>
    <sheet name="TN and WA" sheetId="8" r:id="rId8"/>
    <sheet name="TN and WA_new_plate4" sheetId="13" r:id="rId9"/>
    <sheet name="summary_realized_samples_bad " sheetId="11" r:id="rId10"/>
    <sheet name="ppm_DNU_shows_calcs" sheetId="9" r:id="rId11"/>
    <sheet name="ppm_summary" sheetId="16" r:id="rId12"/>
    <sheet name="All samples" sheetId="15" r:id="rId13"/>
    <sheet name="All samples (2)" sheetId="19" r:id="rId14"/>
    <sheet name="moisture_t0" sheetId="21" r:id="rId15"/>
    <sheet name="moisture_2" sheetId="17" r:id="rId16"/>
    <sheet name="Conversion" sheetId="20" r:id="rId17"/>
    <sheet name="Summary_R" sheetId="22" r:id="rId18"/>
    <sheet name="R" sheetId="23" r:id="rId1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3" i="22" l="1"/>
  <c r="I50" i="22"/>
  <c r="H53" i="22"/>
  <c r="H50" i="22"/>
  <c r="K20" i="20"/>
  <c r="T6" i="20"/>
  <c r="T7" i="20"/>
  <c r="T8" i="20"/>
  <c r="T9" i="20"/>
  <c r="T10" i="20"/>
  <c r="T11" i="20"/>
  <c r="T12" i="20"/>
  <c r="T13" i="20"/>
  <c r="T14" i="20"/>
  <c r="T15" i="20"/>
  <c r="T16" i="20"/>
  <c r="T17" i="20"/>
  <c r="T18" i="20"/>
  <c r="T19" i="20"/>
  <c r="T21" i="20"/>
  <c r="T22" i="20"/>
  <c r="T23" i="20"/>
  <c r="T24" i="20"/>
  <c r="T25" i="20"/>
  <c r="T26" i="20"/>
  <c r="T27" i="20"/>
  <c r="T28" i="20"/>
  <c r="T29" i="20"/>
  <c r="T30" i="20"/>
  <c r="T31" i="20"/>
  <c r="T32" i="20"/>
  <c r="T33" i="20"/>
  <c r="T34" i="20"/>
  <c r="T35" i="20"/>
  <c r="T36" i="20"/>
  <c r="T37" i="20"/>
  <c r="T38" i="20"/>
  <c r="T39" i="20"/>
  <c r="T40" i="20"/>
  <c r="T41" i="20"/>
  <c r="T42" i="20"/>
  <c r="T43" i="20"/>
  <c r="T44" i="20"/>
  <c r="T45" i="20"/>
  <c r="T46" i="20"/>
  <c r="T47" i="20"/>
  <c r="T48" i="20"/>
  <c r="T49" i="20"/>
  <c r="T50" i="20"/>
  <c r="T51" i="20"/>
  <c r="T52" i="20"/>
  <c r="T53" i="20"/>
  <c r="T54" i="20"/>
  <c r="T55" i="20"/>
  <c r="T56" i="20"/>
  <c r="T57" i="20"/>
  <c r="T58" i="20"/>
  <c r="T59" i="20"/>
  <c r="T60" i="20"/>
  <c r="T61" i="20"/>
  <c r="T3" i="20"/>
  <c r="T4" i="20"/>
  <c r="T5" i="20"/>
  <c r="T2" i="20"/>
  <c r="R3" i="20"/>
  <c r="R4" i="20"/>
  <c r="R5" i="20"/>
  <c r="R6" i="20"/>
  <c r="R7" i="20"/>
  <c r="R8" i="20"/>
  <c r="R9" i="20"/>
  <c r="R10" i="20"/>
  <c r="R11" i="20"/>
  <c r="R12" i="20"/>
  <c r="R13" i="20"/>
  <c r="R14" i="20"/>
  <c r="R15" i="20"/>
  <c r="R16" i="20"/>
  <c r="R17" i="20"/>
  <c r="R18" i="20"/>
  <c r="R19" i="20"/>
  <c r="R20" i="20"/>
  <c r="R21" i="20"/>
  <c r="R22" i="20"/>
  <c r="R23" i="20"/>
  <c r="R24" i="20"/>
  <c r="R25" i="20"/>
  <c r="R26" i="20"/>
  <c r="R27" i="20"/>
  <c r="R28" i="20"/>
  <c r="R29" i="20"/>
  <c r="R30" i="20"/>
  <c r="R31" i="20"/>
  <c r="R32" i="20"/>
  <c r="R33" i="20"/>
  <c r="R34" i="20"/>
  <c r="R35" i="20"/>
  <c r="R36" i="20"/>
  <c r="R37" i="20"/>
  <c r="R38" i="20"/>
  <c r="R39" i="20"/>
  <c r="R40" i="20"/>
  <c r="R41" i="20"/>
  <c r="R42" i="20"/>
  <c r="R43" i="20"/>
  <c r="R44" i="20"/>
  <c r="R45" i="20"/>
  <c r="R46" i="20"/>
  <c r="R47" i="20"/>
  <c r="R48" i="20"/>
  <c r="R49" i="20"/>
  <c r="R50" i="20"/>
  <c r="R51" i="20"/>
  <c r="R52" i="20"/>
  <c r="R53" i="20"/>
  <c r="R54" i="20"/>
  <c r="R55" i="20"/>
  <c r="R56" i="20"/>
  <c r="R57" i="20"/>
  <c r="R58" i="20"/>
  <c r="R59" i="20"/>
  <c r="R60" i="20"/>
  <c r="R61" i="20"/>
  <c r="F15" i="21"/>
  <c r="G15" i="21" s="1"/>
  <c r="D15" i="21"/>
  <c r="F14" i="21"/>
  <c r="D14" i="21"/>
  <c r="G14" i="21" s="1"/>
  <c r="F13" i="21"/>
  <c r="D13" i="21"/>
  <c r="G13" i="21" s="1"/>
  <c r="G12" i="21"/>
  <c r="F12" i="21"/>
  <c r="D12" i="21"/>
  <c r="F11" i="21"/>
  <c r="G11" i="21" s="1"/>
  <c r="D11" i="21"/>
  <c r="F10" i="21"/>
  <c r="D10" i="21"/>
  <c r="G10" i="21" s="1"/>
  <c r="F7" i="21"/>
  <c r="G7" i="21" s="1"/>
  <c r="D7" i="21"/>
  <c r="F6" i="21"/>
  <c r="D6" i="21"/>
  <c r="G6" i="21" s="1"/>
  <c r="F5" i="21"/>
  <c r="D5" i="21"/>
  <c r="G5" i="21" s="1"/>
  <c r="G4" i="21"/>
  <c r="F4" i="21"/>
  <c r="D4" i="21"/>
  <c r="F3" i="21"/>
  <c r="G3" i="21" s="1"/>
  <c r="D3" i="21"/>
  <c r="F2" i="21"/>
  <c r="D2" i="21"/>
  <c r="G2" i="21" s="1"/>
  <c r="O2" i="20"/>
  <c r="M2" i="20"/>
  <c r="O3" i="20"/>
  <c r="O4" i="20"/>
  <c r="O5" i="20"/>
  <c r="O6" i="20"/>
  <c r="O7" i="20"/>
  <c r="O8" i="20"/>
  <c r="O9" i="20"/>
  <c r="O10" i="20"/>
  <c r="O11" i="20"/>
  <c r="O12" i="20"/>
  <c r="O13" i="20"/>
  <c r="O14" i="20"/>
  <c r="O15" i="20"/>
  <c r="O16" i="20"/>
  <c r="O17" i="20"/>
  <c r="O18" i="20"/>
  <c r="O19" i="20"/>
  <c r="O20" i="20"/>
  <c r="T20" i="20" s="1"/>
  <c r="O21" i="20"/>
  <c r="O22" i="20"/>
  <c r="O23" i="20"/>
  <c r="O24" i="20"/>
  <c r="O25" i="20"/>
  <c r="O26" i="20"/>
  <c r="O27" i="20"/>
  <c r="O28" i="20"/>
  <c r="O29" i="20"/>
  <c r="O30" i="20"/>
  <c r="O31" i="20"/>
  <c r="O32" i="20"/>
  <c r="O33" i="20"/>
  <c r="O34" i="20"/>
  <c r="O35" i="20"/>
  <c r="O36" i="20"/>
  <c r="O37" i="20"/>
  <c r="O38" i="20"/>
  <c r="O39" i="20"/>
  <c r="O40" i="20"/>
  <c r="O41" i="20"/>
  <c r="O42" i="20"/>
  <c r="O43" i="20"/>
  <c r="O44" i="20"/>
  <c r="O45" i="20"/>
  <c r="O46" i="20"/>
  <c r="O47" i="20"/>
  <c r="O48" i="20"/>
  <c r="O49" i="20"/>
  <c r="O50" i="20"/>
  <c r="O51" i="20"/>
  <c r="O52" i="20"/>
  <c r="O53" i="20"/>
  <c r="O54" i="20"/>
  <c r="O55" i="20"/>
  <c r="O56" i="20"/>
  <c r="O57" i="20"/>
  <c r="O58" i="20"/>
  <c r="O59" i="20"/>
  <c r="O60" i="20"/>
  <c r="O61" i="20"/>
  <c r="B106" i="20"/>
  <c r="B104" i="20"/>
  <c r="K79" i="20"/>
  <c r="L79" i="20" s="1"/>
  <c r="K78" i="20"/>
  <c r="L78" i="20" s="1"/>
  <c r="K77" i="20"/>
  <c r="L77" i="20" s="1"/>
  <c r="R76" i="20"/>
  <c r="K76" i="20"/>
  <c r="L76" i="20" s="1"/>
  <c r="R75" i="20"/>
  <c r="K75" i="20"/>
  <c r="L75" i="20" s="1"/>
  <c r="R74" i="20"/>
  <c r="K74" i="20"/>
  <c r="L74" i="20" s="1"/>
  <c r="R73" i="20"/>
  <c r="K73" i="20"/>
  <c r="L73" i="20" s="1"/>
  <c r="R72" i="20"/>
  <c r="K72" i="20"/>
  <c r="L72" i="20" s="1"/>
  <c r="R71" i="20"/>
  <c r="K71" i="20"/>
  <c r="L71" i="20" s="1"/>
  <c r="R70" i="20"/>
  <c r="K70" i="20"/>
  <c r="L70" i="20" s="1"/>
  <c r="R69" i="20"/>
  <c r="K69" i="20"/>
  <c r="L69" i="20" s="1"/>
  <c r="R68" i="20"/>
  <c r="L68" i="20"/>
  <c r="K68" i="20"/>
  <c r="R67" i="20"/>
  <c r="K67" i="20"/>
  <c r="L67" i="20" s="1"/>
  <c r="R66" i="20"/>
  <c r="K66" i="20"/>
  <c r="L66" i="20" s="1"/>
  <c r="R65" i="20"/>
  <c r="K65" i="20"/>
  <c r="L65" i="20" s="1"/>
  <c r="R64" i="20"/>
  <c r="K64" i="20"/>
  <c r="L64" i="20" s="1"/>
  <c r="R63" i="20"/>
  <c r="K63" i="20"/>
  <c r="L63" i="20" s="1"/>
  <c r="K58" i="20"/>
  <c r="L58" i="20" s="1"/>
  <c r="K57" i="20"/>
  <c r="L57" i="20" s="1"/>
  <c r="K56" i="20"/>
  <c r="L56" i="20" s="1"/>
  <c r="K55" i="20"/>
  <c r="L55" i="20" s="1"/>
  <c r="K54" i="20"/>
  <c r="L54" i="20" s="1"/>
  <c r="K53" i="20"/>
  <c r="L53" i="20" s="1"/>
  <c r="K52" i="20"/>
  <c r="L52" i="20" s="1"/>
  <c r="K51" i="20"/>
  <c r="L51" i="20" s="1"/>
  <c r="K50" i="20"/>
  <c r="L50" i="20" s="1"/>
  <c r="K61" i="20"/>
  <c r="L61" i="20" s="1"/>
  <c r="K60" i="20"/>
  <c r="L60" i="20" s="1"/>
  <c r="K59" i="20"/>
  <c r="L59" i="20" s="1"/>
  <c r="K17" i="20"/>
  <c r="L17" i="20" s="1"/>
  <c r="K16" i="20"/>
  <c r="L16" i="20" s="1"/>
  <c r="K15" i="20"/>
  <c r="L15" i="20" s="1"/>
  <c r="K14" i="20"/>
  <c r="L14" i="20" s="1"/>
  <c r="K13" i="20"/>
  <c r="L13" i="20" s="1"/>
  <c r="K12" i="20"/>
  <c r="L12" i="20" s="1"/>
  <c r="K11" i="20"/>
  <c r="L11" i="20" s="1"/>
  <c r="K10" i="20"/>
  <c r="L10" i="20" s="1"/>
  <c r="K9" i="20"/>
  <c r="L9" i="20" s="1"/>
  <c r="K8" i="20"/>
  <c r="L8" i="20" s="1"/>
  <c r="K7" i="20"/>
  <c r="L7" i="20" s="1"/>
  <c r="K6" i="20"/>
  <c r="L6" i="20" s="1"/>
  <c r="K5" i="20"/>
  <c r="L5" i="20" s="1"/>
  <c r="K4" i="20"/>
  <c r="L4" i="20" s="1"/>
  <c r="K3" i="20"/>
  <c r="L3" i="20" s="1"/>
  <c r="R2" i="20"/>
  <c r="K2" i="20"/>
  <c r="L2" i="20" s="1"/>
  <c r="K49" i="20"/>
  <c r="L49" i="20" s="1"/>
  <c r="K48" i="20"/>
  <c r="L48" i="20" s="1"/>
  <c r="K47" i="20"/>
  <c r="L47" i="20" s="1"/>
  <c r="K46" i="20"/>
  <c r="L46" i="20" s="1"/>
  <c r="K45" i="20"/>
  <c r="L45" i="20" s="1"/>
  <c r="K44" i="20"/>
  <c r="L44" i="20" s="1"/>
  <c r="K43" i="20"/>
  <c r="L43" i="20" s="1"/>
  <c r="K42" i="20"/>
  <c r="L42" i="20" s="1"/>
  <c r="K41" i="20"/>
  <c r="L41" i="20" s="1"/>
  <c r="K40" i="20"/>
  <c r="L40" i="20" s="1"/>
  <c r="K39" i="20"/>
  <c r="L39" i="20" s="1"/>
  <c r="K38" i="20"/>
  <c r="L38" i="20" s="1"/>
  <c r="K37" i="20"/>
  <c r="L37" i="20" s="1"/>
  <c r="K36" i="20"/>
  <c r="L36" i="20" s="1"/>
  <c r="K35" i="20"/>
  <c r="L35" i="20" s="1"/>
  <c r="K34" i="20"/>
  <c r="L34" i="20" s="1"/>
  <c r="K33" i="20"/>
  <c r="L33" i="20" s="1"/>
  <c r="K32" i="20"/>
  <c r="L32" i="20" s="1"/>
  <c r="K31" i="20"/>
  <c r="L31" i="20" s="1"/>
  <c r="K30" i="20"/>
  <c r="L30" i="20" s="1"/>
  <c r="K29" i="20"/>
  <c r="L29" i="20" s="1"/>
  <c r="K28" i="20"/>
  <c r="L28" i="20" s="1"/>
  <c r="K27" i="20"/>
  <c r="L27" i="20" s="1"/>
  <c r="K26" i="20"/>
  <c r="L26" i="20" s="1"/>
  <c r="K25" i="20"/>
  <c r="L25" i="20" s="1"/>
  <c r="K24" i="20"/>
  <c r="L24" i="20" s="1"/>
  <c r="K23" i="20"/>
  <c r="L23" i="20" s="1"/>
  <c r="K22" i="20"/>
  <c r="L22" i="20" s="1"/>
  <c r="K21" i="20"/>
  <c r="L21" i="20" s="1"/>
  <c r="L20" i="20"/>
  <c r="K19" i="20"/>
  <c r="L19" i="20" s="1"/>
  <c r="K18" i="20"/>
  <c r="L18" i="20" s="1"/>
  <c r="K78" i="19"/>
  <c r="L78" i="19" s="1"/>
  <c r="K77" i="19"/>
  <c r="L77" i="19" s="1"/>
  <c r="K76" i="19"/>
  <c r="L76" i="19" s="1"/>
  <c r="K75" i="19"/>
  <c r="L75" i="19" s="1"/>
  <c r="K74" i="19"/>
  <c r="L74" i="19" s="1"/>
  <c r="K73" i="19"/>
  <c r="L73" i="19" s="1"/>
  <c r="K72" i="19"/>
  <c r="L72" i="19" s="1"/>
  <c r="K71" i="19"/>
  <c r="L71" i="19" s="1"/>
  <c r="B103" i="19" s="1"/>
  <c r="K70" i="19"/>
  <c r="L70" i="19" s="1"/>
  <c r="K69" i="19"/>
  <c r="L69" i="19" s="1"/>
  <c r="K68" i="19"/>
  <c r="L68" i="19" s="1"/>
  <c r="K67" i="19"/>
  <c r="L67" i="19" s="1"/>
  <c r="K66" i="19"/>
  <c r="L66" i="19" s="1"/>
  <c r="K65" i="19"/>
  <c r="L65" i="19" s="1"/>
  <c r="K64" i="19"/>
  <c r="L64" i="19" s="1"/>
  <c r="K63" i="19"/>
  <c r="L63" i="19" s="1"/>
  <c r="K62" i="19"/>
  <c r="L62" i="19" s="1"/>
  <c r="K58" i="19"/>
  <c r="L58" i="19" s="1"/>
  <c r="K57" i="19"/>
  <c r="L57" i="19" s="1"/>
  <c r="K56" i="19"/>
  <c r="L56" i="19" s="1"/>
  <c r="K52" i="19"/>
  <c r="L52" i="19" s="1"/>
  <c r="K51" i="19"/>
  <c r="L51" i="19" s="1"/>
  <c r="K50" i="19"/>
  <c r="L50" i="19" s="1"/>
  <c r="K49" i="19"/>
  <c r="L49" i="19" s="1"/>
  <c r="K48" i="19"/>
  <c r="L48" i="19" s="1"/>
  <c r="K47" i="19"/>
  <c r="L47" i="19" s="1"/>
  <c r="K46" i="19"/>
  <c r="L46" i="19" s="1"/>
  <c r="K45" i="19"/>
  <c r="L45" i="19" s="1"/>
  <c r="K44" i="19"/>
  <c r="L44" i="19" s="1"/>
  <c r="K43" i="19"/>
  <c r="L43" i="19" s="1"/>
  <c r="K42" i="19"/>
  <c r="L42" i="19" s="1"/>
  <c r="K41" i="19"/>
  <c r="L41" i="19" s="1"/>
  <c r="K40" i="19"/>
  <c r="L40" i="19" s="1"/>
  <c r="K39" i="19"/>
  <c r="L39" i="19" s="1"/>
  <c r="K38" i="19"/>
  <c r="L38" i="19" s="1"/>
  <c r="K37" i="19"/>
  <c r="L37" i="19" s="1"/>
  <c r="K36" i="19"/>
  <c r="L36" i="19" s="1"/>
  <c r="L35" i="19"/>
  <c r="K35" i="19"/>
  <c r="K34" i="19"/>
  <c r="L34" i="19" s="1"/>
  <c r="K55" i="19"/>
  <c r="L55" i="19" s="1"/>
  <c r="K54" i="19"/>
  <c r="L54" i="19" s="1"/>
  <c r="K33" i="19"/>
  <c r="L33" i="19" s="1"/>
  <c r="K32" i="19"/>
  <c r="L32" i="19" s="1"/>
  <c r="K31" i="19"/>
  <c r="L31" i="19" s="1"/>
  <c r="K30" i="19"/>
  <c r="L30" i="19" s="1"/>
  <c r="K29" i="19"/>
  <c r="L29" i="19" s="1"/>
  <c r="K28" i="19"/>
  <c r="L28" i="19" s="1"/>
  <c r="K27" i="19"/>
  <c r="L27" i="19" s="1"/>
  <c r="L26" i="19"/>
  <c r="K26" i="19"/>
  <c r="K25" i="19"/>
  <c r="L25" i="19" s="1"/>
  <c r="K24" i="19"/>
  <c r="L24" i="19" s="1"/>
  <c r="K23" i="19"/>
  <c r="L23" i="19" s="1"/>
  <c r="K22" i="19"/>
  <c r="L22" i="19" s="1"/>
  <c r="K21" i="19"/>
  <c r="L21" i="19" s="1"/>
  <c r="K20" i="19"/>
  <c r="L20" i="19" s="1"/>
  <c r="K19" i="19"/>
  <c r="L19" i="19" s="1"/>
  <c r="K18" i="19"/>
  <c r="L18" i="19" s="1"/>
  <c r="K53" i="19"/>
  <c r="L53" i="19" s="1"/>
  <c r="K61" i="19"/>
  <c r="L61" i="19" s="1"/>
  <c r="K60" i="19"/>
  <c r="L60" i="19" s="1"/>
  <c r="K59" i="19"/>
  <c r="L59" i="19" s="1"/>
  <c r="K17" i="19"/>
  <c r="L17" i="19" s="1"/>
  <c r="K16" i="19"/>
  <c r="L16" i="19" s="1"/>
  <c r="K15" i="19"/>
  <c r="L15" i="19" s="1"/>
  <c r="K14" i="19"/>
  <c r="L14" i="19" s="1"/>
  <c r="K13" i="19"/>
  <c r="L13" i="19" s="1"/>
  <c r="K12" i="19"/>
  <c r="L12" i="19" s="1"/>
  <c r="K11" i="19"/>
  <c r="L11" i="19" s="1"/>
  <c r="K10" i="19"/>
  <c r="L10" i="19" s="1"/>
  <c r="K9" i="19"/>
  <c r="L9" i="19" s="1"/>
  <c r="K8" i="19"/>
  <c r="L8" i="19" s="1"/>
  <c r="K7" i="19"/>
  <c r="L7" i="19" s="1"/>
  <c r="K6" i="19"/>
  <c r="L6" i="19" s="1"/>
  <c r="K5" i="19"/>
  <c r="L5" i="19" s="1"/>
  <c r="K4" i="19"/>
  <c r="L4" i="19" s="1"/>
  <c r="K3" i="19"/>
  <c r="L3" i="19" s="1"/>
  <c r="K2" i="19"/>
  <c r="L2" i="19" s="1"/>
  <c r="H7" i="21" l="1"/>
  <c r="H8" i="21"/>
  <c r="H15" i="21"/>
  <c r="H16" i="21"/>
  <c r="M55" i="20"/>
  <c r="M50" i="20"/>
  <c r="M52" i="20"/>
  <c r="M54" i="20"/>
  <c r="M51" i="20"/>
  <c r="M53" i="20"/>
  <c r="B105" i="20"/>
  <c r="M57" i="20" s="1"/>
  <c r="M33" i="20"/>
  <c r="M30" i="20"/>
  <c r="M40" i="20"/>
  <c r="B104" i="19"/>
  <c r="M52" i="19" s="1"/>
  <c r="M57" i="19"/>
  <c r="O57" i="19" s="1"/>
  <c r="M55" i="19"/>
  <c r="M53" i="19"/>
  <c r="M56" i="19"/>
  <c r="B105" i="19"/>
  <c r="M4" i="19" s="1"/>
  <c r="M54" i="19"/>
  <c r="M50" i="19"/>
  <c r="M58" i="19"/>
  <c r="M59" i="19" l="1"/>
  <c r="M75" i="20"/>
  <c r="T75" i="20" s="1"/>
  <c r="M60" i="20"/>
  <c r="M46" i="20"/>
  <c r="M48" i="20"/>
  <c r="M8" i="20"/>
  <c r="M70" i="20"/>
  <c r="T70" i="20" s="1"/>
  <c r="M17" i="20"/>
  <c r="M18" i="20"/>
  <c r="M7" i="20"/>
  <c r="M47" i="20"/>
  <c r="M39" i="20"/>
  <c r="M74" i="20"/>
  <c r="T74" i="20" s="1"/>
  <c r="M56" i="20"/>
  <c r="M38" i="20"/>
  <c r="M9" i="20"/>
  <c r="M28" i="20"/>
  <c r="M31" i="20"/>
  <c r="M59" i="20"/>
  <c r="M42" i="20"/>
  <c r="M16" i="20"/>
  <c r="M5" i="20"/>
  <c r="M45" i="20"/>
  <c r="M37" i="20"/>
  <c r="M77" i="20"/>
  <c r="M29" i="20"/>
  <c r="M61" i="20"/>
  <c r="M44" i="20"/>
  <c r="M58" i="20"/>
  <c r="M23" i="20"/>
  <c r="M67" i="20"/>
  <c r="T67" i="20" s="1"/>
  <c r="M43" i="20"/>
  <c r="M64" i="20"/>
  <c r="T64" i="20" s="1"/>
  <c r="M78" i="20"/>
  <c r="M72" i="20"/>
  <c r="T72" i="20" s="1"/>
  <c r="M71" i="20"/>
  <c r="T71" i="20" s="1"/>
  <c r="M63" i="20"/>
  <c r="T63" i="20" s="1"/>
  <c r="M35" i="20"/>
  <c r="M27" i="20"/>
  <c r="M76" i="20"/>
  <c r="T76" i="20" s="1"/>
  <c r="M34" i="20"/>
  <c r="M24" i="20"/>
  <c r="M12" i="20"/>
  <c r="M36" i="20"/>
  <c r="M13" i="20"/>
  <c r="M3" i="20"/>
  <c r="M26" i="20"/>
  <c r="M68" i="20"/>
  <c r="T68" i="20" s="1"/>
  <c r="M19" i="20"/>
  <c r="M14" i="20"/>
  <c r="M66" i="20"/>
  <c r="T66" i="20" s="1"/>
  <c r="M79" i="20"/>
  <c r="M10" i="20"/>
  <c r="M69" i="20"/>
  <c r="T69" i="20" s="1"/>
  <c r="M32" i="20"/>
  <c r="M20" i="20"/>
  <c r="M4" i="20"/>
  <c r="M22" i="20"/>
  <c r="M65" i="20"/>
  <c r="T65" i="20" s="1"/>
  <c r="M11" i="20"/>
  <c r="M49" i="20"/>
  <c r="M41" i="20"/>
  <c r="M21" i="20"/>
  <c r="M15" i="20"/>
  <c r="M73" i="20"/>
  <c r="T73" i="20" s="1"/>
  <c r="M6" i="20"/>
  <c r="M25" i="20"/>
  <c r="M48" i="19"/>
  <c r="O48" i="19" s="1"/>
  <c r="M22" i="19"/>
  <c r="M16" i="19"/>
  <c r="M36" i="19"/>
  <c r="O36" i="19" s="1"/>
  <c r="M75" i="19"/>
  <c r="M34" i="19"/>
  <c r="M26" i="19"/>
  <c r="M64" i="19"/>
  <c r="M46" i="19"/>
  <c r="O46" i="19" s="1"/>
  <c r="M30" i="19"/>
  <c r="M20" i="19"/>
  <c r="M69" i="19"/>
  <c r="M76" i="19"/>
  <c r="M68" i="19"/>
  <c r="M72" i="19"/>
  <c r="M39" i="19"/>
  <c r="O39" i="19" s="1"/>
  <c r="M28" i="19"/>
  <c r="O28" i="19" s="1"/>
  <c r="M18" i="19"/>
  <c r="M73" i="19"/>
  <c r="M10" i="19"/>
  <c r="O10" i="19" s="1"/>
  <c r="M3" i="19"/>
  <c r="O3" i="19" s="1"/>
  <c r="M71" i="19"/>
  <c r="M40" i="19"/>
  <c r="O40" i="19" s="1"/>
  <c r="M41" i="19"/>
  <c r="O41" i="19" s="1"/>
  <c r="M32" i="19"/>
  <c r="O32" i="19" s="1"/>
  <c r="M24" i="19"/>
  <c r="O24" i="19" s="1"/>
  <c r="M61" i="19"/>
  <c r="M65" i="19"/>
  <c r="M12" i="19"/>
  <c r="M47" i="19"/>
  <c r="O47" i="19" s="1"/>
  <c r="M11" i="19"/>
  <c r="M9" i="19"/>
  <c r="O9" i="19" s="1"/>
  <c r="O4" i="19"/>
  <c r="O52" i="19"/>
  <c r="O53" i="19"/>
  <c r="O11" i="19"/>
  <c r="O58" i="19"/>
  <c r="O61" i="19"/>
  <c r="O50" i="19"/>
  <c r="O30" i="19"/>
  <c r="O22" i="19"/>
  <c r="O59" i="19"/>
  <c r="O55" i="19"/>
  <c r="O34" i="19"/>
  <c r="O20" i="19"/>
  <c r="O16" i="19"/>
  <c r="M60" i="19"/>
  <c r="M51" i="19"/>
  <c r="O54" i="19"/>
  <c r="O26" i="19"/>
  <c r="O18" i="19"/>
  <c r="M77" i="19"/>
  <c r="M67" i="19"/>
  <c r="M66" i="19"/>
  <c r="M45" i="19"/>
  <c r="M33" i="19"/>
  <c r="M31" i="19"/>
  <c r="M29" i="19"/>
  <c r="M27" i="19"/>
  <c r="M25" i="19"/>
  <c r="M23" i="19"/>
  <c r="M21" i="19"/>
  <c r="M19" i="19"/>
  <c r="M17" i="19"/>
  <c r="M15" i="19"/>
  <c r="M14" i="19"/>
  <c r="M7" i="19"/>
  <c r="M6" i="19"/>
  <c r="M2" i="19"/>
  <c r="M78" i="19"/>
  <c r="M70" i="19"/>
  <c r="M43" i="19"/>
  <c r="M13" i="19"/>
  <c r="M5" i="19"/>
  <c r="M74" i="19"/>
  <c r="M37" i="19"/>
  <c r="M63" i="19"/>
  <c r="M62" i="19"/>
  <c r="M35" i="19"/>
  <c r="O56" i="19"/>
  <c r="M44" i="19"/>
  <c r="M8" i="19"/>
  <c r="M42" i="19"/>
  <c r="M49" i="19"/>
  <c r="O49" i="19" s="1"/>
  <c r="M38" i="19"/>
  <c r="O38" i="19" s="1"/>
  <c r="O12" i="19" l="1"/>
  <c r="O8" i="19"/>
  <c r="O35" i="19"/>
  <c r="O7" i="19"/>
  <c r="O19" i="19"/>
  <c r="O27" i="19"/>
  <c r="O45" i="19"/>
  <c r="O5" i="19"/>
  <c r="O14" i="19"/>
  <c r="O21" i="19"/>
  <c r="O29" i="19"/>
  <c r="O13" i="19"/>
  <c r="O15" i="19"/>
  <c r="O23" i="19"/>
  <c r="O31" i="19"/>
  <c r="O44" i="19"/>
  <c r="O2" i="19"/>
  <c r="O51" i="19"/>
  <c r="O42" i="19"/>
  <c r="O37" i="19"/>
  <c r="O43" i="19"/>
  <c r="O6" i="19"/>
  <c r="O17" i="19"/>
  <c r="O25" i="19"/>
  <c r="O33" i="19"/>
  <c r="O60" i="19"/>
  <c r="I69" i="16" l="1"/>
  <c r="I65" i="16"/>
  <c r="I47" i="16"/>
  <c r="I44" i="16"/>
  <c r="I41" i="16"/>
  <c r="I38" i="16"/>
  <c r="I35" i="16"/>
  <c r="I32" i="16"/>
  <c r="I29" i="16"/>
  <c r="I26" i="16"/>
  <c r="I23" i="16"/>
  <c r="I20" i="16"/>
  <c r="I17" i="16"/>
  <c r="I14" i="16"/>
  <c r="I11" i="16"/>
  <c r="I8" i="16"/>
  <c r="I5" i="16"/>
  <c r="I2" i="16"/>
  <c r="K26" i="15"/>
  <c r="K55" i="15"/>
  <c r="L55" i="15" s="1"/>
  <c r="K54" i="15"/>
  <c r="L54" i="15" s="1"/>
  <c r="K53" i="15"/>
  <c r="L53" i="15" s="1"/>
  <c r="K52" i="15"/>
  <c r="L52" i="15" s="1"/>
  <c r="K47" i="15"/>
  <c r="L47" i="15" s="1"/>
  <c r="K46" i="15"/>
  <c r="L46" i="15" s="1"/>
  <c r="K45" i="15"/>
  <c r="L45" i="15" s="1"/>
  <c r="K44" i="15"/>
  <c r="L44" i="15" s="1"/>
  <c r="K78" i="15"/>
  <c r="L78" i="15" s="1"/>
  <c r="K77" i="15"/>
  <c r="L77" i="15" s="1"/>
  <c r="K76" i="15"/>
  <c r="L76" i="15" s="1"/>
  <c r="K75" i="15"/>
  <c r="L75" i="15" s="1"/>
  <c r="K74" i="15"/>
  <c r="L74" i="15" s="1"/>
  <c r="K73" i="15"/>
  <c r="L73" i="15" s="1"/>
  <c r="K72" i="15"/>
  <c r="L72" i="15" s="1"/>
  <c r="K71" i="15"/>
  <c r="L71" i="15" s="1"/>
  <c r="B103" i="15" s="1"/>
  <c r="K70" i="15"/>
  <c r="L70" i="15" s="1"/>
  <c r="K69" i="15"/>
  <c r="L69" i="15" s="1"/>
  <c r="K68" i="15"/>
  <c r="L68" i="15" s="1"/>
  <c r="K67" i="15"/>
  <c r="L67" i="15" s="1"/>
  <c r="K66" i="15"/>
  <c r="L66" i="15" s="1"/>
  <c r="K65" i="15"/>
  <c r="L65" i="15" s="1"/>
  <c r="K64" i="15"/>
  <c r="L64" i="15" s="1"/>
  <c r="K63" i="15"/>
  <c r="L63" i="15" s="1"/>
  <c r="K62" i="15"/>
  <c r="L62" i="15" s="1"/>
  <c r="K61" i="15"/>
  <c r="L61" i="15" s="1"/>
  <c r="K60" i="15"/>
  <c r="L60" i="15" s="1"/>
  <c r="K59" i="15"/>
  <c r="L59" i="15" s="1"/>
  <c r="K58" i="15"/>
  <c r="L58" i="15" s="1"/>
  <c r="K57" i="15"/>
  <c r="L57" i="15" s="1"/>
  <c r="K56" i="15"/>
  <c r="L56" i="15" s="1"/>
  <c r="K51" i="15"/>
  <c r="L51" i="15" s="1"/>
  <c r="K50" i="15"/>
  <c r="L50" i="15" s="1"/>
  <c r="K49" i="15"/>
  <c r="L49" i="15" s="1"/>
  <c r="K48" i="15"/>
  <c r="L48" i="15" s="1"/>
  <c r="K43" i="15"/>
  <c r="L43" i="15" s="1"/>
  <c r="K42" i="15"/>
  <c r="L42" i="15" s="1"/>
  <c r="K41" i="15"/>
  <c r="L41" i="15" s="1"/>
  <c r="K40" i="15"/>
  <c r="L40" i="15" s="1"/>
  <c r="K39" i="15"/>
  <c r="L39" i="15" s="1"/>
  <c r="K38" i="15"/>
  <c r="L38" i="15" s="1"/>
  <c r="K37" i="15"/>
  <c r="L37" i="15" s="1"/>
  <c r="K36" i="15"/>
  <c r="L36" i="15" s="1"/>
  <c r="K35" i="15"/>
  <c r="L35" i="15" s="1"/>
  <c r="K34" i="15"/>
  <c r="L34" i="15" s="1"/>
  <c r="K33" i="15"/>
  <c r="L33" i="15" s="1"/>
  <c r="K32" i="15"/>
  <c r="L32" i="15" s="1"/>
  <c r="K31" i="15"/>
  <c r="L31" i="15" s="1"/>
  <c r="K30" i="15"/>
  <c r="L30" i="15" s="1"/>
  <c r="K29" i="15"/>
  <c r="L29" i="15" s="1"/>
  <c r="K28" i="15"/>
  <c r="L28" i="15" s="1"/>
  <c r="K27" i="15"/>
  <c r="L27" i="15" s="1"/>
  <c r="L26" i="15"/>
  <c r="K25" i="15"/>
  <c r="L25" i="15" s="1"/>
  <c r="K24" i="15"/>
  <c r="L24" i="15" s="1"/>
  <c r="K23" i="15"/>
  <c r="L23" i="15" s="1"/>
  <c r="K22" i="15"/>
  <c r="L22" i="15" s="1"/>
  <c r="K21" i="15"/>
  <c r="L21" i="15" s="1"/>
  <c r="K20" i="15"/>
  <c r="L20" i="15" s="1"/>
  <c r="K19" i="15"/>
  <c r="L19" i="15" s="1"/>
  <c r="K18" i="15"/>
  <c r="L18" i="15" s="1"/>
  <c r="K17" i="15"/>
  <c r="L17" i="15" s="1"/>
  <c r="K16" i="15"/>
  <c r="L16" i="15" s="1"/>
  <c r="K15" i="15"/>
  <c r="L15" i="15" s="1"/>
  <c r="K14" i="15"/>
  <c r="L14" i="15" s="1"/>
  <c r="K13" i="15"/>
  <c r="L13" i="15" s="1"/>
  <c r="K12" i="15"/>
  <c r="L12" i="15" s="1"/>
  <c r="K11" i="15"/>
  <c r="L11" i="15" s="1"/>
  <c r="K10" i="15"/>
  <c r="L10" i="15" s="1"/>
  <c r="K9" i="15"/>
  <c r="L9" i="15" s="1"/>
  <c r="K8" i="15"/>
  <c r="L8" i="15" s="1"/>
  <c r="K7" i="15"/>
  <c r="L7" i="15" s="1"/>
  <c r="K6" i="15"/>
  <c r="L6" i="15" s="1"/>
  <c r="K5" i="15"/>
  <c r="L5" i="15" s="1"/>
  <c r="K4" i="15"/>
  <c r="L4" i="15" s="1"/>
  <c r="K3" i="15"/>
  <c r="L3" i="15" s="1"/>
  <c r="K2" i="15"/>
  <c r="L2" i="15" s="1"/>
  <c r="K93" i="13"/>
  <c r="L93" i="13" s="1"/>
  <c r="K62" i="13"/>
  <c r="L62" i="13" s="1"/>
  <c r="K63" i="13"/>
  <c r="L63" i="13" s="1"/>
  <c r="K64" i="13"/>
  <c r="L64" i="13" s="1"/>
  <c r="K65" i="13"/>
  <c r="L65" i="13" s="1"/>
  <c r="K66" i="13"/>
  <c r="L66" i="13" s="1"/>
  <c r="K67" i="13"/>
  <c r="L67" i="13" s="1"/>
  <c r="K94" i="13"/>
  <c r="L94" i="13" s="1"/>
  <c r="K68" i="13"/>
  <c r="L68" i="13" s="1"/>
  <c r="K69" i="13"/>
  <c r="L69" i="13" s="1"/>
  <c r="K92" i="13"/>
  <c r="L92" i="13" s="1"/>
  <c r="K60" i="13"/>
  <c r="L60" i="13" s="1"/>
  <c r="K70" i="13"/>
  <c r="L70" i="13" s="1"/>
  <c r="K71" i="13"/>
  <c r="L71" i="13" s="1"/>
  <c r="K72" i="13"/>
  <c r="L72" i="13" s="1"/>
  <c r="K73" i="13"/>
  <c r="L73" i="13" s="1"/>
  <c r="K74" i="13"/>
  <c r="L74" i="13" s="1"/>
  <c r="K75" i="13"/>
  <c r="L75" i="13" s="1"/>
  <c r="K76" i="13"/>
  <c r="L76" i="13" s="1"/>
  <c r="K77" i="13"/>
  <c r="L77" i="13" s="1"/>
  <c r="K61" i="13"/>
  <c r="L61" i="13" s="1"/>
  <c r="K91" i="13"/>
  <c r="L91" i="13" s="1"/>
  <c r="K90" i="13"/>
  <c r="L90" i="13" s="1"/>
  <c r="K89" i="13"/>
  <c r="L89" i="13" s="1"/>
  <c r="K88" i="13"/>
  <c r="L88" i="13" s="1"/>
  <c r="K87" i="13"/>
  <c r="L87" i="13" s="1"/>
  <c r="K86" i="13"/>
  <c r="L86" i="13" s="1"/>
  <c r="K85" i="13"/>
  <c r="L85" i="13" s="1"/>
  <c r="K84" i="13"/>
  <c r="L84" i="13" s="1"/>
  <c r="K83" i="13"/>
  <c r="L83" i="13" s="1"/>
  <c r="K82" i="13"/>
  <c r="L82" i="13" s="1"/>
  <c r="K81" i="13"/>
  <c r="L81" i="13" s="1"/>
  <c r="K80" i="13"/>
  <c r="L80" i="13" s="1"/>
  <c r="K79" i="13"/>
  <c r="L79" i="13" s="1"/>
  <c r="K78" i="13"/>
  <c r="L78" i="13" s="1"/>
  <c r="K59" i="13"/>
  <c r="L59" i="13" s="1"/>
  <c r="K58" i="13"/>
  <c r="L58" i="13" s="1"/>
  <c r="K57" i="13"/>
  <c r="L57" i="13" s="1"/>
  <c r="K56" i="13"/>
  <c r="L56" i="13" s="1"/>
  <c r="K55" i="13"/>
  <c r="L55" i="13" s="1"/>
  <c r="K54" i="13"/>
  <c r="L54" i="13" s="1"/>
  <c r="K53" i="13"/>
  <c r="L53" i="13" s="1"/>
  <c r="K52" i="13"/>
  <c r="L52" i="13" s="1"/>
  <c r="K51" i="13"/>
  <c r="L51" i="13" s="1"/>
  <c r="K50" i="13"/>
  <c r="L50" i="13" s="1"/>
  <c r="K49" i="13"/>
  <c r="L49" i="13" s="1"/>
  <c r="K48" i="13"/>
  <c r="L48" i="13" s="1"/>
  <c r="K47" i="13"/>
  <c r="L47" i="13" s="1"/>
  <c r="K46" i="13"/>
  <c r="L46" i="13" s="1"/>
  <c r="K45" i="13"/>
  <c r="L45" i="13" s="1"/>
  <c r="K44" i="13"/>
  <c r="L44" i="13" s="1"/>
  <c r="K43" i="13"/>
  <c r="L43" i="13" s="1"/>
  <c r="K42" i="13"/>
  <c r="L42" i="13" s="1"/>
  <c r="K41" i="13"/>
  <c r="L41" i="13" s="1"/>
  <c r="K40" i="13"/>
  <c r="L40" i="13" s="1"/>
  <c r="K39" i="13"/>
  <c r="L39" i="13" s="1"/>
  <c r="K38" i="13"/>
  <c r="L38" i="13" s="1"/>
  <c r="K37" i="13"/>
  <c r="L37" i="13" s="1"/>
  <c r="K36" i="13"/>
  <c r="L36" i="13" s="1"/>
  <c r="K35" i="13"/>
  <c r="L35" i="13" s="1"/>
  <c r="K34" i="13"/>
  <c r="L34" i="13" s="1"/>
  <c r="K33" i="13"/>
  <c r="L33" i="13" s="1"/>
  <c r="K32" i="13"/>
  <c r="L32" i="13" s="1"/>
  <c r="K31" i="13"/>
  <c r="L31" i="13" s="1"/>
  <c r="K30" i="13"/>
  <c r="L30" i="13" s="1"/>
  <c r="K29" i="13"/>
  <c r="L29" i="13" s="1"/>
  <c r="K28" i="13"/>
  <c r="L28" i="13" s="1"/>
  <c r="K27" i="13"/>
  <c r="L27" i="13" s="1"/>
  <c r="K26" i="13"/>
  <c r="L26" i="13" s="1"/>
  <c r="K25" i="13"/>
  <c r="L25" i="13" s="1"/>
  <c r="K24" i="13"/>
  <c r="L24" i="13" s="1"/>
  <c r="K23" i="13"/>
  <c r="L23" i="13" s="1"/>
  <c r="K22" i="13"/>
  <c r="L22" i="13" s="1"/>
  <c r="K21" i="13"/>
  <c r="L21" i="13" s="1"/>
  <c r="K20" i="13"/>
  <c r="L20" i="13" s="1"/>
  <c r="K19" i="13"/>
  <c r="L19" i="13" s="1"/>
  <c r="K18" i="13"/>
  <c r="L18" i="13" s="1"/>
  <c r="K17" i="13"/>
  <c r="L17" i="13" s="1"/>
  <c r="K16" i="13"/>
  <c r="L16" i="13" s="1"/>
  <c r="K15" i="13"/>
  <c r="L15" i="13" s="1"/>
  <c r="K14" i="13"/>
  <c r="L14" i="13" s="1"/>
  <c r="K13" i="13"/>
  <c r="L13" i="13" s="1"/>
  <c r="K12" i="13"/>
  <c r="L12" i="13" s="1"/>
  <c r="K11" i="13"/>
  <c r="L11" i="13" s="1"/>
  <c r="K10" i="13"/>
  <c r="L10" i="13" s="1"/>
  <c r="K9" i="13"/>
  <c r="L9" i="13" s="1"/>
  <c r="K8" i="13"/>
  <c r="L8" i="13" s="1"/>
  <c r="K7" i="13"/>
  <c r="L7" i="13" s="1"/>
  <c r="K6" i="13"/>
  <c r="L6" i="13" s="1"/>
  <c r="K5" i="13"/>
  <c r="L5" i="13" s="1"/>
  <c r="K4" i="13"/>
  <c r="L4" i="13" s="1"/>
  <c r="K3" i="13"/>
  <c r="L3" i="13" s="1"/>
  <c r="K2" i="13"/>
  <c r="L2" i="13" s="1"/>
  <c r="R45" i="12"/>
  <c r="R44" i="12"/>
  <c r="S39" i="12"/>
  <c r="S34" i="12"/>
  <c r="S41" i="12"/>
  <c r="S40" i="12"/>
  <c r="S38" i="12"/>
  <c r="S37" i="12"/>
  <c r="S36" i="12"/>
  <c r="S35" i="12"/>
  <c r="M21" i="15" l="1"/>
  <c r="O21" i="15"/>
  <c r="M38" i="15"/>
  <c r="M60" i="15"/>
  <c r="O60" i="15" s="1"/>
  <c r="M39" i="15"/>
  <c r="M61" i="15"/>
  <c r="B105" i="15"/>
  <c r="M40" i="15" s="1"/>
  <c r="M59" i="15"/>
  <c r="B104" i="15"/>
  <c r="M20" i="15" s="1"/>
  <c r="B121" i="13"/>
  <c r="M94" i="13" s="1"/>
  <c r="B120" i="13"/>
  <c r="M20" i="13" s="1"/>
  <c r="B119" i="13"/>
  <c r="M59" i="13" s="1"/>
  <c r="M24" i="13"/>
  <c r="M71" i="15" l="1"/>
  <c r="O61" i="15"/>
  <c r="M50" i="15"/>
  <c r="M72" i="15"/>
  <c r="M14" i="15"/>
  <c r="M62" i="15"/>
  <c r="M5" i="15"/>
  <c r="M73" i="15"/>
  <c r="M2" i="15"/>
  <c r="M9" i="15"/>
  <c r="O59" i="15"/>
  <c r="O40" i="15"/>
  <c r="M23" i="15"/>
  <c r="M46" i="15"/>
  <c r="O46" i="15" s="1"/>
  <c r="O38" i="15"/>
  <c r="O50" i="15"/>
  <c r="M78" i="15"/>
  <c r="M43" i="15"/>
  <c r="M70" i="15"/>
  <c r="M52" i="15"/>
  <c r="O52" i="15" s="1"/>
  <c r="O20" i="15"/>
  <c r="M77" i="15"/>
  <c r="M65" i="15"/>
  <c r="M41" i="15"/>
  <c r="M13" i="15"/>
  <c r="M74" i="15"/>
  <c r="M63" i="15"/>
  <c r="M30" i="15"/>
  <c r="M18" i="15"/>
  <c r="M15" i="15"/>
  <c r="M26" i="15"/>
  <c r="M54" i="15"/>
  <c r="O54" i="15" s="1"/>
  <c r="O39" i="15"/>
  <c r="M35" i="15"/>
  <c r="M7" i="15"/>
  <c r="M16" i="15"/>
  <c r="M47" i="15"/>
  <c r="O47" i="15" s="1"/>
  <c r="M45" i="15"/>
  <c r="O45" i="15" s="1"/>
  <c r="M58" i="15"/>
  <c r="M27" i="15"/>
  <c r="M25" i="15"/>
  <c r="M75" i="15"/>
  <c r="M48" i="15"/>
  <c r="M64" i="15"/>
  <c r="M19" i="15"/>
  <c r="M67" i="15"/>
  <c r="M55" i="15"/>
  <c r="O55" i="15" s="1"/>
  <c r="M44" i="15"/>
  <c r="O44" i="15" s="1"/>
  <c r="M53" i="15"/>
  <c r="O53" i="15" s="1"/>
  <c r="M60" i="13"/>
  <c r="M17" i="15"/>
  <c r="M28" i="15"/>
  <c r="M12" i="15"/>
  <c r="M4" i="15"/>
  <c r="M36" i="15"/>
  <c r="M51" i="15"/>
  <c r="M29" i="15"/>
  <c r="M6" i="15"/>
  <c r="M76" i="15"/>
  <c r="M56" i="15"/>
  <c r="M42" i="15"/>
  <c r="M10" i="15"/>
  <c r="M24" i="15"/>
  <c r="M57" i="15"/>
  <c r="M37" i="15"/>
  <c r="M11" i="15"/>
  <c r="M34" i="15"/>
  <c r="M68" i="15"/>
  <c r="M31" i="15"/>
  <c r="M66" i="15"/>
  <c r="M49" i="15"/>
  <c r="M22" i="15"/>
  <c r="M3" i="15"/>
  <c r="M69" i="15"/>
  <c r="M33" i="15"/>
  <c r="M32" i="15"/>
  <c r="M8" i="15"/>
  <c r="M42" i="13"/>
  <c r="M69" i="13"/>
  <c r="M54" i="13"/>
  <c r="M77" i="13"/>
  <c r="M66" i="13"/>
  <c r="M83" i="13"/>
  <c r="M22" i="13"/>
  <c r="M64" i="13"/>
  <c r="M73" i="13"/>
  <c r="M47" i="13"/>
  <c r="M10" i="13"/>
  <c r="M23" i="13"/>
  <c r="M93" i="13"/>
  <c r="M65" i="13"/>
  <c r="M63" i="13"/>
  <c r="M72" i="13"/>
  <c r="M71" i="13"/>
  <c r="M25" i="13"/>
  <c r="M82" i="13"/>
  <c r="M70" i="13"/>
  <c r="M92" i="13"/>
  <c r="M45" i="13"/>
  <c r="M74" i="13"/>
  <c r="M90" i="13"/>
  <c r="M34" i="13"/>
  <c r="M84" i="13"/>
  <c r="M86" i="13"/>
  <c r="M68" i="13"/>
  <c r="M62" i="13"/>
  <c r="M67" i="13"/>
  <c r="M76" i="13"/>
  <c r="M75" i="13"/>
  <c r="M57" i="13"/>
  <c r="M46" i="13"/>
  <c r="M27" i="13"/>
  <c r="M9" i="13"/>
  <c r="M3" i="13"/>
  <c r="M2" i="13"/>
  <c r="M8" i="13"/>
  <c r="M4" i="13"/>
  <c r="M85" i="13"/>
  <c r="M52" i="13"/>
  <c r="M36" i="13"/>
  <c r="M16" i="13"/>
  <c r="M12" i="13"/>
  <c r="M50" i="13"/>
  <c r="M31" i="13"/>
  <c r="M11" i="13"/>
  <c r="M78" i="13"/>
  <c r="M38" i="13"/>
  <c r="M91" i="13"/>
  <c r="M58" i="13"/>
  <c r="M39" i="13"/>
  <c r="M19" i="13"/>
  <c r="M79" i="13"/>
  <c r="M43" i="13"/>
  <c r="M21" i="13"/>
  <c r="M5" i="13"/>
  <c r="M81" i="13"/>
  <c r="M61" i="13"/>
  <c r="M89" i="13"/>
  <c r="M35" i="13"/>
  <c r="M55" i="13"/>
  <c r="M33" i="13"/>
  <c r="M15" i="13"/>
  <c r="M37" i="13"/>
  <c r="M17" i="13"/>
  <c r="M14" i="13"/>
  <c r="M48" i="13"/>
  <c r="M44" i="13"/>
  <c r="M56" i="13"/>
  <c r="M80" i="13"/>
  <c r="M41" i="13"/>
  <c r="M29" i="13"/>
  <c r="M87" i="13"/>
  <c r="M51" i="13"/>
  <c r="M18" i="13"/>
  <c r="M88" i="13"/>
  <c r="M49" i="13"/>
  <c r="M26" i="13"/>
  <c r="M7" i="13"/>
  <c r="M53" i="13"/>
  <c r="M30" i="13"/>
  <c r="M13" i="13"/>
  <c r="M6" i="13"/>
  <c r="M32" i="13"/>
  <c r="M28" i="13"/>
  <c r="M40" i="13"/>
  <c r="K3" i="9"/>
  <c r="K4" i="9"/>
  <c r="K5" i="9"/>
  <c r="K6" i="9"/>
  <c r="K7" i="9"/>
  <c r="K8" i="9"/>
  <c r="K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2" i="9"/>
  <c r="K65" i="8"/>
  <c r="L65" i="8" s="1"/>
  <c r="F33" i="6"/>
  <c r="G33" i="6" s="1"/>
  <c r="K4" i="8"/>
  <c r="L4" i="8" s="1"/>
  <c r="K70" i="8"/>
  <c r="L70" i="8" s="1"/>
  <c r="B100" i="8" s="1"/>
  <c r="K72" i="8"/>
  <c r="L72" i="8" s="1"/>
  <c r="L38" i="2"/>
  <c r="L37" i="2"/>
  <c r="L36" i="2"/>
  <c r="L35" i="2"/>
  <c r="L34" i="2"/>
  <c r="L33" i="2"/>
  <c r="L32" i="2"/>
  <c r="L31" i="2"/>
  <c r="T23" i="5"/>
  <c r="T22" i="5"/>
  <c r="T21" i="5"/>
  <c r="T20" i="5"/>
  <c r="T19" i="5"/>
  <c r="T18" i="5"/>
  <c r="T17" i="5"/>
  <c r="T16" i="5"/>
  <c r="S24" i="4"/>
  <c r="S23" i="4"/>
  <c r="S22" i="4"/>
  <c r="S21" i="4"/>
  <c r="S20" i="4"/>
  <c r="S19" i="4"/>
  <c r="S18" i="4"/>
  <c r="S17" i="4"/>
  <c r="T22" i="6"/>
  <c r="P22" i="6"/>
  <c r="P23" i="6"/>
  <c r="P24" i="6"/>
  <c r="P25" i="6"/>
  <c r="P26" i="6"/>
  <c r="P27" i="6"/>
  <c r="P28" i="6"/>
  <c r="P21" i="6"/>
  <c r="T21" i="6" s="1"/>
  <c r="K60" i="8"/>
  <c r="L60" i="8" s="1"/>
  <c r="M60" i="8" s="1"/>
  <c r="K69" i="8"/>
  <c r="L69" i="8" s="1"/>
  <c r="K59" i="8"/>
  <c r="L59" i="8" s="1"/>
  <c r="M59" i="8" s="1"/>
  <c r="K58" i="8"/>
  <c r="L58" i="8" s="1"/>
  <c r="K57" i="8"/>
  <c r="L57" i="8" s="1"/>
  <c r="K56" i="8"/>
  <c r="L56" i="8" s="1"/>
  <c r="K55" i="8"/>
  <c r="L55" i="8" s="1"/>
  <c r="K54" i="8"/>
  <c r="L54" i="8" s="1"/>
  <c r="K53" i="8"/>
  <c r="L53" i="8" s="1"/>
  <c r="K52" i="8"/>
  <c r="L52" i="8" s="1"/>
  <c r="K51" i="8"/>
  <c r="L51" i="8" s="1"/>
  <c r="K50" i="8"/>
  <c r="L50" i="8" s="1"/>
  <c r="K49" i="8"/>
  <c r="L49" i="8" s="1"/>
  <c r="K48" i="8"/>
  <c r="L48" i="8" s="1"/>
  <c r="K47" i="8"/>
  <c r="L47" i="8" s="1"/>
  <c r="K46" i="8"/>
  <c r="L46" i="8" s="1"/>
  <c r="K67" i="8"/>
  <c r="L67" i="8" s="1"/>
  <c r="K66" i="8"/>
  <c r="L66" i="8" s="1"/>
  <c r="K45" i="8"/>
  <c r="L45" i="8" s="1"/>
  <c r="K44" i="8"/>
  <c r="L44" i="8" s="1"/>
  <c r="K43" i="8"/>
  <c r="L43" i="8" s="1"/>
  <c r="K42" i="8"/>
  <c r="L42" i="8" s="1"/>
  <c r="K41" i="8"/>
  <c r="L41" i="8" s="1"/>
  <c r="K40" i="8"/>
  <c r="L40" i="8" s="1"/>
  <c r="K71" i="8"/>
  <c r="L71" i="8" s="1"/>
  <c r="B101" i="8" s="1"/>
  <c r="K74" i="8"/>
  <c r="L74" i="8" s="1"/>
  <c r="K73" i="8"/>
  <c r="L73" i="8" s="1"/>
  <c r="K39" i="8"/>
  <c r="L39" i="8" s="1"/>
  <c r="M39" i="8" s="1"/>
  <c r="K38" i="8"/>
  <c r="L38" i="8" s="1"/>
  <c r="M38" i="8" s="1"/>
  <c r="K37" i="8"/>
  <c r="L37" i="8" s="1"/>
  <c r="K36" i="8"/>
  <c r="L36" i="8" s="1"/>
  <c r="K35" i="8"/>
  <c r="L35" i="8" s="1"/>
  <c r="K34" i="8"/>
  <c r="L34" i="8" s="1"/>
  <c r="K33" i="8"/>
  <c r="L33" i="8" s="1"/>
  <c r="K32" i="8"/>
  <c r="L32" i="8" s="1"/>
  <c r="K31" i="8"/>
  <c r="L31" i="8" s="1"/>
  <c r="K30" i="8"/>
  <c r="L30" i="8" s="1"/>
  <c r="K29" i="8"/>
  <c r="L29" i="8" s="1"/>
  <c r="K28" i="8"/>
  <c r="L28" i="8" s="1"/>
  <c r="K64" i="8"/>
  <c r="L64" i="8" s="1"/>
  <c r="K63" i="8"/>
  <c r="L63" i="8" s="1"/>
  <c r="K27" i="8"/>
  <c r="L27" i="8" s="1"/>
  <c r="K26" i="8"/>
  <c r="L26" i="8" s="1"/>
  <c r="K25" i="8"/>
  <c r="L25" i="8" s="1"/>
  <c r="K24" i="8"/>
  <c r="L24" i="8" s="1"/>
  <c r="K23" i="8"/>
  <c r="L23" i="8" s="1"/>
  <c r="K22" i="8"/>
  <c r="L22" i="8" s="1"/>
  <c r="K62" i="8"/>
  <c r="L62" i="8" s="1"/>
  <c r="K21" i="8"/>
  <c r="L21" i="8" s="1"/>
  <c r="M21" i="8" s="1"/>
  <c r="K20" i="8"/>
  <c r="L20" i="8" s="1"/>
  <c r="M20" i="8" s="1"/>
  <c r="K19" i="8"/>
  <c r="L19" i="8" s="1"/>
  <c r="M19" i="8" s="1"/>
  <c r="K18" i="8"/>
  <c r="L18" i="8" s="1"/>
  <c r="K17" i="8"/>
  <c r="L17" i="8" s="1"/>
  <c r="K16" i="8"/>
  <c r="L16" i="8" s="1"/>
  <c r="K15" i="8"/>
  <c r="L15" i="8" s="1"/>
  <c r="K14" i="8"/>
  <c r="L14" i="8" s="1"/>
  <c r="K13" i="8"/>
  <c r="L13" i="8" s="1"/>
  <c r="K12" i="8"/>
  <c r="L12" i="8" s="1"/>
  <c r="K11" i="8"/>
  <c r="L11" i="8" s="1"/>
  <c r="K10" i="8"/>
  <c r="L10" i="8" s="1"/>
  <c r="K9" i="8"/>
  <c r="L9" i="8" s="1"/>
  <c r="K8" i="8"/>
  <c r="L8" i="8" s="1"/>
  <c r="K61" i="8"/>
  <c r="L61" i="8" s="1"/>
  <c r="K68" i="8"/>
  <c r="L68" i="8" s="1"/>
  <c r="K7" i="8"/>
  <c r="L7" i="8" s="1"/>
  <c r="K6" i="8"/>
  <c r="L6" i="8" s="1"/>
  <c r="K5" i="8"/>
  <c r="L5" i="8" s="1"/>
  <c r="K3" i="8"/>
  <c r="L3" i="8" s="1"/>
  <c r="K2" i="8"/>
  <c r="L2" i="8" s="1"/>
  <c r="O5" i="15" l="1"/>
  <c r="O9" i="15"/>
  <c r="O2" i="15"/>
  <c r="O14" i="15"/>
  <c r="W17" i="4"/>
  <c r="P31" i="2"/>
  <c r="X16" i="5"/>
  <c r="M18" i="8"/>
  <c r="O8" i="15"/>
  <c r="O3" i="15"/>
  <c r="O31" i="15"/>
  <c r="O11" i="15"/>
  <c r="O10" i="15"/>
  <c r="O6" i="15"/>
  <c r="O4" i="15"/>
  <c r="O35" i="15"/>
  <c r="O26" i="15"/>
  <c r="O43" i="15"/>
  <c r="O32" i="15"/>
  <c r="O22" i="15"/>
  <c r="O37" i="15"/>
  <c r="O42" i="15"/>
  <c r="O29" i="15"/>
  <c r="O12" i="15"/>
  <c r="O19" i="15"/>
  <c r="O25" i="15"/>
  <c r="O15" i="15"/>
  <c r="O23" i="15"/>
  <c r="O33" i="15"/>
  <c r="O49" i="15"/>
  <c r="O57" i="15"/>
  <c r="O56" i="15"/>
  <c r="O51" i="15"/>
  <c r="O28" i="15"/>
  <c r="O27" i="15"/>
  <c r="O16" i="15"/>
  <c r="O18" i="15"/>
  <c r="O13" i="15"/>
  <c r="O34" i="15"/>
  <c r="O24" i="15"/>
  <c r="O36" i="15"/>
  <c r="O17" i="15"/>
  <c r="O48" i="15"/>
  <c r="O58" i="15"/>
  <c r="O7" i="15"/>
  <c r="O30" i="15"/>
  <c r="O41" i="15"/>
  <c r="M57" i="8"/>
  <c r="M56" i="8"/>
  <c r="M58" i="8"/>
  <c r="B102" i="8"/>
  <c r="M9" i="8" s="1"/>
  <c r="P32" i="2"/>
  <c r="X17" i="5"/>
  <c r="W18" i="4"/>
  <c r="M27" i="8" l="1"/>
  <c r="M36" i="8"/>
  <c r="M22" i="8"/>
  <c r="M40" i="8"/>
  <c r="M72" i="8"/>
  <c r="M49" i="8"/>
  <c r="M43" i="8"/>
  <c r="M8" i="8"/>
  <c r="M30" i="8"/>
  <c r="M65" i="8"/>
  <c r="M48" i="8"/>
  <c r="M13" i="8"/>
  <c r="M70" i="8"/>
  <c r="M14" i="8"/>
  <c r="M74" i="8"/>
  <c r="M25" i="8"/>
  <c r="M10" i="8"/>
  <c r="M32" i="8"/>
  <c r="M52" i="8"/>
  <c r="M15" i="8"/>
  <c r="M55" i="8"/>
  <c r="M47" i="8"/>
  <c r="M41" i="8"/>
  <c r="M6" i="8"/>
  <c r="M63" i="8"/>
  <c r="M69" i="8"/>
  <c r="M66" i="8"/>
  <c r="M61" i="8"/>
  <c r="M33" i="8"/>
  <c r="M23" i="8"/>
  <c r="M11" i="8"/>
  <c r="M16" i="8"/>
  <c r="M24" i="8"/>
  <c r="M42" i="8"/>
  <c r="M5" i="8"/>
  <c r="M31" i="8"/>
  <c r="M71" i="8"/>
  <c r="M37" i="8"/>
  <c r="M29" i="8"/>
  <c r="M68" i="8"/>
  <c r="M28" i="8"/>
  <c r="M46" i="8"/>
  <c r="M53" i="8"/>
  <c r="M67" i="8"/>
  <c r="M4" i="8"/>
  <c r="M54" i="8"/>
  <c r="M2" i="8"/>
  <c r="M35" i="8"/>
  <c r="M64" i="8"/>
  <c r="M62" i="8"/>
  <c r="M73" i="8"/>
  <c r="M26" i="8"/>
  <c r="M44" i="8"/>
  <c r="M7" i="8"/>
  <c r="M51" i="8"/>
  <c r="M45" i="8"/>
  <c r="M12" i="8"/>
  <c r="M34" i="8"/>
  <c r="M3" i="8"/>
  <c r="M50" i="8"/>
  <c r="M17" i="8"/>
</calcChain>
</file>

<file path=xl/sharedStrings.xml><?xml version="1.0" encoding="utf-8"?>
<sst xmlns="http://schemas.openxmlformats.org/spreadsheetml/2006/main" count="2934" uniqueCount="179">
  <si>
    <t>A</t>
  </si>
  <si>
    <t>B</t>
  </si>
  <si>
    <t>C</t>
  </si>
  <si>
    <t>OVRFLW</t>
  </si>
  <si>
    <t>D</t>
  </si>
  <si>
    <t>E</t>
  </si>
  <si>
    <t>F</t>
  </si>
  <si>
    <t>G</t>
  </si>
  <si>
    <t>H</t>
  </si>
  <si>
    <t>CS(0.7)</t>
  </si>
  <si>
    <t>J(1)-103</t>
  </si>
  <si>
    <t>blank t=0,40ml</t>
  </si>
  <si>
    <t>MB - 330mL K2SO4</t>
  </si>
  <si>
    <t>blank T=0,20mL</t>
  </si>
  <si>
    <t>blank 2, 16 wks</t>
  </si>
  <si>
    <t>blank 3, 16 wks</t>
  </si>
  <si>
    <t xml:space="preserve">Tn, T= 0, urea, undiluted </t>
  </si>
  <si>
    <t>MB</t>
  </si>
  <si>
    <t>Tn, T=0, AA, undiluted</t>
  </si>
  <si>
    <t>TN, T=0, AN, undiluted</t>
  </si>
  <si>
    <t xml:space="preserve">4/24/19 DO NOT USE </t>
  </si>
  <si>
    <t>Jialin sample(1)-103</t>
  </si>
  <si>
    <t>Jialin sample (2)-102</t>
  </si>
  <si>
    <t>location</t>
  </si>
  <si>
    <t>N trt</t>
  </si>
  <si>
    <t>Mulch?</t>
  </si>
  <si>
    <t>TN</t>
  </si>
  <si>
    <t>AA</t>
  </si>
  <si>
    <t>AN</t>
  </si>
  <si>
    <t>Urea</t>
  </si>
  <si>
    <t>No-N</t>
  </si>
  <si>
    <t xml:space="preserve">T=0 </t>
  </si>
  <si>
    <t xml:space="preserve">AA, T=0 </t>
  </si>
  <si>
    <t xml:space="preserve">AN, T=0 </t>
  </si>
  <si>
    <t xml:space="preserve">urea, T=0 </t>
  </si>
  <si>
    <t>amended</t>
  </si>
  <si>
    <t>WA</t>
  </si>
  <si>
    <t xml:space="preserve">Sample plot </t>
  </si>
  <si>
    <t>Plate</t>
  </si>
  <si>
    <t xml:space="preserve">540 value (rep1) </t>
  </si>
  <si>
    <t>540 value (rep 2)</t>
  </si>
  <si>
    <t>540 value (rep 3)</t>
  </si>
  <si>
    <t>Absorbance mean (540nm)</t>
  </si>
  <si>
    <t>wet soil (g)</t>
  </si>
  <si>
    <t>GWC (gH20/gdrysoil)</t>
  </si>
  <si>
    <t>g dry soil</t>
  </si>
  <si>
    <t>Extract vol (L)</t>
  </si>
  <si>
    <t>N03  (ug N g-1 dry)</t>
  </si>
  <si>
    <t xml:space="preserve">Slope </t>
  </si>
  <si>
    <t xml:space="preserve">Y-int </t>
  </si>
  <si>
    <t>Plate 1</t>
  </si>
  <si>
    <t>Plate 2</t>
  </si>
  <si>
    <t xml:space="preserve">Plate 3 </t>
  </si>
  <si>
    <t xml:space="preserve">samples </t>
  </si>
  <si>
    <t xml:space="preserve">standards </t>
  </si>
  <si>
    <t xml:space="preserve">mean </t>
  </si>
  <si>
    <t>Slope</t>
  </si>
  <si>
    <t xml:space="preserve">y-int </t>
  </si>
  <si>
    <t>Corrected for dilutionN03 (ppm-N)</t>
  </si>
  <si>
    <t>T= 0 (40 mL blank)</t>
  </si>
  <si>
    <t xml:space="preserve">T= 0 (20 mL blank) </t>
  </si>
  <si>
    <t xml:space="preserve">T= 16 wks blank </t>
  </si>
  <si>
    <t>Corrected with control absorbance (ppm-N)</t>
  </si>
  <si>
    <t xml:space="preserve">*using blank 1, T= 16 wks from this plate </t>
  </si>
  <si>
    <t xml:space="preserve">Test plate (using one sample from this) </t>
  </si>
  <si>
    <t>test</t>
  </si>
  <si>
    <t>blank 1, 16 weeks</t>
  </si>
  <si>
    <t xml:space="preserve">*blanks not diluted </t>
  </si>
  <si>
    <t xml:space="preserve">deleted first rep bc &gt;10% higher than other 2 reps </t>
  </si>
  <si>
    <t>NA</t>
  </si>
  <si>
    <t xml:space="preserve">rep </t>
  </si>
  <si>
    <t>dilution</t>
  </si>
  <si>
    <t>10x</t>
  </si>
  <si>
    <t>blank to subtract</t>
  </si>
  <si>
    <t>16 wks</t>
  </si>
  <si>
    <t>T=0 (20mL)</t>
  </si>
  <si>
    <t xml:space="preserve">T= 0 (40mL) </t>
  </si>
  <si>
    <t>c1v1=c2v2</t>
  </si>
  <si>
    <t>c1</t>
  </si>
  <si>
    <t>v1</t>
  </si>
  <si>
    <t>c2</t>
  </si>
  <si>
    <t>v2</t>
  </si>
  <si>
    <t>x</t>
  </si>
  <si>
    <t>c1=c2v2/v1</t>
  </si>
  <si>
    <t xml:space="preserve">c1 = measured*10 </t>
  </si>
  <si>
    <t>corrected for dilution</t>
  </si>
  <si>
    <t>diluted N03 (ppm-N)</t>
  </si>
  <si>
    <t>N</t>
  </si>
  <si>
    <t>no</t>
  </si>
  <si>
    <t>none</t>
  </si>
  <si>
    <t>yes</t>
  </si>
  <si>
    <t xml:space="preserve">BAD - need to re-run 8 samples </t>
  </si>
  <si>
    <t xml:space="preserve">Redo of rep 1 samples bc seemed switched on plate 3 </t>
  </si>
  <si>
    <t xml:space="preserve">also specified blank </t>
  </si>
  <si>
    <t xml:space="preserve">did this plate because the last column was added later, but not using this data, just a check to see if dilutions were wrong </t>
  </si>
  <si>
    <t xml:space="preserve">USE THIS ONE </t>
  </si>
  <si>
    <t>CS (0.7)</t>
  </si>
  <si>
    <t xml:space="preserve">CS (2) </t>
  </si>
  <si>
    <t>40 new</t>
  </si>
  <si>
    <t>5 new</t>
  </si>
  <si>
    <t>6 new</t>
  </si>
  <si>
    <t>7 new</t>
  </si>
  <si>
    <t>8 new</t>
  </si>
  <si>
    <t>38 new</t>
  </si>
  <si>
    <t>39 new</t>
  </si>
  <si>
    <t>41 new</t>
  </si>
  <si>
    <t xml:space="preserve">new = new dilutions bc no N and urea on plate 3 seemed switched </t>
  </si>
  <si>
    <t xml:space="preserve">blank 1 16 weeks </t>
  </si>
  <si>
    <t>ST (0.1)</t>
  </si>
  <si>
    <t>WA -T=0-2</t>
  </si>
  <si>
    <t>WA -T=0-2, undiluted, irgnore</t>
  </si>
  <si>
    <t xml:space="preserve">nothing </t>
  </si>
  <si>
    <t xml:space="preserve">dilutions from 4/29 to check what was wrong </t>
  </si>
  <si>
    <t>time read</t>
  </si>
  <si>
    <t xml:space="preserve">found WA-T=0, 2 today </t>
  </si>
  <si>
    <t>Plate 4</t>
  </si>
  <si>
    <t>standards</t>
  </si>
  <si>
    <t xml:space="preserve">blank 1, 16 weeks </t>
  </si>
  <si>
    <t xml:space="preserve">notes </t>
  </si>
  <si>
    <t>DNU dilutions switched</t>
  </si>
  <si>
    <t xml:space="preserve">These didn’t develop long enough, DNU, these were the old dilutions and I wanted to compare them to my new dilutions on the same plate to show that the old ones were switched, they were </t>
  </si>
  <si>
    <t>ppm mean - LOOKS GOOD with redone samples!!!</t>
  </si>
  <si>
    <t>grav moisture from sree</t>
  </si>
  <si>
    <t xml:space="preserve">my sample ID </t>
  </si>
  <si>
    <t xml:space="preserve">location </t>
  </si>
  <si>
    <t xml:space="preserve">N treatment </t>
  </si>
  <si>
    <t>mulch/ no mulch</t>
  </si>
  <si>
    <t>AA 0-1 (A)</t>
  </si>
  <si>
    <t>AA 250-1 (A)</t>
  </si>
  <si>
    <t>AN 0-1 (A)</t>
  </si>
  <si>
    <t>AN 250-1 (A)</t>
  </si>
  <si>
    <t>urea 0-1 (A)</t>
  </si>
  <si>
    <t>urea 250-1 (A)</t>
  </si>
  <si>
    <t>No N 0-1 (A)</t>
  </si>
  <si>
    <t>No N 250-1 (A)</t>
  </si>
  <si>
    <t>AA 0-2 (A)</t>
  </si>
  <si>
    <t>AA 250-2 (A)</t>
  </si>
  <si>
    <t>AN 0-2 (A)</t>
  </si>
  <si>
    <t>AN 250-2 (A)</t>
  </si>
  <si>
    <t>urea 0-2 (A)</t>
  </si>
  <si>
    <t>urea 250-2 (A)</t>
  </si>
  <si>
    <t>No N 0-2 (A)</t>
  </si>
  <si>
    <t>No N 250-2 (A)</t>
  </si>
  <si>
    <t>AA 0-3 (A)</t>
  </si>
  <si>
    <t>AA 250-3 (A)</t>
  </si>
  <si>
    <t>AN 0-3 (A)</t>
  </si>
  <si>
    <t>AN 250-3 (A)</t>
  </si>
  <si>
    <t>urea 0-3 (A)</t>
  </si>
  <si>
    <t>urea 250-3 (A)</t>
  </si>
  <si>
    <t>No N 0-3 (A)</t>
  </si>
  <si>
    <t>No N 250-3 (A)</t>
  </si>
  <si>
    <t>measured</t>
  </si>
  <si>
    <t xml:space="preserve">Corrected with control absorbance (ppm-N)- DNU blanks for each were very close and were negative so did not use these values </t>
  </si>
  <si>
    <t xml:space="preserve">Corrected for dilutionN03 (ppm-N) Column L </t>
  </si>
  <si>
    <t>Sample ID</t>
  </si>
  <si>
    <t>Tin weight (g)</t>
  </si>
  <si>
    <t>Wet soil + tin(g)</t>
  </si>
  <si>
    <t>Wet soil (g)</t>
  </si>
  <si>
    <t>Tin + dry soil</t>
  </si>
  <si>
    <t>Dry soil (g)</t>
  </si>
  <si>
    <t>Gravimetric Moisture</t>
  </si>
  <si>
    <t>Average:</t>
  </si>
  <si>
    <t>TN-Rep 1</t>
  </si>
  <si>
    <t>measured 08.14.18</t>
  </si>
  <si>
    <t>TN-Rep 2</t>
  </si>
  <si>
    <t>TN-Rep 3</t>
  </si>
  <si>
    <t>TN-Rep 4 1 mL H2O</t>
  </si>
  <si>
    <t xml:space="preserve">used this value for amended T= 0 samples </t>
  </si>
  <si>
    <t xml:space="preserve">TN-mean of 3 reps </t>
  </si>
  <si>
    <t xml:space="preserve">used this value for all T= 0 TN samples </t>
  </si>
  <si>
    <t>WA-Rep 1</t>
  </si>
  <si>
    <t>WA-Rep 2</t>
  </si>
  <si>
    <t>WA-Rep 3</t>
  </si>
  <si>
    <t>WA-Rep 4 1mL H2O</t>
  </si>
  <si>
    <t xml:space="preserve">WA-mean of 3 reps </t>
  </si>
  <si>
    <t xml:space="preserve">used this value for all T= 0 samples </t>
  </si>
  <si>
    <t xml:space="preserve">nitrate (ug no3/ g dry soil) </t>
  </si>
  <si>
    <t xml:space="preserve">mean T= 0 </t>
  </si>
  <si>
    <t xml:space="preserve">SE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</si>
</sst>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1">
    <font>
      <sz val="11"/>
      <color theme="1"/>
      <name val="Calibri"/>
      <family val="2"/>
      <scheme val="minor"/>
    </font>
    <font>
      <sz val="10"/>
      <color rgb="FF27413E"/>
      <name val="Arial"/>
      <family val="2"/>
    </font>
    <font>
      <sz val="10"/>
      <color rgb="FF000000"/>
      <name val="Arial"/>
      <family val="2"/>
    </font>
    <font>
      <sz val="7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Lucida Sans"/>
      <family val="2"/>
    </font>
    <font>
      <b/>
      <sz val="11"/>
      <color rgb="FF555555"/>
      <name val="Lucida Sans"/>
      <family val="2"/>
    </font>
    <font>
      <b/>
      <sz val="11"/>
      <color rgb="FF555555"/>
      <name val="Calibri"/>
      <family val="2"/>
      <scheme val="minor"/>
    </font>
    <font>
      <sz val="11"/>
      <color rgb="FF333333"/>
      <name val="Lucida Sans"/>
      <family val="2"/>
    </font>
  </fonts>
  <fills count="20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247CBD"/>
        <bgColor indexed="64"/>
      </patternFill>
    </fill>
    <fill>
      <patternFill patternType="solid">
        <fgColor rgb="FF6FA9D6"/>
        <bgColor indexed="64"/>
      </patternFill>
    </fill>
    <fill>
      <patternFill patternType="solid">
        <fgColor rgb="FF7EB2DB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60A0D1"/>
        <bgColor indexed="64"/>
      </patternFill>
    </fill>
    <fill>
      <patternFill patternType="solid">
        <fgColor rgb="FFBAD7EF"/>
        <bgColor indexed="64"/>
      </patternFill>
    </fill>
    <fill>
      <patternFill patternType="solid">
        <fgColor rgb="FFABCEEA"/>
        <bgColor indexed="64"/>
      </patternFill>
    </fill>
    <fill>
      <patternFill patternType="solid">
        <fgColor rgb="FF9CC5E5"/>
        <bgColor indexed="64"/>
      </patternFill>
    </fill>
    <fill>
      <patternFill patternType="solid">
        <fgColor rgb="FFD8E9F9"/>
        <bgColor indexed="64"/>
      </patternFill>
    </fill>
    <fill>
      <patternFill patternType="solid">
        <fgColor rgb="FF5197CC"/>
        <bgColor indexed="64"/>
      </patternFill>
    </fill>
    <fill>
      <patternFill patternType="solid">
        <fgColor rgb="FF428EC7"/>
        <bgColor indexed="64"/>
      </patternFill>
    </fill>
    <fill>
      <patternFill patternType="solid">
        <fgColor rgb="FFC9E0F4"/>
        <bgColor indexed="64"/>
      </patternFill>
    </fill>
    <fill>
      <patternFill patternType="solid">
        <fgColor rgb="FF8DBCE0"/>
        <bgColor indexed="64"/>
      </patternFill>
    </fill>
    <fill>
      <patternFill patternType="solid">
        <fgColor rgb="FF3385C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68">
    <xf numFmtId="0" fontId="0" fillId="0" borderId="0" xfId="0"/>
    <xf numFmtId="0" fontId="0" fillId="2" borderId="1" xfId="0" applyFill="1" applyBorder="1" applyAlignment="1">
      <alignment horizontal="left" vertical="center" wrapText="1" inden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 indent="1"/>
    </xf>
    <xf numFmtId="0" fontId="2" fillId="7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2" fillId="12" borderId="1" xfId="0" applyFont="1" applyFill="1" applyBorder="1" applyAlignment="1">
      <alignment horizontal="center" vertical="center" wrapText="1"/>
    </xf>
    <xf numFmtId="0" fontId="2" fillId="13" borderId="1" xfId="0" applyFont="1" applyFill="1" applyBorder="1" applyAlignment="1">
      <alignment horizontal="center" vertical="center" wrapText="1"/>
    </xf>
    <xf numFmtId="0" fontId="2" fillId="14" borderId="1" xfId="0" applyFont="1" applyFill="1" applyBorder="1" applyAlignment="1">
      <alignment horizontal="center" vertical="center" wrapText="1"/>
    </xf>
    <xf numFmtId="0" fontId="2" fillId="15" borderId="1" xfId="0" applyFont="1" applyFill="1" applyBorder="1" applyAlignment="1">
      <alignment horizontal="center" vertical="center" wrapText="1"/>
    </xf>
    <xf numFmtId="0" fontId="2" fillId="16" borderId="1" xfId="0" applyFont="1" applyFill="1" applyBorder="1" applyAlignment="1">
      <alignment horizontal="center" vertical="center" wrapText="1"/>
    </xf>
    <xf numFmtId="0" fontId="2" fillId="12" borderId="0" xfId="0" applyFont="1" applyFill="1" applyBorder="1" applyAlignment="1">
      <alignment horizontal="center" vertical="center" wrapText="1"/>
    </xf>
    <xf numFmtId="0" fontId="2" fillId="16" borderId="1" xfId="0" applyNumberFormat="1" applyFont="1" applyFill="1" applyBorder="1" applyAlignment="1">
      <alignment horizontal="center" vertical="center" wrapText="1"/>
    </xf>
    <xf numFmtId="14" fontId="0" fillId="0" borderId="0" xfId="0" applyNumberFormat="1"/>
    <xf numFmtId="0" fontId="2" fillId="17" borderId="1" xfId="0" applyFont="1" applyFill="1" applyBorder="1" applyAlignment="1">
      <alignment horizontal="center" vertical="center" wrapText="1"/>
    </xf>
    <xf numFmtId="0" fontId="4" fillId="0" borderId="0" xfId="1" applyAlignment="1">
      <alignment wrapText="1"/>
    </xf>
    <xf numFmtId="0" fontId="4" fillId="0" borderId="0" xfId="1" applyFill="1" applyAlignment="1">
      <alignment wrapText="1"/>
    </xf>
    <xf numFmtId="164" fontId="4" fillId="0" borderId="0" xfId="1" applyNumberFormat="1" applyAlignment="1">
      <alignment wrapText="1"/>
    </xf>
    <xf numFmtId="0" fontId="2" fillId="12" borderId="1" xfId="1" applyFont="1" applyFill="1" applyBorder="1" applyAlignment="1">
      <alignment horizontal="center" vertical="center" wrapText="1"/>
    </xf>
    <xf numFmtId="0" fontId="4" fillId="0" borderId="0" xfId="1"/>
    <xf numFmtId="0" fontId="0" fillId="0" borderId="0" xfId="1" applyFont="1"/>
    <xf numFmtId="0" fontId="0" fillId="0" borderId="0" xfId="1" applyFont="1" applyAlignment="1">
      <alignment wrapText="1"/>
    </xf>
    <xf numFmtId="0" fontId="0" fillId="0" borderId="0" xfId="0" applyFill="1"/>
    <xf numFmtId="0" fontId="4" fillId="0" borderId="0" xfId="1" applyFill="1"/>
    <xf numFmtId="0" fontId="0" fillId="0" borderId="0" xfId="1" applyFont="1" applyFill="1"/>
    <xf numFmtId="0" fontId="0" fillId="0" borderId="2" xfId="0" applyBorder="1"/>
    <xf numFmtId="0" fontId="7" fillId="0" borderId="0" xfId="0" applyFont="1"/>
    <xf numFmtId="0" fontId="8" fillId="0" borderId="0" xfId="0" applyFont="1"/>
    <xf numFmtId="20" fontId="0" fillId="0" borderId="0" xfId="0" applyNumberFormat="1"/>
    <xf numFmtId="0" fontId="2" fillId="18" borderId="1" xfId="0" applyFont="1" applyFill="1" applyBorder="1" applyAlignment="1">
      <alignment horizontal="center" vertical="center" wrapText="1"/>
    </xf>
    <xf numFmtId="0" fontId="4" fillId="18" borderId="0" xfId="1" applyFill="1"/>
    <xf numFmtId="0" fontId="0" fillId="18" borderId="0" xfId="0" applyFill="1"/>
    <xf numFmtId="0" fontId="0" fillId="18" borderId="0" xfId="1" applyFont="1" applyFill="1"/>
    <xf numFmtId="0" fontId="2" fillId="18" borderId="1" xfId="0" applyNumberFormat="1" applyFont="1" applyFill="1" applyBorder="1" applyAlignment="1">
      <alignment horizontal="center" vertical="center" wrapText="1"/>
    </xf>
    <xf numFmtId="0" fontId="6" fillId="18" borderId="0" xfId="0" applyFont="1" applyFill="1"/>
    <xf numFmtId="0" fontId="2" fillId="5" borderId="0" xfId="0" applyFont="1" applyFill="1" applyBorder="1" applyAlignment="1">
      <alignment horizontal="center" vertical="center" wrapText="1"/>
    </xf>
    <xf numFmtId="0" fontId="0" fillId="0" borderId="1" xfId="0" applyBorder="1"/>
    <xf numFmtId="0" fontId="2" fillId="11" borderId="0" xfId="0" applyFont="1" applyFill="1" applyBorder="1" applyAlignment="1">
      <alignment horizontal="center" vertical="center" wrapText="1"/>
    </xf>
    <xf numFmtId="0" fontId="2" fillId="8" borderId="0" xfId="0" applyFont="1" applyFill="1" applyBorder="1" applyAlignment="1">
      <alignment horizontal="center" vertical="center" wrapText="1"/>
    </xf>
    <xf numFmtId="164" fontId="0" fillId="0" borderId="0" xfId="0" applyNumberFormat="1"/>
    <xf numFmtId="0" fontId="6" fillId="0" borderId="0" xfId="0" applyFont="1"/>
    <xf numFmtId="164" fontId="6" fillId="0" borderId="0" xfId="0" applyNumberFormat="1" applyFont="1"/>
    <xf numFmtId="0" fontId="2" fillId="0" borderId="1" xfId="0" applyFont="1" applyBorder="1" applyAlignment="1">
      <alignment horizontal="center" vertical="center" wrapText="1"/>
    </xf>
    <xf numFmtId="2" fontId="4" fillId="0" borderId="0" xfId="1" applyNumberFormat="1" applyAlignment="1">
      <alignment wrapText="1"/>
    </xf>
    <xf numFmtId="2" fontId="0" fillId="0" borderId="0" xfId="1" applyNumberFormat="1" applyFont="1" applyAlignment="1">
      <alignment wrapText="1"/>
    </xf>
    <xf numFmtId="2" fontId="4" fillId="0" borderId="0" xfId="1" applyNumberFormat="1"/>
    <xf numFmtId="2" fontId="0" fillId="0" borderId="0" xfId="1" applyNumberFormat="1" applyFont="1"/>
    <xf numFmtId="0" fontId="2" fillId="19" borderId="1" xfId="0" applyFont="1" applyFill="1" applyBorder="1" applyAlignment="1">
      <alignment horizontal="center" vertical="center" wrapText="1"/>
    </xf>
    <xf numFmtId="0" fontId="4" fillId="19" borderId="0" xfId="1" applyFill="1"/>
    <xf numFmtId="0" fontId="0" fillId="19" borderId="0" xfId="0" applyFill="1"/>
    <xf numFmtId="2" fontId="4" fillId="19" borderId="0" xfId="1" applyNumberFormat="1" applyFill="1"/>
    <xf numFmtId="0" fontId="0" fillId="19" borderId="0" xfId="1" applyFont="1" applyFill="1"/>
    <xf numFmtId="164" fontId="5" fillId="0" borderId="0" xfId="1" applyNumberFormat="1" applyFont="1" applyFill="1" applyAlignment="1">
      <alignment horizontal="center" wrapText="1"/>
    </xf>
    <xf numFmtId="0" fontId="0" fillId="0" borderId="0" xfId="1" applyFont="1" applyFill="1" applyAlignment="1">
      <alignment wrapText="1"/>
    </xf>
    <xf numFmtId="164" fontId="4" fillId="0" borderId="0" xfId="1" applyNumberFormat="1" applyFill="1" applyAlignment="1">
      <alignment wrapText="1"/>
    </xf>
    <xf numFmtId="164" fontId="4" fillId="0" borderId="0" xfId="1" applyNumberFormat="1"/>
    <xf numFmtId="164" fontId="4" fillId="0" borderId="0" xfId="1" applyNumberFormat="1" applyFill="1"/>
    <xf numFmtId="164" fontId="4" fillId="19" borderId="0" xfId="1" applyNumberFormat="1" applyFill="1"/>
    <xf numFmtId="2" fontId="0" fillId="0" borderId="0" xfId="0" applyNumberFormat="1"/>
    <xf numFmtId="0" fontId="9" fillId="0" borderId="0" xfId="0" applyFont="1"/>
    <xf numFmtId="0" fontId="10" fillId="0" borderId="0" xfId="0" applyFont="1"/>
  </cellXfs>
  <cellStyles count="2">
    <cellStyle name="Normal" xfId="0" builtinId="0"/>
    <cellStyle name="Normal 2" xfId="1" xr:uid="{95B23E40-28A9-C14B-8F71-25FE1FD6F10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plate_1_early_read_DNU!$E$14:$E$21</c:f>
              <c:numCache>
                <c:formatCode>General</c:formatCode>
                <c:ptCount val="8"/>
                <c:pt idx="0">
                  <c:v>0.109</c:v>
                </c:pt>
                <c:pt idx="1">
                  <c:v>0.14299999999999999</c:v>
                </c:pt>
                <c:pt idx="2">
                  <c:v>0.17499999999999999</c:v>
                </c:pt>
                <c:pt idx="3">
                  <c:v>0.22500000000000001</c:v>
                </c:pt>
                <c:pt idx="4">
                  <c:v>0.27200000000000002</c:v>
                </c:pt>
                <c:pt idx="5">
                  <c:v>0.35799999999999998</c:v>
                </c:pt>
                <c:pt idx="6">
                  <c:v>0.436</c:v>
                </c:pt>
                <c:pt idx="7">
                  <c:v>0.88800000000000001</c:v>
                </c:pt>
              </c:numCache>
            </c:numRef>
          </c:xVal>
          <c:yVal>
            <c:numRef>
              <c:f>plate_1_early_read_DNU!$F$14:$F$21</c:f>
              <c:numCache>
                <c:formatCode>General</c:formatCode>
                <c:ptCount val="8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0.7</c:v>
                </c:pt>
                <c:pt idx="4">
                  <c:v>1</c:v>
                </c:pt>
                <c:pt idx="5">
                  <c:v>1.5</c:v>
                </c:pt>
                <c:pt idx="6">
                  <c:v>2</c:v>
                </c:pt>
                <c:pt idx="7">
                  <c:v>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214-4C45-9BC1-5FCA1C1526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1889680"/>
        <c:axId val="331894272"/>
      </c:scatterChart>
      <c:valAx>
        <c:axId val="3318896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1894272"/>
        <c:crosses val="autoZero"/>
        <c:crossBetween val="midCat"/>
      </c:valAx>
      <c:valAx>
        <c:axId val="331894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1889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Plate 1 Standard Curve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30115168944361997"/>
                  <c:y val="-0.11233580962720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plate_1!$P$21:$P$28</c:f>
              <c:numCache>
                <c:formatCode>General</c:formatCode>
                <c:ptCount val="8"/>
                <c:pt idx="0">
                  <c:v>0.11533333333333334</c:v>
                </c:pt>
                <c:pt idx="1">
                  <c:v>0.16033333333333333</c:v>
                </c:pt>
                <c:pt idx="2">
                  <c:v>0.21</c:v>
                </c:pt>
                <c:pt idx="3">
                  <c:v>0.28233333333333333</c:v>
                </c:pt>
                <c:pt idx="4">
                  <c:v>0.35200000000000004</c:v>
                </c:pt>
                <c:pt idx="5">
                  <c:v>0.49366666666666664</c:v>
                </c:pt>
                <c:pt idx="6">
                  <c:v>0.58733333333333326</c:v>
                </c:pt>
                <c:pt idx="7">
                  <c:v>1.1916666666666667</c:v>
                </c:pt>
              </c:numCache>
            </c:numRef>
          </c:xVal>
          <c:yVal>
            <c:numRef>
              <c:f>plate_1!$Q$21:$Q$28</c:f>
              <c:numCache>
                <c:formatCode>General</c:formatCode>
                <c:ptCount val="8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0.7</c:v>
                </c:pt>
                <c:pt idx="4">
                  <c:v>1</c:v>
                </c:pt>
                <c:pt idx="5">
                  <c:v>1.5</c:v>
                </c:pt>
                <c:pt idx="6">
                  <c:v>2</c:v>
                </c:pt>
                <c:pt idx="7">
                  <c:v>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699-4A40-AD37-E63B98C462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2755680"/>
        <c:axId val="-2028434688"/>
      </c:scatterChart>
      <c:valAx>
        <c:axId val="18027556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Absorbance (660 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8434688"/>
        <c:crosses val="autoZero"/>
        <c:crossBetween val="midCat"/>
      </c:valAx>
      <c:valAx>
        <c:axId val="-2028434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Standard</a:t>
                </a:r>
                <a:r>
                  <a:rPr lang="en-US" baseline="0"/>
                  <a:t> (ppm)</a:t>
                </a:r>
              </a:p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027556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Plate 1 Standard Curve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30115168944361997"/>
                  <c:y val="-0.11233580962720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plate_2!$S$17:$S$24</c:f>
              <c:numCache>
                <c:formatCode>General</c:formatCode>
                <c:ptCount val="8"/>
                <c:pt idx="0">
                  <c:v>0.115</c:v>
                </c:pt>
                <c:pt idx="1">
                  <c:v>0.16200000000000001</c:v>
                </c:pt>
                <c:pt idx="2">
                  <c:v>0.21066666666666667</c:v>
                </c:pt>
                <c:pt idx="3">
                  <c:v>0.27666666666666667</c:v>
                </c:pt>
                <c:pt idx="4">
                  <c:v>0.34299999999999997</c:v>
                </c:pt>
                <c:pt idx="5">
                  <c:v>0.45466666666666672</c:v>
                </c:pt>
                <c:pt idx="6">
                  <c:v>0.55566666666666675</c:v>
                </c:pt>
                <c:pt idx="7">
                  <c:v>1.129</c:v>
                </c:pt>
              </c:numCache>
            </c:numRef>
          </c:xVal>
          <c:yVal>
            <c:numRef>
              <c:f>plate_2!$T$17:$T$24</c:f>
              <c:numCache>
                <c:formatCode>General</c:formatCode>
                <c:ptCount val="8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0.7</c:v>
                </c:pt>
                <c:pt idx="4">
                  <c:v>1</c:v>
                </c:pt>
                <c:pt idx="5">
                  <c:v>1.5</c:v>
                </c:pt>
                <c:pt idx="6">
                  <c:v>2</c:v>
                </c:pt>
                <c:pt idx="7">
                  <c:v>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1C1-FD47-9A5F-1DE1316DF5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2755680"/>
        <c:axId val="-2028434688"/>
      </c:scatterChart>
      <c:valAx>
        <c:axId val="18027556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Absorbance (660 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8434688"/>
        <c:crosses val="autoZero"/>
        <c:crossBetween val="midCat"/>
      </c:valAx>
      <c:valAx>
        <c:axId val="-2028434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Standard</a:t>
                </a:r>
                <a:r>
                  <a:rPr lang="en-US" baseline="0"/>
                  <a:t> (ppm)</a:t>
                </a:r>
              </a:p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027556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Plate 1 Standard Curve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30115168944361997"/>
                  <c:y val="-0.11233580962720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plate_3!$T$16:$T$23</c:f>
              <c:numCache>
                <c:formatCode>General</c:formatCode>
                <c:ptCount val="8"/>
                <c:pt idx="0">
                  <c:v>0.11933333333333333</c:v>
                </c:pt>
                <c:pt idx="1">
                  <c:v>0.16466666666666666</c:v>
                </c:pt>
                <c:pt idx="2">
                  <c:v>0.20899999999999999</c:v>
                </c:pt>
                <c:pt idx="3">
                  <c:v>0.27266666666666667</c:v>
                </c:pt>
                <c:pt idx="4">
                  <c:v>0.33466666666666667</c:v>
                </c:pt>
                <c:pt idx="5">
                  <c:v>0.442</c:v>
                </c:pt>
                <c:pt idx="6">
                  <c:v>0.54900000000000004</c:v>
                </c:pt>
                <c:pt idx="7">
                  <c:v>1.1200000000000001</c:v>
                </c:pt>
              </c:numCache>
            </c:numRef>
          </c:xVal>
          <c:yVal>
            <c:numRef>
              <c:f>plate_3!$U$16:$U$23</c:f>
              <c:numCache>
                <c:formatCode>General</c:formatCode>
                <c:ptCount val="8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0.7</c:v>
                </c:pt>
                <c:pt idx="4">
                  <c:v>1</c:v>
                </c:pt>
                <c:pt idx="5">
                  <c:v>1.5</c:v>
                </c:pt>
                <c:pt idx="6">
                  <c:v>2</c:v>
                </c:pt>
                <c:pt idx="7">
                  <c:v>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0D6-484F-A5D4-8D523B0476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2755680"/>
        <c:axId val="-2028434688"/>
      </c:scatterChart>
      <c:valAx>
        <c:axId val="18027556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Absorbance (660 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8434688"/>
        <c:crosses val="autoZero"/>
        <c:crossBetween val="midCat"/>
      </c:valAx>
      <c:valAx>
        <c:axId val="-2028434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Standard</a:t>
                </a:r>
                <a:r>
                  <a:rPr lang="en-US" baseline="0"/>
                  <a:t> (ppm)</a:t>
                </a:r>
              </a:p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027556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Plate 1 Standard Curve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plate_4!$U$16</c:f>
              <c:strCache>
                <c:ptCount val="1"/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30115168944361997"/>
                  <c:y val="-0.11233580962720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plate_4!$S$34:$S$41</c:f>
              <c:numCache>
                <c:formatCode>General</c:formatCode>
                <c:ptCount val="8"/>
                <c:pt idx="0">
                  <c:v>0.13433333333333333</c:v>
                </c:pt>
                <c:pt idx="1">
                  <c:v>0.19366666666666665</c:v>
                </c:pt>
                <c:pt idx="2">
                  <c:v>0.25133333333333335</c:v>
                </c:pt>
                <c:pt idx="3">
                  <c:v>0.33366666666666672</c:v>
                </c:pt>
                <c:pt idx="4">
                  <c:v>0.41333333333333333</c:v>
                </c:pt>
                <c:pt idx="5">
                  <c:v>0.55066666666666675</c:v>
                </c:pt>
                <c:pt idx="6">
                  <c:v>0.69000000000000006</c:v>
                </c:pt>
                <c:pt idx="7">
                  <c:v>1.4059999999999999</c:v>
                </c:pt>
              </c:numCache>
            </c:numRef>
          </c:xVal>
          <c:yVal>
            <c:numRef>
              <c:f>plate_4!$T$34:$T$41</c:f>
              <c:numCache>
                <c:formatCode>General</c:formatCode>
                <c:ptCount val="8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0.7</c:v>
                </c:pt>
                <c:pt idx="4">
                  <c:v>1</c:v>
                </c:pt>
                <c:pt idx="5">
                  <c:v>1.5</c:v>
                </c:pt>
                <c:pt idx="6">
                  <c:v>2</c:v>
                </c:pt>
                <c:pt idx="7">
                  <c:v>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A4C-034C-BB7B-9D5B01860E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2755680"/>
        <c:axId val="-2028434688"/>
      </c:scatterChart>
      <c:valAx>
        <c:axId val="18027556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Absorbance (660 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8434688"/>
        <c:crosses val="autoZero"/>
        <c:crossBetween val="midCat"/>
      </c:valAx>
      <c:valAx>
        <c:axId val="-2028434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Standard</a:t>
                </a:r>
                <a:r>
                  <a:rPr lang="en-US" baseline="0"/>
                  <a:t> (ppm)</a:t>
                </a:r>
              </a:p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027556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412750</xdr:colOff>
      <xdr:row>5</xdr:row>
      <xdr:rowOff>109537</xdr:rowOff>
    </xdr:from>
    <xdr:to>
      <xdr:col>23</xdr:col>
      <xdr:colOff>107950</xdr:colOff>
      <xdr:row>19</xdr:row>
      <xdr:rowOff>185737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254000</xdr:colOff>
      <xdr:row>3</xdr:row>
      <xdr:rowOff>38101</xdr:rowOff>
    </xdr:from>
    <xdr:to>
      <xdr:col>23</xdr:col>
      <xdr:colOff>267847</xdr:colOff>
      <xdr:row>16</xdr:row>
      <xdr:rowOff>127001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90124EB-3DE6-7444-8AAF-CD57A20102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0</xdr:colOff>
      <xdr:row>1</xdr:row>
      <xdr:rowOff>0</xdr:rowOff>
    </xdr:from>
    <xdr:to>
      <xdr:col>24</xdr:col>
      <xdr:colOff>13847</xdr:colOff>
      <xdr:row>14</xdr:row>
      <xdr:rowOff>88900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1803BEC-063B-EC4B-8F53-BE8DBF6178C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469900</xdr:colOff>
      <xdr:row>0</xdr:row>
      <xdr:rowOff>101600</xdr:rowOff>
    </xdr:from>
    <xdr:to>
      <xdr:col>23</xdr:col>
      <xdr:colOff>483747</xdr:colOff>
      <xdr:row>14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3DEF65A-0B10-4847-9508-3417C300DF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0</xdr:colOff>
      <xdr:row>33</xdr:row>
      <xdr:rowOff>0</xdr:rowOff>
    </xdr:from>
    <xdr:to>
      <xdr:col>30</xdr:col>
      <xdr:colOff>13847</xdr:colOff>
      <xdr:row>42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6B57AD9-4ADA-0146-98A5-A48CB27948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9"/>
  <sheetViews>
    <sheetView workbookViewId="0">
      <selection activeCell="D34" sqref="D34"/>
    </sheetView>
  </sheetViews>
  <sheetFormatPr baseColWidth="10" defaultColWidth="8.83203125" defaultRowHeight="15"/>
  <sheetData>
    <row r="1" spans="1:14">
      <c r="A1" s="1"/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</row>
    <row r="2" spans="1:14">
      <c r="A2" s="2" t="s">
        <v>0</v>
      </c>
      <c r="B2" s="3">
        <v>0.21099999999999999</v>
      </c>
      <c r="C2" s="3">
        <v>0.17499999999999999</v>
      </c>
      <c r="D2" s="3">
        <v>0.19</v>
      </c>
      <c r="E2" s="4">
        <v>3.9489999999999998</v>
      </c>
      <c r="F2" s="4">
        <v>3.9409999999999998</v>
      </c>
      <c r="G2" s="4">
        <v>3.98</v>
      </c>
      <c r="H2" s="5">
        <v>2.5390000000000001</v>
      </c>
      <c r="I2" s="5">
        <v>2.5350000000000001</v>
      </c>
      <c r="J2" s="5">
        <v>2.5350000000000001</v>
      </c>
      <c r="K2" s="6">
        <v>2.1139999999999999</v>
      </c>
      <c r="L2" s="6">
        <v>2.0990000000000002</v>
      </c>
      <c r="M2" s="6">
        <v>2.0659999999999998</v>
      </c>
      <c r="N2" s="7">
        <v>540</v>
      </c>
    </row>
    <row r="3" spans="1:14">
      <c r="A3" s="2" t="s">
        <v>1</v>
      </c>
      <c r="B3" s="3">
        <v>0.188</v>
      </c>
      <c r="C3" s="3">
        <v>0.192</v>
      </c>
      <c r="D3" s="3">
        <v>0.20300000000000001</v>
      </c>
      <c r="E3" s="4">
        <v>3.8570000000000002</v>
      </c>
      <c r="F3" s="4">
        <v>3.8570000000000002</v>
      </c>
      <c r="G3" s="4">
        <v>3.7679999999999998</v>
      </c>
      <c r="H3" s="5">
        <v>2.351</v>
      </c>
      <c r="I3" s="5">
        <v>2.2970000000000002</v>
      </c>
      <c r="J3" s="5">
        <v>2.3540000000000001</v>
      </c>
      <c r="K3" s="6">
        <v>2.085</v>
      </c>
      <c r="L3" s="6">
        <v>2.0609999999999999</v>
      </c>
      <c r="M3" s="6">
        <v>2.0619999999999998</v>
      </c>
      <c r="N3" s="7">
        <v>540</v>
      </c>
    </row>
    <row r="4" spans="1:14">
      <c r="A4" s="2" t="s">
        <v>2</v>
      </c>
      <c r="B4" s="3">
        <v>0.215</v>
      </c>
      <c r="C4" s="3">
        <v>0.22600000000000001</v>
      </c>
      <c r="D4" s="3">
        <v>0.217</v>
      </c>
      <c r="E4" s="8" t="s">
        <v>3</v>
      </c>
      <c r="F4" s="8" t="s">
        <v>3</v>
      </c>
      <c r="G4" s="8" t="s">
        <v>3</v>
      </c>
      <c r="H4" s="9">
        <v>2.7949999999999999</v>
      </c>
      <c r="I4" s="9">
        <v>2.8149999999999999</v>
      </c>
      <c r="J4" s="9">
        <v>2.8</v>
      </c>
      <c r="K4" s="10">
        <v>1.155</v>
      </c>
      <c r="L4" s="11">
        <v>1.1719999999999999</v>
      </c>
      <c r="M4" s="10">
        <v>1.1579999999999999</v>
      </c>
      <c r="N4" s="7">
        <v>540</v>
      </c>
    </row>
    <row r="5" spans="1:14">
      <c r="A5" s="2" t="s">
        <v>4</v>
      </c>
      <c r="B5" s="3">
        <v>0.30299999999999999</v>
      </c>
      <c r="C5" s="3">
        <v>0.26800000000000002</v>
      </c>
      <c r="D5" s="3">
        <v>0.26700000000000002</v>
      </c>
      <c r="E5" s="8" t="s">
        <v>3</v>
      </c>
      <c r="F5" s="8" t="s">
        <v>3</v>
      </c>
      <c r="G5" s="8" t="s">
        <v>3</v>
      </c>
      <c r="H5" s="9">
        <v>2.7730000000000001</v>
      </c>
      <c r="I5" s="9">
        <v>2.754</v>
      </c>
      <c r="J5" s="9">
        <v>2.7669999999999999</v>
      </c>
      <c r="K5" s="12">
        <v>1.663</v>
      </c>
      <c r="L5" s="12">
        <v>1.6659999999999999</v>
      </c>
      <c r="M5" s="12">
        <v>1.6739999999999999</v>
      </c>
      <c r="N5" s="7">
        <v>540</v>
      </c>
    </row>
    <row r="6" spans="1:14">
      <c r="A6" s="2" t="s">
        <v>5</v>
      </c>
      <c r="B6" s="3">
        <v>0.318</v>
      </c>
      <c r="C6" s="13">
        <v>0.35099999999999998</v>
      </c>
      <c r="D6" s="3">
        <v>0.32</v>
      </c>
      <c r="E6" s="8" t="s">
        <v>3</v>
      </c>
      <c r="F6" s="8" t="s">
        <v>3</v>
      </c>
      <c r="G6" s="8" t="s">
        <v>3</v>
      </c>
      <c r="H6" s="14">
        <v>2.9889999999999999</v>
      </c>
      <c r="I6" s="14">
        <v>2.9620000000000002</v>
      </c>
      <c r="J6" s="14">
        <v>2.9980000000000002</v>
      </c>
      <c r="K6" s="10">
        <v>1.1499999999999999</v>
      </c>
      <c r="L6" s="10">
        <v>1.1599999999999999</v>
      </c>
      <c r="M6" s="10">
        <v>1.127</v>
      </c>
      <c r="N6" s="7">
        <v>540</v>
      </c>
    </row>
    <row r="7" spans="1:14">
      <c r="A7" s="2" t="s">
        <v>6</v>
      </c>
      <c r="B7" s="13">
        <v>0.38200000000000001</v>
      </c>
      <c r="C7" s="13">
        <v>0.38300000000000001</v>
      </c>
      <c r="D7" s="13">
        <v>0.38400000000000001</v>
      </c>
      <c r="E7" s="8" t="s">
        <v>3</v>
      </c>
      <c r="F7" s="8" t="s">
        <v>3</v>
      </c>
      <c r="G7" s="8" t="s">
        <v>3</v>
      </c>
      <c r="H7" s="14">
        <v>2.927</v>
      </c>
      <c r="I7" s="14">
        <v>2.9449999999999998</v>
      </c>
      <c r="J7" s="14">
        <v>2.9620000000000002</v>
      </c>
      <c r="K7" s="11">
        <v>1.1919999999999999</v>
      </c>
      <c r="L7" s="11">
        <v>1.1930000000000001</v>
      </c>
      <c r="M7" s="11">
        <v>1.1930000000000001</v>
      </c>
      <c r="N7" s="7">
        <v>540</v>
      </c>
    </row>
    <row r="8" spans="1:14">
      <c r="A8" s="2" t="s">
        <v>7</v>
      </c>
      <c r="B8" s="13">
        <v>0.59699999999999998</v>
      </c>
      <c r="C8" s="13">
        <v>0.59299999999999997</v>
      </c>
      <c r="D8" s="13">
        <v>0.59399999999999997</v>
      </c>
      <c r="E8" s="3">
        <v>0.20899999999999999</v>
      </c>
      <c r="F8" s="3">
        <v>0.20599999999999999</v>
      </c>
      <c r="G8" s="3">
        <v>0.20699999999999999</v>
      </c>
      <c r="H8" s="14">
        <v>3.125</v>
      </c>
      <c r="I8" s="15">
        <v>3.1459999999999999</v>
      </c>
      <c r="J8" s="15">
        <v>3.1720000000000002</v>
      </c>
      <c r="K8" s="3">
        <v>0.16500000000000001</v>
      </c>
      <c r="L8" s="3">
        <v>0.16300000000000001</v>
      </c>
      <c r="M8" s="3">
        <v>0.16400000000000001</v>
      </c>
      <c r="N8" s="7">
        <v>540</v>
      </c>
    </row>
    <row r="9" spans="1:14">
      <c r="A9" s="2" t="s">
        <v>8</v>
      </c>
      <c r="B9" s="10">
        <v>1.161</v>
      </c>
      <c r="C9" s="11">
        <v>1.175</v>
      </c>
      <c r="D9" s="10">
        <v>1.1579999999999999</v>
      </c>
      <c r="E9" s="13">
        <v>0.48799999999999999</v>
      </c>
      <c r="F9" s="13">
        <v>0.48299999999999998</v>
      </c>
      <c r="G9" s="13">
        <v>0.48799999999999999</v>
      </c>
      <c r="H9" s="14">
        <v>2.9430000000000001</v>
      </c>
      <c r="I9" s="14">
        <v>2.9609999999999999</v>
      </c>
      <c r="J9" s="14">
        <v>2.9460000000000002</v>
      </c>
      <c r="K9" s="3">
        <v>4.3999999999999997E-2</v>
      </c>
      <c r="L9" s="3">
        <v>3.9E-2</v>
      </c>
      <c r="M9" s="3">
        <v>3.9E-2</v>
      </c>
      <c r="N9" s="7">
        <v>540</v>
      </c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A7CABC-96DA-E24D-8CB6-A035642E4D74}">
  <dimension ref="A1:J37"/>
  <sheetViews>
    <sheetView topLeftCell="A19" zoomScale="182" workbookViewId="0">
      <selection activeCell="G15" sqref="G15"/>
    </sheetView>
  </sheetViews>
  <sheetFormatPr baseColWidth="10" defaultRowHeight="15"/>
  <sheetData>
    <row r="1" spans="1:5">
      <c r="A1" t="s">
        <v>23</v>
      </c>
      <c r="B1" t="s">
        <v>24</v>
      </c>
      <c r="C1" t="s">
        <v>25</v>
      </c>
      <c r="D1" t="s">
        <v>70</v>
      </c>
    </row>
    <row r="2" spans="1:5">
      <c r="A2" t="s">
        <v>26</v>
      </c>
      <c r="B2" t="s">
        <v>31</v>
      </c>
      <c r="D2">
        <v>1</v>
      </c>
      <c r="E2">
        <v>2.6738399967988991</v>
      </c>
    </row>
    <row r="3" spans="1:5">
      <c r="A3" t="s">
        <v>26</v>
      </c>
      <c r="B3" t="s">
        <v>30</v>
      </c>
      <c r="C3">
        <v>250</v>
      </c>
      <c r="D3">
        <v>2</v>
      </c>
      <c r="E3">
        <v>19.377663925579348</v>
      </c>
    </row>
    <row r="4" spans="1:5">
      <c r="A4" t="s">
        <v>26</v>
      </c>
      <c r="B4" t="s">
        <v>30</v>
      </c>
      <c r="C4">
        <v>0</v>
      </c>
      <c r="D4">
        <v>2</v>
      </c>
      <c r="E4">
        <v>20.247330954569371</v>
      </c>
    </row>
    <row r="5" spans="1:5">
      <c r="A5" t="s">
        <v>26</v>
      </c>
      <c r="B5" t="s">
        <v>27</v>
      </c>
      <c r="C5">
        <v>250</v>
      </c>
      <c r="D5">
        <v>2</v>
      </c>
      <c r="E5">
        <v>23.595306157652242</v>
      </c>
    </row>
    <row r="6" spans="1:5">
      <c r="A6" t="s">
        <v>26</v>
      </c>
      <c r="B6" t="s">
        <v>27</v>
      </c>
      <c r="C6">
        <v>0</v>
      </c>
      <c r="D6">
        <v>2</v>
      </c>
      <c r="E6">
        <v>24.602680271873073</v>
      </c>
    </row>
    <row r="7" spans="1:5">
      <c r="A7" t="s">
        <v>26</v>
      </c>
      <c r="B7" t="s">
        <v>29</v>
      </c>
      <c r="C7">
        <v>250</v>
      </c>
      <c r="D7">
        <v>2</v>
      </c>
      <c r="E7">
        <v>25.076543295537117</v>
      </c>
    </row>
    <row r="8" spans="1:5">
      <c r="A8" t="s">
        <v>26</v>
      </c>
      <c r="B8" t="s">
        <v>29</v>
      </c>
      <c r="C8">
        <v>0</v>
      </c>
      <c r="D8">
        <v>2</v>
      </c>
      <c r="E8">
        <v>25.455884872738128</v>
      </c>
    </row>
    <row r="9" spans="1:5">
      <c r="A9" t="s">
        <v>26</v>
      </c>
      <c r="B9" t="s">
        <v>28</v>
      </c>
      <c r="C9">
        <v>250</v>
      </c>
      <c r="D9">
        <v>2</v>
      </c>
      <c r="E9">
        <v>25.969871310306427</v>
      </c>
    </row>
    <row r="10" spans="1:5">
      <c r="A10" t="s">
        <v>26</v>
      </c>
      <c r="B10" t="s">
        <v>28</v>
      </c>
      <c r="C10">
        <v>0</v>
      </c>
      <c r="D10">
        <v>2</v>
      </c>
      <c r="E10">
        <v>28.015044032253645</v>
      </c>
    </row>
    <row r="12" spans="1:5">
      <c r="A12" t="s">
        <v>36</v>
      </c>
      <c r="B12" t="s">
        <v>31</v>
      </c>
      <c r="D12">
        <v>1</v>
      </c>
      <c r="E12">
        <v>12.5889424419571</v>
      </c>
    </row>
    <row r="13" spans="1:5">
      <c r="A13" t="s">
        <v>36</v>
      </c>
      <c r="B13" t="s">
        <v>30</v>
      </c>
      <c r="C13">
        <v>250</v>
      </c>
      <c r="D13">
        <v>2</v>
      </c>
      <c r="E13">
        <v>27.634637467596686</v>
      </c>
    </row>
    <row r="14" spans="1:5">
      <c r="A14" t="s">
        <v>36</v>
      </c>
      <c r="B14" t="s">
        <v>30</v>
      </c>
      <c r="C14">
        <v>0</v>
      </c>
      <c r="D14">
        <v>2</v>
      </c>
      <c r="E14">
        <v>27.721502876116915</v>
      </c>
    </row>
    <row r="15" spans="1:5">
      <c r="A15" t="s">
        <v>36</v>
      </c>
      <c r="B15" t="s">
        <v>29</v>
      </c>
      <c r="C15">
        <v>250</v>
      </c>
      <c r="D15">
        <v>2</v>
      </c>
      <c r="E15">
        <v>30.644613781362548</v>
      </c>
    </row>
    <row r="16" spans="1:5">
      <c r="A16" t="s">
        <v>36</v>
      </c>
      <c r="B16" t="s">
        <v>27</v>
      </c>
      <c r="C16">
        <v>0</v>
      </c>
      <c r="D16">
        <v>2</v>
      </c>
      <c r="E16">
        <v>31.943605507339981</v>
      </c>
    </row>
    <row r="17" spans="1:10">
      <c r="A17" t="s">
        <v>36</v>
      </c>
      <c r="B17" t="s">
        <v>29</v>
      </c>
      <c r="C17">
        <v>0</v>
      </c>
      <c r="D17">
        <v>2</v>
      </c>
      <c r="E17">
        <v>31.986998762970099</v>
      </c>
    </row>
    <row r="18" spans="1:10">
      <c r="A18" t="s">
        <v>36</v>
      </c>
      <c r="B18" t="s">
        <v>27</v>
      </c>
      <c r="C18">
        <v>250</v>
      </c>
      <c r="D18">
        <v>2</v>
      </c>
      <c r="E18">
        <v>31.988503772756555</v>
      </c>
    </row>
    <row r="19" spans="1:10">
      <c r="A19" t="s">
        <v>36</v>
      </c>
      <c r="B19" t="s">
        <v>28</v>
      </c>
      <c r="C19">
        <v>250</v>
      </c>
      <c r="D19">
        <v>2</v>
      </c>
      <c r="E19">
        <v>33.692124080241733</v>
      </c>
    </row>
    <row r="20" spans="1:10">
      <c r="A20" t="s">
        <v>36</v>
      </c>
      <c r="B20" t="s">
        <v>28</v>
      </c>
      <c r="C20">
        <v>0</v>
      </c>
      <c r="D20">
        <v>2</v>
      </c>
      <c r="E20">
        <v>34.214928558452392</v>
      </c>
    </row>
    <row r="21" spans="1:10">
      <c r="A21" t="s">
        <v>91</v>
      </c>
    </row>
    <row r="22" spans="1:10">
      <c r="B22" s="33" t="s">
        <v>87</v>
      </c>
      <c r="C22" s="33" t="s">
        <v>88</v>
      </c>
      <c r="D22" s="33" t="s">
        <v>27</v>
      </c>
      <c r="E22" s="33">
        <v>24.602679999999999</v>
      </c>
      <c r="F22" s="33">
        <v>3</v>
      </c>
      <c r="G22" s="33">
        <v>0.3002494</v>
      </c>
      <c r="H22" s="33">
        <v>0.17334910000000001</v>
      </c>
      <c r="I22" s="33">
        <v>24.776029999999999</v>
      </c>
      <c r="J22" s="33">
        <v>24.42933</v>
      </c>
    </row>
    <row r="23" spans="1:10">
      <c r="A23" s="34">
        <v>2</v>
      </c>
      <c r="B23" s="33" t="s">
        <v>26</v>
      </c>
      <c r="C23" s="33" t="s">
        <v>88</v>
      </c>
      <c r="D23" s="33" t="s">
        <v>28</v>
      </c>
      <c r="E23" s="33">
        <v>28.015039999999999</v>
      </c>
      <c r="F23" s="33">
        <v>3</v>
      </c>
      <c r="G23" s="33">
        <v>0.68089960000000005</v>
      </c>
      <c r="H23" s="33">
        <v>0.39311760000000001</v>
      </c>
      <c r="I23" s="33">
        <v>28.408159999999999</v>
      </c>
      <c r="J23" s="33">
        <v>27.621929999999999</v>
      </c>
    </row>
    <row r="24" spans="1:10">
      <c r="A24" s="34">
        <v>3</v>
      </c>
      <c r="B24" s="33" t="s">
        <v>26</v>
      </c>
      <c r="C24" s="33" t="s">
        <v>88</v>
      </c>
      <c r="D24" s="33" t="s">
        <v>89</v>
      </c>
      <c r="E24" s="33">
        <v>20.247330000000002</v>
      </c>
      <c r="F24" s="33">
        <v>3</v>
      </c>
      <c r="G24" s="33">
        <v>10.179504400000001</v>
      </c>
      <c r="H24" s="33">
        <v>5.8771395999999996</v>
      </c>
      <c r="I24" s="33">
        <v>26.124469999999999</v>
      </c>
      <c r="J24" s="33">
        <v>14.370189999999999</v>
      </c>
    </row>
    <row r="25" spans="1:10">
      <c r="A25" s="34">
        <v>4</v>
      </c>
      <c r="B25" s="33" t="s">
        <v>26</v>
      </c>
      <c r="C25" s="33" t="s">
        <v>88</v>
      </c>
      <c r="D25" s="33" t="s">
        <v>29</v>
      </c>
      <c r="E25" s="33">
        <v>25.455880000000001</v>
      </c>
      <c r="F25" s="33">
        <v>3</v>
      </c>
      <c r="G25" s="33">
        <v>9.1416331999999993</v>
      </c>
      <c r="H25" s="33">
        <v>5.2779243999999998</v>
      </c>
      <c r="I25" s="33">
        <v>30.733809999999998</v>
      </c>
      <c r="J25" s="33">
        <v>20.177959999999999</v>
      </c>
    </row>
    <row r="26" spans="1:10">
      <c r="A26" s="34">
        <v>5</v>
      </c>
      <c r="B26" s="33" t="s">
        <v>26</v>
      </c>
      <c r="C26" s="33" t="s">
        <v>90</v>
      </c>
      <c r="D26" s="33" t="s">
        <v>27</v>
      </c>
      <c r="E26" s="33">
        <v>23.595310000000001</v>
      </c>
      <c r="F26" s="33">
        <v>3</v>
      </c>
      <c r="G26" s="33">
        <v>1.5606712</v>
      </c>
      <c r="H26" s="33">
        <v>0.90105389999999996</v>
      </c>
      <c r="I26" s="33">
        <v>24.496359999999999</v>
      </c>
      <c r="J26" s="33">
        <v>22.69425</v>
      </c>
    </row>
    <row r="27" spans="1:10">
      <c r="A27" s="34">
        <v>6</v>
      </c>
      <c r="B27" s="33" t="s">
        <v>26</v>
      </c>
      <c r="C27" s="33" t="s">
        <v>90</v>
      </c>
      <c r="D27" s="33" t="s">
        <v>28</v>
      </c>
      <c r="E27" s="33">
        <v>25.96987</v>
      </c>
      <c r="F27" s="33">
        <v>3</v>
      </c>
      <c r="G27" s="33">
        <v>1.3596979</v>
      </c>
      <c r="H27" s="33">
        <v>0.785022</v>
      </c>
      <c r="I27" s="33">
        <v>26.75489</v>
      </c>
      <c r="J27" s="33">
        <v>25.184850000000001</v>
      </c>
    </row>
    <row r="28" spans="1:10">
      <c r="A28" s="34">
        <v>7</v>
      </c>
      <c r="B28" s="33" t="s">
        <v>26</v>
      </c>
      <c r="C28" s="33" t="s">
        <v>90</v>
      </c>
      <c r="D28" s="33" t="s">
        <v>89</v>
      </c>
      <c r="E28" s="33">
        <v>19.377659999999999</v>
      </c>
      <c r="F28" s="33">
        <v>3</v>
      </c>
      <c r="G28" s="33">
        <v>10.355053099999999</v>
      </c>
      <c r="H28" s="33">
        <v>5.9784927000000003</v>
      </c>
      <c r="I28" s="33">
        <v>25.356159999999999</v>
      </c>
      <c r="J28" s="33">
        <v>13.39917</v>
      </c>
    </row>
    <row r="29" spans="1:10">
      <c r="A29" s="34">
        <v>8</v>
      </c>
      <c r="B29" s="33" t="s">
        <v>26</v>
      </c>
      <c r="C29" s="33" t="s">
        <v>90</v>
      </c>
      <c r="D29" s="33" t="s">
        <v>29</v>
      </c>
      <c r="E29" s="33">
        <v>25.076540000000001</v>
      </c>
      <c r="F29" s="33">
        <v>3</v>
      </c>
      <c r="G29" s="33">
        <v>10.016901600000001</v>
      </c>
      <c r="H29" s="33">
        <v>5.7832607999999999</v>
      </c>
      <c r="I29" s="33">
        <v>30.8598</v>
      </c>
      <c r="J29" s="33">
        <v>19.293279999999999</v>
      </c>
    </row>
    <row r="30" spans="1:10">
      <c r="A30" s="34">
        <v>9</v>
      </c>
      <c r="B30" s="33" t="s">
        <v>36</v>
      </c>
      <c r="C30" s="33" t="s">
        <v>88</v>
      </c>
      <c r="D30" s="33" t="s">
        <v>27</v>
      </c>
      <c r="E30" s="33">
        <v>31.94361</v>
      </c>
      <c r="F30" s="33">
        <v>3</v>
      </c>
      <c r="G30" s="33">
        <v>1.9160556</v>
      </c>
      <c r="H30" s="33">
        <v>1.1062352</v>
      </c>
      <c r="I30" s="33">
        <v>33.049840000000003</v>
      </c>
      <c r="J30" s="33">
        <v>30.83737</v>
      </c>
    </row>
    <row r="31" spans="1:10">
      <c r="A31" s="34">
        <v>10</v>
      </c>
      <c r="B31" s="33" t="s">
        <v>36</v>
      </c>
      <c r="C31" s="33" t="s">
        <v>88</v>
      </c>
      <c r="D31" s="33" t="s">
        <v>28</v>
      </c>
      <c r="E31" s="33">
        <v>34.214930000000003</v>
      </c>
      <c r="F31" s="33">
        <v>3</v>
      </c>
      <c r="G31" s="33">
        <v>1.0904256999999999</v>
      </c>
      <c r="H31" s="33">
        <v>0.62955760000000005</v>
      </c>
      <c r="I31" s="33">
        <v>34.84449</v>
      </c>
      <c r="J31" s="33">
        <v>33.585369999999998</v>
      </c>
    </row>
    <row r="32" spans="1:10">
      <c r="A32" s="34">
        <v>11</v>
      </c>
      <c r="B32" s="33" t="s">
        <v>36</v>
      </c>
      <c r="C32" s="33" t="s">
        <v>88</v>
      </c>
      <c r="D32" s="33" t="s">
        <v>89</v>
      </c>
      <c r="E32" s="33">
        <v>27.721499999999999</v>
      </c>
      <c r="F32" s="33">
        <v>3</v>
      </c>
      <c r="G32" s="33">
        <v>8.5139908999999996</v>
      </c>
      <c r="H32" s="33">
        <v>4.9155550000000003</v>
      </c>
      <c r="I32" s="33">
        <v>32.637059999999998</v>
      </c>
      <c r="J32" s="33">
        <v>22.805949999999999</v>
      </c>
    </row>
    <row r="33" spans="1:10">
      <c r="A33" s="34">
        <v>12</v>
      </c>
      <c r="B33" s="33" t="s">
        <v>36</v>
      </c>
      <c r="C33" s="33" t="s">
        <v>88</v>
      </c>
      <c r="D33" s="33" t="s">
        <v>29</v>
      </c>
      <c r="E33" s="33">
        <v>31.986999999999998</v>
      </c>
      <c r="F33" s="33">
        <v>3</v>
      </c>
      <c r="G33" s="33">
        <v>7.2539373999999999</v>
      </c>
      <c r="H33" s="33">
        <v>4.1880626999999997</v>
      </c>
      <c r="I33" s="33">
        <v>36.175060000000002</v>
      </c>
      <c r="J33" s="33">
        <v>27.798940000000002</v>
      </c>
    </row>
    <row r="34" spans="1:10">
      <c r="A34" s="34">
        <v>13</v>
      </c>
      <c r="B34" s="33" t="s">
        <v>36</v>
      </c>
      <c r="C34" s="33" t="s">
        <v>90</v>
      </c>
      <c r="D34" s="33" t="s">
        <v>27</v>
      </c>
      <c r="E34" s="33">
        <v>31.988499999999998</v>
      </c>
      <c r="F34" s="33">
        <v>3</v>
      </c>
      <c r="G34" s="33">
        <v>1.2080369</v>
      </c>
      <c r="H34" s="33">
        <v>0.69746039999999998</v>
      </c>
      <c r="I34" s="33">
        <v>32.685960000000001</v>
      </c>
      <c r="J34" s="33">
        <v>31.291039999999999</v>
      </c>
    </row>
    <row r="35" spans="1:10">
      <c r="A35" s="34">
        <v>14</v>
      </c>
      <c r="B35" s="33" t="s">
        <v>36</v>
      </c>
      <c r="C35" s="33" t="s">
        <v>90</v>
      </c>
      <c r="D35" s="33" t="s">
        <v>28</v>
      </c>
      <c r="E35" s="33">
        <v>33.692120000000003</v>
      </c>
      <c r="F35" s="33">
        <v>3</v>
      </c>
      <c r="G35" s="33">
        <v>0.69984429999999997</v>
      </c>
      <c r="H35" s="33">
        <v>0.40405530000000001</v>
      </c>
      <c r="I35" s="33">
        <v>34.096179999999997</v>
      </c>
      <c r="J35" s="33">
        <v>33.288069999999998</v>
      </c>
    </row>
    <row r="36" spans="1:10">
      <c r="A36" s="34">
        <v>15</v>
      </c>
      <c r="B36" s="33" t="s">
        <v>36</v>
      </c>
      <c r="C36" s="33" t="s">
        <v>90</v>
      </c>
      <c r="D36" s="33" t="s">
        <v>89</v>
      </c>
      <c r="E36" s="33">
        <v>27.634640000000001</v>
      </c>
      <c r="F36" s="33">
        <v>3</v>
      </c>
      <c r="G36" s="33">
        <v>6.7932420000000002</v>
      </c>
      <c r="H36" s="33">
        <v>3.9220801000000001</v>
      </c>
      <c r="I36" s="33">
        <v>31.556719999999999</v>
      </c>
      <c r="J36" s="33">
        <v>23.71256</v>
      </c>
    </row>
    <row r="37" spans="1:10">
      <c r="A37" s="34">
        <v>16</v>
      </c>
      <c r="B37" s="33" t="s">
        <v>36</v>
      </c>
      <c r="C37" s="33" t="s">
        <v>90</v>
      </c>
      <c r="D37" s="33" t="s">
        <v>29</v>
      </c>
      <c r="E37" s="33">
        <v>30.64461</v>
      </c>
      <c r="F37" s="33">
        <v>3</v>
      </c>
      <c r="G37" s="33">
        <v>8.1757583999999994</v>
      </c>
      <c r="H37" s="33">
        <v>4.7202763000000001</v>
      </c>
      <c r="I37" s="33">
        <v>35.364890000000003</v>
      </c>
      <c r="J37" s="33">
        <v>25.924340000000001</v>
      </c>
    </row>
  </sheetData>
  <sortState xmlns:xlrd2="http://schemas.microsoft.com/office/spreadsheetml/2017/richdata2" ref="B2:F65">
    <sortCondition ref="B2:B65"/>
  </sortState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2C88E0-BD15-714C-B4A6-1A87580AF50E}">
  <dimension ref="A1:N98"/>
  <sheetViews>
    <sheetView workbookViewId="0">
      <selection activeCell="M5" sqref="M5"/>
    </sheetView>
  </sheetViews>
  <sheetFormatPr baseColWidth="10" defaultRowHeight="15"/>
  <sheetData>
    <row r="1" spans="1:14">
      <c r="A1" t="s">
        <v>37</v>
      </c>
      <c r="B1" t="s">
        <v>38</v>
      </c>
      <c r="C1" t="s">
        <v>23</v>
      </c>
      <c r="D1" t="s">
        <v>24</v>
      </c>
      <c r="E1" t="s">
        <v>25</v>
      </c>
      <c r="F1" t="s">
        <v>70</v>
      </c>
      <c r="G1" t="s">
        <v>73</v>
      </c>
      <c r="H1" t="s">
        <v>86</v>
      </c>
      <c r="I1" t="s">
        <v>62</v>
      </c>
      <c r="J1" t="s">
        <v>71</v>
      </c>
      <c r="K1" t="s">
        <v>85</v>
      </c>
      <c r="L1" s="32" t="s">
        <v>77</v>
      </c>
      <c r="M1" s="32"/>
      <c r="N1" s="32"/>
    </row>
    <row r="2" spans="1:14">
      <c r="A2">
        <v>9</v>
      </c>
      <c r="B2">
        <v>1</v>
      </c>
      <c r="C2" t="s">
        <v>26</v>
      </c>
      <c r="D2" t="s">
        <v>27</v>
      </c>
      <c r="E2">
        <v>0</v>
      </c>
      <c r="F2">
        <v>2</v>
      </c>
      <c r="G2" t="s">
        <v>74</v>
      </c>
      <c r="H2">
        <v>2.3247308578522299</v>
      </c>
      <c r="I2">
        <v>2.4273458234609029</v>
      </c>
      <c r="J2" t="s">
        <v>72</v>
      </c>
      <c r="K2">
        <f>I2*10</f>
        <v>24.273458234609031</v>
      </c>
      <c r="L2" s="32" t="s">
        <v>78</v>
      </c>
      <c r="M2" s="32" t="s">
        <v>82</v>
      </c>
      <c r="N2" s="32" t="s">
        <v>83</v>
      </c>
    </row>
    <row r="3" spans="1:14">
      <c r="A3">
        <v>10</v>
      </c>
      <c r="B3">
        <v>1</v>
      </c>
      <c r="C3" t="s">
        <v>26</v>
      </c>
      <c r="D3" t="s">
        <v>27</v>
      </c>
      <c r="E3">
        <v>250</v>
      </c>
      <c r="F3">
        <v>2</v>
      </c>
      <c r="G3" t="s">
        <v>74</v>
      </c>
      <c r="H3">
        <v>2.0859583837833342</v>
      </c>
      <c r="I3">
        <v>2.1885733493920037</v>
      </c>
      <c r="J3" t="s">
        <v>72</v>
      </c>
      <c r="K3">
        <f t="shared" ref="K3:K60" si="0">I3*10</f>
        <v>21.885733493920036</v>
      </c>
      <c r="L3" s="32" t="s">
        <v>79</v>
      </c>
      <c r="M3" s="32">
        <v>100</v>
      </c>
      <c r="N3" s="32" t="s">
        <v>84</v>
      </c>
    </row>
    <row r="4" spans="1:14">
      <c r="A4">
        <v>11</v>
      </c>
      <c r="B4">
        <v>1</v>
      </c>
      <c r="C4" t="s">
        <v>26</v>
      </c>
      <c r="D4" t="s">
        <v>28</v>
      </c>
      <c r="E4">
        <v>0</v>
      </c>
      <c r="F4">
        <v>2</v>
      </c>
      <c r="G4" t="s">
        <v>74</v>
      </c>
      <c r="H4">
        <v>2.6228113335446985</v>
      </c>
      <c r="I4">
        <v>2.725426299153368</v>
      </c>
      <c r="J4" t="s">
        <v>72</v>
      </c>
      <c r="K4">
        <f t="shared" si="0"/>
        <v>27.254262991533679</v>
      </c>
      <c r="L4" s="32" t="s">
        <v>80</v>
      </c>
      <c r="M4" s="32" t="s">
        <v>151</v>
      </c>
      <c r="N4" s="32"/>
    </row>
    <row r="5" spans="1:14">
      <c r="A5">
        <v>12</v>
      </c>
      <c r="B5">
        <v>1</v>
      </c>
      <c r="C5" t="s">
        <v>26</v>
      </c>
      <c r="D5" t="s">
        <v>28</v>
      </c>
      <c r="E5">
        <v>250</v>
      </c>
      <c r="F5">
        <v>2</v>
      </c>
      <c r="G5" t="s">
        <v>74</v>
      </c>
      <c r="H5">
        <v>2.3863495608377558</v>
      </c>
      <c r="I5">
        <v>2.4889645264464253</v>
      </c>
      <c r="J5" t="s">
        <v>72</v>
      </c>
      <c r="K5">
        <f t="shared" si="0"/>
        <v>24.889645264464253</v>
      </c>
      <c r="L5" s="32" t="s">
        <v>81</v>
      </c>
      <c r="M5" s="32">
        <v>1000</v>
      </c>
      <c r="N5" s="32"/>
    </row>
    <row r="6" spans="1:14">
      <c r="A6">
        <v>13</v>
      </c>
      <c r="B6">
        <v>1</v>
      </c>
      <c r="C6" t="s">
        <v>26</v>
      </c>
      <c r="D6" t="s">
        <v>29</v>
      </c>
      <c r="E6">
        <v>0</v>
      </c>
      <c r="F6">
        <v>2</v>
      </c>
      <c r="G6" t="s">
        <v>74</v>
      </c>
      <c r="H6">
        <v>2.8161400141617756</v>
      </c>
      <c r="I6">
        <v>2.9187549797704451</v>
      </c>
      <c r="J6" t="s">
        <v>72</v>
      </c>
      <c r="K6">
        <f t="shared" si="0"/>
        <v>29.187549797704449</v>
      </c>
    </row>
    <row r="7" spans="1:14">
      <c r="A7">
        <v>14</v>
      </c>
      <c r="B7">
        <v>1</v>
      </c>
      <c r="C7" t="s">
        <v>26</v>
      </c>
      <c r="D7" t="s">
        <v>29</v>
      </c>
      <c r="E7">
        <v>250</v>
      </c>
      <c r="F7">
        <v>2</v>
      </c>
      <c r="G7" t="s">
        <v>74</v>
      </c>
      <c r="H7">
        <v>2.9116490037893352</v>
      </c>
      <c r="I7">
        <v>3.0142639693980047</v>
      </c>
      <c r="J7" t="s">
        <v>72</v>
      </c>
      <c r="K7">
        <f t="shared" si="0"/>
        <v>30.142639693980048</v>
      </c>
    </row>
    <row r="8" spans="1:14">
      <c r="A8">
        <v>15</v>
      </c>
      <c r="B8">
        <v>1</v>
      </c>
      <c r="C8" t="s">
        <v>26</v>
      </c>
      <c r="D8" t="s">
        <v>30</v>
      </c>
      <c r="E8">
        <v>0</v>
      </c>
      <c r="F8">
        <v>2</v>
      </c>
      <c r="G8" t="s">
        <v>74</v>
      </c>
      <c r="H8">
        <v>1.2910771152700939</v>
      </c>
      <c r="I8">
        <v>1.3936920808787634</v>
      </c>
      <c r="J8" t="s">
        <v>72</v>
      </c>
      <c r="K8">
        <f t="shared" si="0"/>
        <v>13.936920808787633</v>
      </c>
    </row>
    <row r="9" spans="1:14">
      <c r="A9">
        <v>16</v>
      </c>
      <c r="B9">
        <v>1</v>
      </c>
      <c r="C9" t="s">
        <v>26</v>
      </c>
      <c r="D9" t="s">
        <v>30</v>
      </c>
      <c r="E9">
        <v>250</v>
      </c>
      <c r="F9">
        <v>2</v>
      </c>
      <c r="G9" t="s">
        <v>74</v>
      </c>
      <c r="H9">
        <v>1.1940276580678963</v>
      </c>
      <c r="I9">
        <v>1.2966426236765658</v>
      </c>
      <c r="J9" t="s">
        <v>72</v>
      </c>
      <c r="K9">
        <f t="shared" si="0"/>
        <v>12.966426236765658</v>
      </c>
    </row>
    <row r="10" spans="1:14">
      <c r="A10">
        <v>42</v>
      </c>
      <c r="B10">
        <v>1</v>
      </c>
      <c r="C10" t="s">
        <v>36</v>
      </c>
      <c r="D10" t="s">
        <v>27</v>
      </c>
      <c r="E10">
        <v>0</v>
      </c>
      <c r="F10">
        <v>2</v>
      </c>
      <c r="G10" t="s">
        <v>74</v>
      </c>
      <c r="H10">
        <v>2.8792991847219356</v>
      </c>
      <c r="I10">
        <v>2.981914150330605</v>
      </c>
      <c r="J10" t="s">
        <v>72</v>
      </c>
      <c r="K10">
        <f t="shared" si="0"/>
        <v>29.819141503306049</v>
      </c>
    </row>
    <row r="11" spans="1:14">
      <c r="A11">
        <v>43</v>
      </c>
      <c r="B11">
        <v>1</v>
      </c>
      <c r="C11" t="s">
        <v>36</v>
      </c>
      <c r="D11" t="s">
        <v>27</v>
      </c>
      <c r="E11">
        <v>250</v>
      </c>
      <c r="F11">
        <v>2</v>
      </c>
      <c r="G11" t="s">
        <v>74</v>
      </c>
      <c r="H11">
        <v>2.9594034986031152</v>
      </c>
      <c r="I11">
        <v>3.0620184642117847</v>
      </c>
      <c r="J11" t="s">
        <v>72</v>
      </c>
      <c r="K11">
        <f t="shared" si="0"/>
        <v>30.620184642117849</v>
      </c>
    </row>
    <row r="12" spans="1:14">
      <c r="A12">
        <v>44</v>
      </c>
      <c r="B12">
        <v>1</v>
      </c>
      <c r="C12" t="s">
        <v>36</v>
      </c>
      <c r="D12" t="s">
        <v>28</v>
      </c>
      <c r="E12">
        <v>0</v>
      </c>
      <c r="F12">
        <v>2</v>
      </c>
      <c r="G12" t="s">
        <v>74</v>
      </c>
      <c r="H12">
        <v>3.2459304674857945</v>
      </c>
      <c r="I12">
        <v>3.348545433094464</v>
      </c>
      <c r="J12" t="s">
        <v>72</v>
      </c>
      <c r="K12">
        <f t="shared" si="0"/>
        <v>33.485454330944641</v>
      </c>
    </row>
    <row r="13" spans="1:14">
      <c r="A13">
        <v>45</v>
      </c>
      <c r="B13">
        <v>1</v>
      </c>
      <c r="C13" t="s">
        <v>36</v>
      </c>
      <c r="D13" t="s">
        <v>28</v>
      </c>
      <c r="E13">
        <v>250</v>
      </c>
      <c r="F13">
        <v>2</v>
      </c>
      <c r="G13" t="s">
        <v>74</v>
      </c>
      <c r="H13">
        <v>3.1904736347988245</v>
      </c>
      <c r="I13">
        <v>3.293088600407494</v>
      </c>
      <c r="J13" t="s">
        <v>72</v>
      </c>
      <c r="K13">
        <f t="shared" si="0"/>
        <v>32.930886004074942</v>
      </c>
    </row>
    <row r="14" spans="1:14">
      <c r="A14">
        <v>56</v>
      </c>
      <c r="B14">
        <v>1</v>
      </c>
      <c r="C14" t="s">
        <v>36</v>
      </c>
      <c r="D14" t="s">
        <v>29</v>
      </c>
      <c r="E14">
        <v>0</v>
      </c>
      <c r="F14">
        <v>2</v>
      </c>
      <c r="G14" t="s">
        <v>74</v>
      </c>
      <c r="H14">
        <v>3.3568441328597349</v>
      </c>
      <c r="I14">
        <v>3.4594590984684044</v>
      </c>
      <c r="J14" t="s">
        <v>72</v>
      </c>
      <c r="K14">
        <f t="shared" si="0"/>
        <v>34.594590984684046</v>
      </c>
    </row>
    <row r="15" spans="1:14">
      <c r="A15">
        <v>47</v>
      </c>
      <c r="B15">
        <v>1</v>
      </c>
      <c r="C15" t="s">
        <v>36</v>
      </c>
      <c r="D15" t="s">
        <v>29</v>
      </c>
      <c r="E15">
        <v>250</v>
      </c>
      <c r="F15">
        <v>2</v>
      </c>
      <c r="G15" t="s">
        <v>74</v>
      </c>
      <c r="H15">
        <v>3.2336067268886901</v>
      </c>
      <c r="I15">
        <v>3.3362216924973596</v>
      </c>
      <c r="J15" t="s">
        <v>72</v>
      </c>
      <c r="K15">
        <f t="shared" si="0"/>
        <v>33.362216924973595</v>
      </c>
    </row>
    <row r="16" spans="1:14">
      <c r="A16">
        <v>48</v>
      </c>
      <c r="B16">
        <v>1</v>
      </c>
      <c r="C16" t="s">
        <v>36</v>
      </c>
      <c r="D16" t="s">
        <v>30</v>
      </c>
      <c r="E16">
        <v>0</v>
      </c>
      <c r="F16">
        <v>2</v>
      </c>
      <c r="G16" t="s">
        <v>74</v>
      </c>
      <c r="H16">
        <v>2.1152272677014565</v>
      </c>
      <c r="I16">
        <v>2.217842233310126</v>
      </c>
      <c r="J16" t="s">
        <v>72</v>
      </c>
      <c r="K16">
        <f t="shared" si="0"/>
        <v>22.17842233310126</v>
      </c>
    </row>
    <row r="17" spans="1:11">
      <c r="A17">
        <v>49</v>
      </c>
      <c r="B17">
        <v>1</v>
      </c>
      <c r="C17" t="s">
        <v>36</v>
      </c>
      <c r="D17" t="s">
        <v>30</v>
      </c>
      <c r="E17">
        <v>250</v>
      </c>
      <c r="F17">
        <v>2</v>
      </c>
      <c r="G17" t="s">
        <v>74</v>
      </c>
      <c r="H17">
        <v>2.3370545984493378</v>
      </c>
      <c r="I17">
        <v>2.4396695640580073</v>
      </c>
      <c r="J17" t="s">
        <v>72</v>
      </c>
      <c r="K17">
        <f t="shared" si="0"/>
        <v>24.396695640580074</v>
      </c>
    </row>
    <row r="18" spans="1:11">
      <c r="A18">
        <v>28</v>
      </c>
      <c r="B18">
        <v>1</v>
      </c>
      <c r="C18" t="s">
        <v>26</v>
      </c>
      <c r="D18" t="s">
        <v>32</v>
      </c>
      <c r="E18" t="s">
        <v>35</v>
      </c>
      <c r="F18">
        <v>1</v>
      </c>
      <c r="G18" t="s">
        <v>75</v>
      </c>
      <c r="H18">
        <v>0.16345485063503284</v>
      </c>
      <c r="I18">
        <v>0.28509786353345434</v>
      </c>
      <c r="J18" t="s">
        <v>72</v>
      </c>
      <c r="K18">
        <f t="shared" si="0"/>
        <v>2.8509786353345437</v>
      </c>
    </row>
    <row r="19" spans="1:11">
      <c r="A19">
        <v>29</v>
      </c>
      <c r="B19">
        <v>1</v>
      </c>
      <c r="C19" t="s">
        <v>26</v>
      </c>
      <c r="D19" t="s">
        <v>33</v>
      </c>
      <c r="E19" t="s">
        <v>35</v>
      </c>
      <c r="F19">
        <v>1</v>
      </c>
      <c r="G19" t="s">
        <v>75</v>
      </c>
      <c r="H19">
        <v>0.83817964832650382</v>
      </c>
      <c r="I19">
        <v>0.95982266122492532</v>
      </c>
      <c r="J19" t="s">
        <v>72</v>
      </c>
      <c r="K19">
        <f t="shared" si="0"/>
        <v>9.5982266122492526</v>
      </c>
    </row>
    <row r="20" spans="1:11">
      <c r="A20">
        <v>30</v>
      </c>
      <c r="B20">
        <v>1</v>
      </c>
      <c r="C20" t="s">
        <v>26</v>
      </c>
      <c r="D20" t="s">
        <v>34</v>
      </c>
      <c r="E20" t="s">
        <v>35</v>
      </c>
      <c r="F20">
        <v>1</v>
      </c>
      <c r="G20" t="s">
        <v>75</v>
      </c>
      <c r="H20">
        <v>0.14805017488865224</v>
      </c>
      <c r="I20">
        <v>0.26969318778707374</v>
      </c>
      <c r="J20" t="s">
        <v>72</v>
      </c>
      <c r="K20">
        <f t="shared" si="0"/>
        <v>2.6969318778707372</v>
      </c>
    </row>
    <row r="21" spans="1:11">
      <c r="A21">
        <v>25</v>
      </c>
      <c r="B21">
        <v>1</v>
      </c>
      <c r="C21" t="s">
        <v>26</v>
      </c>
      <c r="D21" t="s">
        <v>31</v>
      </c>
      <c r="F21">
        <v>1</v>
      </c>
      <c r="G21" t="s">
        <v>76</v>
      </c>
      <c r="H21">
        <v>0.20196654000098424</v>
      </c>
      <c r="I21">
        <v>0.30963398250225027</v>
      </c>
      <c r="J21" t="s">
        <v>72</v>
      </c>
      <c r="K21">
        <f t="shared" si="0"/>
        <v>3.0963398250225027</v>
      </c>
    </row>
    <row r="22" spans="1:11">
      <c r="A22">
        <v>17</v>
      </c>
      <c r="B22">
        <v>2</v>
      </c>
      <c r="C22" t="s">
        <v>26</v>
      </c>
      <c r="D22" t="s">
        <v>27</v>
      </c>
      <c r="E22">
        <v>0</v>
      </c>
      <c r="F22">
        <v>3</v>
      </c>
      <c r="G22" t="s">
        <v>74</v>
      </c>
      <c r="H22">
        <v>2.3835265703343693</v>
      </c>
      <c r="I22">
        <v>2.4861415359430388</v>
      </c>
      <c r="J22" t="s">
        <v>72</v>
      </c>
      <c r="K22">
        <f t="shared" si="0"/>
        <v>24.861415359430389</v>
      </c>
    </row>
    <row r="23" spans="1:11">
      <c r="A23">
        <v>18</v>
      </c>
      <c r="B23">
        <v>2</v>
      </c>
      <c r="C23" t="s">
        <v>26</v>
      </c>
      <c r="D23" t="s">
        <v>27</v>
      </c>
      <c r="E23">
        <v>250</v>
      </c>
      <c r="F23">
        <v>3</v>
      </c>
      <c r="G23" t="s">
        <v>74</v>
      </c>
      <c r="H23">
        <v>2.3917618418111379</v>
      </c>
      <c r="I23">
        <v>2.4943768074198074</v>
      </c>
      <c r="J23" t="s">
        <v>72</v>
      </c>
      <c r="K23">
        <f t="shared" si="0"/>
        <v>24.943768074198076</v>
      </c>
    </row>
    <row r="24" spans="1:11">
      <c r="A24">
        <v>19</v>
      </c>
      <c r="B24">
        <v>2</v>
      </c>
      <c r="C24" t="s">
        <v>26</v>
      </c>
      <c r="D24" t="s">
        <v>28</v>
      </c>
      <c r="E24">
        <v>0</v>
      </c>
      <c r="F24">
        <v>3</v>
      </c>
      <c r="G24" t="s">
        <v>74</v>
      </c>
      <c r="H24">
        <v>2.7541137867889245</v>
      </c>
      <c r="I24">
        <v>2.8567287523975939</v>
      </c>
      <c r="J24" t="s">
        <v>72</v>
      </c>
      <c r="K24">
        <f t="shared" si="0"/>
        <v>28.567287523975939</v>
      </c>
    </row>
    <row r="25" spans="1:11">
      <c r="A25">
        <v>20</v>
      </c>
      <c r="B25">
        <v>2</v>
      </c>
      <c r="C25" t="s">
        <v>26</v>
      </c>
      <c r="D25" t="s">
        <v>28</v>
      </c>
      <c r="E25">
        <v>250</v>
      </c>
      <c r="F25">
        <v>3</v>
      </c>
      <c r="G25" t="s">
        <v>74</v>
      </c>
      <c r="H25">
        <v>2.6470552575909427</v>
      </c>
      <c r="I25">
        <v>2.7496702231996122</v>
      </c>
      <c r="J25" t="s">
        <v>72</v>
      </c>
      <c r="K25">
        <f t="shared" si="0"/>
        <v>27.496702231996121</v>
      </c>
    </row>
    <row r="26" spans="1:11">
      <c r="A26">
        <v>21</v>
      </c>
      <c r="B26">
        <v>2</v>
      </c>
      <c r="C26" t="s">
        <v>26</v>
      </c>
      <c r="D26" t="s">
        <v>29</v>
      </c>
      <c r="E26">
        <v>0</v>
      </c>
      <c r="F26">
        <v>3</v>
      </c>
      <c r="G26" t="s">
        <v>74</v>
      </c>
      <c r="H26">
        <v>3.1115245688806512</v>
      </c>
      <c r="I26">
        <v>3.2141395344893207</v>
      </c>
      <c r="J26" t="s">
        <v>72</v>
      </c>
      <c r="K26">
        <f t="shared" si="0"/>
        <v>32.141395344893205</v>
      </c>
    </row>
    <row r="27" spans="1:11">
      <c r="A27">
        <v>22</v>
      </c>
      <c r="B27">
        <v>2</v>
      </c>
      <c r="C27" t="s">
        <v>26</v>
      </c>
      <c r="D27" t="s">
        <v>29</v>
      </c>
      <c r="E27">
        <v>250</v>
      </c>
      <c r="F27">
        <v>3</v>
      </c>
      <c r="G27" t="s">
        <v>74</v>
      </c>
      <c r="H27">
        <v>3.0522306142479221</v>
      </c>
      <c r="I27">
        <v>3.1548455798565915</v>
      </c>
      <c r="J27" t="s">
        <v>72</v>
      </c>
      <c r="K27">
        <f t="shared" si="0"/>
        <v>31.548455798565914</v>
      </c>
    </row>
    <row r="28" spans="1:11">
      <c r="A28">
        <v>23</v>
      </c>
      <c r="B28">
        <v>2</v>
      </c>
      <c r="C28" t="s">
        <v>26</v>
      </c>
      <c r="D28" t="s">
        <v>30</v>
      </c>
      <c r="E28">
        <v>0</v>
      </c>
      <c r="F28">
        <v>3</v>
      </c>
      <c r="G28" t="s">
        <v>74</v>
      </c>
      <c r="H28">
        <v>1.3788234501686873</v>
      </c>
      <c r="I28">
        <v>1.4814384157773568</v>
      </c>
      <c r="J28" t="s">
        <v>72</v>
      </c>
      <c r="K28">
        <f t="shared" si="0"/>
        <v>14.814384157773567</v>
      </c>
    </row>
    <row r="29" spans="1:11">
      <c r="A29">
        <v>24</v>
      </c>
      <c r="B29">
        <v>2</v>
      </c>
      <c r="C29" t="s">
        <v>26</v>
      </c>
      <c r="D29" t="s">
        <v>30</v>
      </c>
      <c r="E29">
        <v>250</v>
      </c>
      <c r="F29">
        <v>3</v>
      </c>
      <c r="G29" t="s">
        <v>74</v>
      </c>
      <c r="H29">
        <v>1.2816472467428268</v>
      </c>
      <c r="I29">
        <v>1.3842622123514963</v>
      </c>
      <c r="J29" t="s">
        <v>72</v>
      </c>
      <c r="K29">
        <f t="shared" si="0"/>
        <v>13.842622123514962</v>
      </c>
    </row>
    <row r="30" spans="1:11">
      <c r="A30">
        <v>50</v>
      </c>
      <c r="B30">
        <v>2</v>
      </c>
      <c r="C30" t="s">
        <v>36</v>
      </c>
      <c r="D30" t="s">
        <v>27</v>
      </c>
      <c r="E30">
        <v>0</v>
      </c>
      <c r="F30">
        <v>3</v>
      </c>
      <c r="G30" t="s">
        <v>74</v>
      </c>
      <c r="H30">
        <v>3.144465654787723</v>
      </c>
      <c r="I30">
        <v>3.2470806203963924</v>
      </c>
      <c r="J30" t="s">
        <v>72</v>
      </c>
      <c r="K30">
        <f t="shared" si="0"/>
        <v>32.470806203963924</v>
      </c>
    </row>
    <row r="31" spans="1:11">
      <c r="A31">
        <v>51</v>
      </c>
      <c r="B31">
        <v>2</v>
      </c>
      <c r="C31" t="s">
        <v>36</v>
      </c>
      <c r="D31" t="s">
        <v>27</v>
      </c>
      <c r="E31">
        <v>250</v>
      </c>
      <c r="F31">
        <v>3</v>
      </c>
      <c r="G31" t="s">
        <v>74</v>
      </c>
      <c r="H31">
        <v>3.141171546197016</v>
      </c>
      <c r="I31">
        <v>3.2437865118056854</v>
      </c>
      <c r="J31" t="s">
        <v>72</v>
      </c>
      <c r="K31">
        <f t="shared" si="0"/>
        <v>32.437865118056855</v>
      </c>
    </row>
    <row r="32" spans="1:11">
      <c r="A32">
        <v>52</v>
      </c>
      <c r="B32">
        <v>2</v>
      </c>
      <c r="C32" t="s">
        <v>36</v>
      </c>
      <c r="D32" t="s">
        <v>28</v>
      </c>
      <c r="E32">
        <v>0</v>
      </c>
      <c r="F32">
        <v>3</v>
      </c>
      <c r="G32" t="s">
        <v>74</v>
      </c>
      <c r="H32">
        <v>3.4442295365420739</v>
      </c>
      <c r="I32">
        <v>3.5468445021507433</v>
      </c>
      <c r="J32" t="s">
        <v>72</v>
      </c>
      <c r="K32">
        <f t="shared" si="0"/>
        <v>35.468445021507435</v>
      </c>
    </row>
    <row r="33" spans="1:11">
      <c r="A33">
        <v>53</v>
      </c>
      <c r="B33">
        <v>2</v>
      </c>
      <c r="C33" t="s">
        <v>36</v>
      </c>
      <c r="D33" t="s">
        <v>28</v>
      </c>
      <c r="E33">
        <v>250</v>
      </c>
      <c r="F33">
        <v>3</v>
      </c>
      <c r="G33" t="s">
        <v>74</v>
      </c>
      <c r="H33">
        <v>3.28117116130207</v>
      </c>
      <c r="I33">
        <v>3.3837861269107394</v>
      </c>
      <c r="J33" t="s">
        <v>72</v>
      </c>
      <c r="K33">
        <f t="shared" si="0"/>
        <v>33.837861269107393</v>
      </c>
    </row>
    <row r="34" spans="1:11">
      <c r="A34">
        <v>54</v>
      </c>
      <c r="B34">
        <v>2</v>
      </c>
      <c r="C34" t="s">
        <v>36</v>
      </c>
      <c r="D34" t="s">
        <v>29</v>
      </c>
      <c r="E34">
        <v>0</v>
      </c>
      <c r="F34">
        <v>3</v>
      </c>
      <c r="G34" t="s">
        <v>74</v>
      </c>
      <c r="H34">
        <v>3.6550524863473317</v>
      </c>
      <c r="I34">
        <v>3.7576674519560012</v>
      </c>
      <c r="J34" t="s">
        <v>72</v>
      </c>
      <c r="K34">
        <f t="shared" si="0"/>
        <v>37.576674519560015</v>
      </c>
    </row>
    <row r="35" spans="1:11">
      <c r="A35">
        <v>55</v>
      </c>
      <c r="B35">
        <v>2</v>
      </c>
      <c r="C35" t="s">
        <v>36</v>
      </c>
      <c r="D35" t="s">
        <v>29</v>
      </c>
      <c r="E35">
        <v>250</v>
      </c>
      <c r="F35">
        <v>3</v>
      </c>
      <c r="G35" t="s">
        <v>74</v>
      </c>
      <c r="H35">
        <v>3.6089349660774319</v>
      </c>
      <c r="I35">
        <v>3.7115499316861014</v>
      </c>
      <c r="J35" t="s">
        <v>72</v>
      </c>
      <c r="K35">
        <f t="shared" si="0"/>
        <v>37.115499316861012</v>
      </c>
    </row>
    <row r="36" spans="1:11">
      <c r="A36">
        <v>56</v>
      </c>
      <c r="B36">
        <v>2</v>
      </c>
      <c r="C36" t="s">
        <v>36</v>
      </c>
      <c r="D36" t="s">
        <v>30</v>
      </c>
      <c r="E36">
        <v>0</v>
      </c>
      <c r="F36">
        <v>3</v>
      </c>
      <c r="G36" t="s">
        <v>74</v>
      </c>
      <c r="H36">
        <v>2.2435269552293153</v>
      </c>
      <c r="I36">
        <v>2.3461419208379848</v>
      </c>
      <c r="J36" t="s">
        <v>72</v>
      </c>
      <c r="K36">
        <f t="shared" si="0"/>
        <v>23.461419208379848</v>
      </c>
    </row>
    <row r="37" spans="1:11">
      <c r="A37">
        <v>57</v>
      </c>
      <c r="B37">
        <v>2</v>
      </c>
      <c r="C37" t="s">
        <v>36</v>
      </c>
      <c r="D37" t="s">
        <v>30</v>
      </c>
      <c r="E37">
        <v>250</v>
      </c>
      <c r="F37">
        <v>3</v>
      </c>
      <c r="G37" t="s">
        <v>74</v>
      </c>
      <c r="H37">
        <v>2.2039976521408295</v>
      </c>
      <c r="I37">
        <v>2.306612617749499</v>
      </c>
      <c r="J37" t="s">
        <v>72</v>
      </c>
      <c r="K37">
        <f t="shared" si="0"/>
        <v>23.06612617749499</v>
      </c>
    </row>
    <row r="38" spans="1:11">
      <c r="A38">
        <v>26</v>
      </c>
      <c r="B38">
        <v>2</v>
      </c>
      <c r="C38" t="s">
        <v>26</v>
      </c>
      <c r="D38" t="s">
        <v>31</v>
      </c>
      <c r="F38">
        <v>2</v>
      </c>
      <c r="G38" t="s">
        <v>76</v>
      </c>
      <c r="H38">
        <v>0.16165032590239381</v>
      </c>
      <c r="I38">
        <v>0.26931776840365984</v>
      </c>
      <c r="J38" t="s">
        <v>72</v>
      </c>
      <c r="K38">
        <f t="shared" si="0"/>
        <v>2.6931776840365984</v>
      </c>
    </row>
    <row r="39" spans="1:11">
      <c r="A39">
        <v>27</v>
      </c>
      <c r="B39">
        <v>2</v>
      </c>
      <c r="C39" t="s">
        <v>26</v>
      </c>
      <c r="D39" t="s">
        <v>31</v>
      </c>
      <c r="F39">
        <v>3</v>
      </c>
      <c r="G39" t="s">
        <v>76</v>
      </c>
      <c r="H39">
        <v>0.11553280563249357</v>
      </c>
      <c r="I39">
        <v>0.2232002481337596</v>
      </c>
      <c r="J39" t="s">
        <v>72</v>
      </c>
      <c r="K39">
        <f t="shared" si="0"/>
        <v>2.232002481337596</v>
      </c>
    </row>
    <row r="40" spans="1:11">
      <c r="A40">
        <v>1</v>
      </c>
      <c r="B40">
        <v>3</v>
      </c>
      <c r="C40" t="s">
        <v>26</v>
      </c>
      <c r="D40" t="s">
        <v>27</v>
      </c>
      <c r="E40">
        <v>0</v>
      </c>
      <c r="F40">
        <v>1</v>
      </c>
      <c r="G40" t="s">
        <v>74</v>
      </c>
      <c r="H40">
        <v>2.3647017565493114</v>
      </c>
      <c r="I40">
        <v>2.4673167221579808</v>
      </c>
      <c r="J40" t="s">
        <v>72</v>
      </c>
      <c r="K40">
        <f t="shared" si="0"/>
        <v>24.67316722157981</v>
      </c>
    </row>
    <row r="41" spans="1:11">
      <c r="A41">
        <v>2</v>
      </c>
      <c r="B41">
        <v>3</v>
      </c>
      <c r="C41" t="s">
        <v>26</v>
      </c>
      <c r="D41" t="s">
        <v>27</v>
      </c>
      <c r="E41">
        <v>250</v>
      </c>
      <c r="F41">
        <v>1</v>
      </c>
      <c r="G41" t="s">
        <v>74</v>
      </c>
      <c r="H41">
        <v>2.2930267248751912</v>
      </c>
      <c r="I41">
        <v>2.3956416904838607</v>
      </c>
      <c r="J41" t="s">
        <v>72</v>
      </c>
      <c r="K41">
        <f t="shared" si="0"/>
        <v>23.956416904838605</v>
      </c>
    </row>
    <row r="42" spans="1:11">
      <c r="A42">
        <v>3</v>
      </c>
      <c r="B42">
        <v>3</v>
      </c>
      <c r="C42" t="s">
        <v>26</v>
      </c>
      <c r="D42" t="s">
        <v>28</v>
      </c>
      <c r="E42">
        <v>0</v>
      </c>
      <c r="F42">
        <v>1</v>
      </c>
      <c r="G42" t="s">
        <v>74</v>
      </c>
      <c r="H42">
        <v>2.719743192516463</v>
      </c>
      <c r="I42">
        <v>2.8223581581251325</v>
      </c>
      <c r="J42" t="s">
        <v>72</v>
      </c>
      <c r="K42">
        <f t="shared" si="0"/>
        <v>28.223581581251324</v>
      </c>
    </row>
    <row r="43" spans="1:11">
      <c r="A43">
        <v>4</v>
      </c>
      <c r="B43">
        <v>3</v>
      </c>
      <c r="C43" t="s">
        <v>26</v>
      </c>
      <c r="D43" t="s">
        <v>28</v>
      </c>
      <c r="E43">
        <v>250</v>
      </c>
      <c r="F43">
        <v>1</v>
      </c>
      <c r="G43" t="s">
        <v>74</v>
      </c>
      <c r="H43">
        <v>2.4497116778372203</v>
      </c>
      <c r="I43">
        <v>2.5523266434458898</v>
      </c>
      <c r="J43" t="s">
        <v>72</v>
      </c>
      <c r="K43">
        <f t="shared" si="0"/>
        <v>25.523266434458897</v>
      </c>
    </row>
    <row r="44" spans="1:11" s="38" customFormat="1">
      <c r="A44" s="38">
        <v>5</v>
      </c>
      <c r="B44" s="38">
        <v>3</v>
      </c>
      <c r="C44" s="38" t="s">
        <v>26</v>
      </c>
      <c r="D44" s="38" t="s">
        <v>29</v>
      </c>
      <c r="E44" s="38">
        <v>0</v>
      </c>
      <c r="F44" s="38">
        <v>1</v>
      </c>
      <c r="G44" s="38" t="s">
        <v>74</v>
      </c>
      <c r="H44" s="38">
        <v>1.4012559819530042</v>
      </c>
      <c r="I44" s="38">
        <v>1.5038709475616736</v>
      </c>
      <c r="J44" s="38" t="s">
        <v>72</v>
      </c>
      <c r="K44" s="38">
        <f t="shared" si="0"/>
        <v>15.038709475616736</v>
      </c>
    </row>
    <row r="45" spans="1:11" s="38" customFormat="1">
      <c r="A45" s="38">
        <v>6</v>
      </c>
      <c r="B45" s="38">
        <v>3</v>
      </c>
      <c r="C45" s="38" t="s">
        <v>26</v>
      </c>
      <c r="D45" s="38" t="s">
        <v>29</v>
      </c>
      <c r="E45" s="38">
        <v>250</v>
      </c>
      <c r="F45" s="38">
        <v>1</v>
      </c>
      <c r="G45" s="38" t="s">
        <v>74</v>
      </c>
      <c r="H45" s="38">
        <v>1.2512384737978699</v>
      </c>
      <c r="I45" s="38">
        <v>1.3538534394065393</v>
      </c>
      <c r="J45" s="38" t="s">
        <v>72</v>
      </c>
      <c r="K45" s="38">
        <f t="shared" si="0"/>
        <v>13.538534394065394</v>
      </c>
    </row>
    <row r="46" spans="1:11" s="38" customFormat="1">
      <c r="A46" s="38">
        <v>7</v>
      </c>
      <c r="B46" s="38">
        <v>3</v>
      </c>
      <c r="C46" s="38" t="s">
        <v>26</v>
      </c>
      <c r="D46" s="38" t="s">
        <v>30</v>
      </c>
      <c r="E46" s="38">
        <v>0</v>
      </c>
      <c r="F46" s="38">
        <v>1</v>
      </c>
      <c r="G46" s="38" t="s">
        <v>74</v>
      </c>
      <c r="H46" s="38">
        <v>3.096453824106022</v>
      </c>
      <c r="I46" s="38">
        <v>3.1990687897146914</v>
      </c>
      <c r="J46" s="38" t="s">
        <v>72</v>
      </c>
      <c r="K46" s="38">
        <f t="shared" si="0"/>
        <v>31.990687897146913</v>
      </c>
    </row>
    <row r="47" spans="1:11" s="38" customFormat="1">
      <c r="A47" s="38">
        <v>8</v>
      </c>
      <c r="B47" s="38">
        <v>3</v>
      </c>
      <c r="C47" s="38" t="s">
        <v>26</v>
      </c>
      <c r="D47" s="38" t="s">
        <v>30</v>
      </c>
      <c r="E47" s="38">
        <v>250</v>
      </c>
      <c r="F47" s="38">
        <v>1</v>
      </c>
      <c r="G47" s="38" t="s">
        <v>74</v>
      </c>
      <c r="H47" s="38">
        <v>3.029779376037073</v>
      </c>
      <c r="I47" s="38">
        <v>3.1323943416457425</v>
      </c>
      <c r="J47" s="38" t="s">
        <v>72</v>
      </c>
      <c r="K47" s="38">
        <f t="shared" si="0"/>
        <v>31.323943416457425</v>
      </c>
    </row>
    <row r="48" spans="1:11">
      <c r="A48">
        <v>34</v>
      </c>
      <c r="B48">
        <v>3</v>
      </c>
      <c r="C48" t="s">
        <v>36</v>
      </c>
      <c r="D48" t="s">
        <v>27</v>
      </c>
      <c r="E48">
        <v>0</v>
      </c>
      <c r="F48">
        <v>1</v>
      </c>
      <c r="G48" t="s">
        <v>74</v>
      </c>
      <c r="H48">
        <v>3.2514719158663277</v>
      </c>
      <c r="I48">
        <v>3.3540868814749971</v>
      </c>
      <c r="J48" t="s">
        <v>72</v>
      </c>
      <c r="K48">
        <f t="shared" si="0"/>
        <v>33.54086881474997</v>
      </c>
    </row>
    <row r="49" spans="1:11">
      <c r="A49">
        <v>35</v>
      </c>
      <c r="B49">
        <v>3</v>
      </c>
      <c r="C49" t="s">
        <v>36</v>
      </c>
      <c r="D49" t="s">
        <v>27</v>
      </c>
      <c r="E49">
        <v>250</v>
      </c>
      <c r="F49">
        <v>1</v>
      </c>
      <c r="G49" t="s">
        <v>74</v>
      </c>
      <c r="H49">
        <v>3.1881311902008265</v>
      </c>
      <c r="I49">
        <v>3.2907461558094959</v>
      </c>
      <c r="J49" t="s">
        <v>72</v>
      </c>
      <c r="K49">
        <f t="shared" si="0"/>
        <v>32.907461558094958</v>
      </c>
    </row>
    <row r="50" spans="1:11">
      <c r="A50">
        <v>36</v>
      </c>
      <c r="B50">
        <v>3</v>
      </c>
      <c r="C50" t="s">
        <v>36</v>
      </c>
      <c r="D50" t="s">
        <v>28</v>
      </c>
      <c r="E50">
        <v>0</v>
      </c>
      <c r="F50">
        <v>1</v>
      </c>
      <c r="G50" t="s">
        <v>74</v>
      </c>
      <c r="H50">
        <v>3.2664736666818412</v>
      </c>
      <c r="I50">
        <v>3.3690886322905107</v>
      </c>
      <c r="J50" t="s">
        <v>72</v>
      </c>
      <c r="K50">
        <f t="shared" si="0"/>
        <v>33.690886322905108</v>
      </c>
    </row>
    <row r="51" spans="1:11">
      <c r="A51">
        <v>37</v>
      </c>
      <c r="B51">
        <v>3</v>
      </c>
      <c r="C51" t="s">
        <v>36</v>
      </c>
      <c r="D51" t="s">
        <v>28</v>
      </c>
      <c r="E51">
        <v>250</v>
      </c>
      <c r="F51">
        <v>1</v>
      </c>
      <c r="G51" t="s">
        <v>74</v>
      </c>
      <c r="H51">
        <v>3.3281475311456186</v>
      </c>
      <c r="I51">
        <v>3.430762496754288</v>
      </c>
      <c r="J51" t="s">
        <v>72</v>
      </c>
      <c r="K51">
        <f t="shared" si="0"/>
        <v>34.307624967542878</v>
      </c>
    </row>
    <row r="52" spans="1:11" s="38" customFormat="1">
      <c r="A52" s="38">
        <v>38</v>
      </c>
      <c r="B52" s="38">
        <v>3</v>
      </c>
      <c r="C52" s="38" t="s">
        <v>36</v>
      </c>
      <c r="D52" s="38" t="s">
        <v>29</v>
      </c>
      <c r="E52" s="38">
        <v>0</v>
      </c>
      <c r="F52" s="38">
        <v>1</v>
      </c>
      <c r="G52" s="38" t="s">
        <v>74</v>
      </c>
      <c r="H52" s="38">
        <v>2.2763581128579538</v>
      </c>
      <c r="I52" s="38">
        <v>2.3789730784666232</v>
      </c>
      <c r="J52" s="38" t="s">
        <v>72</v>
      </c>
      <c r="K52" s="38">
        <f t="shared" si="0"/>
        <v>23.789730784666233</v>
      </c>
    </row>
    <row r="53" spans="1:11" s="38" customFormat="1">
      <c r="A53" s="38">
        <v>39</v>
      </c>
      <c r="B53" s="38">
        <v>3</v>
      </c>
      <c r="C53" s="38" t="s">
        <v>36</v>
      </c>
      <c r="D53" s="38" t="s">
        <v>29</v>
      </c>
      <c r="E53" s="38">
        <v>250</v>
      </c>
      <c r="F53" s="38">
        <v>1</v>
      </c>
      <c r="G53" s="38" t="s">
        <v>74</v>
      </c>
      <c r="H53" s="38">
        <v>2.0429975446166346</v>
      </c>
      <c r="I53" s="38">
        <v>2.1456125102253041</v>
      </c>
      <c r="J53" s="38" t="s">
        <v>72</v>
      </c>
      <c r="K53" s="38">
        <f t="shared" si="0"/>
        <v>21.45612510225304</v>
      </c>
    </row>
    <row r="54" spans="1:11" s="38" customFormat="1">
      <c r="A54" s="38">
        <v>40</v>
      </c>
      <c r="B54" s="38">
        <v>3</v>
      </c>
      <c r="C54" s="38" t="s">
        <v>36</v>
      </c>
      <c r="D54" s="38" t="s">
        <v>30</v>
      </c>
      <c r="E54" s="38">
        <v>0</v>
      </c>
      <c r="F54" s="38">
        <v>1</v>
      </c>
      <c r="G54" s="38" t="s">
        <v>74</v>
      </c>
      <c r="H54" s="38">
        <v>3.649851743078294</v>
      </c>
      <c r="I54" s="38">
        <v>3.7524667086869634</v>
      </c>
      <c r="J54" s="38" t="s">
        <v>72</v>
      </c>
      <c r="K54" s="38">
        <f t="shared" si="0"/>
        <v>37.524667086869634</v>
      </c>
    </row>
    <row r="55" spans="1:11" s="38" customFormat="1">
      <c r="A55" s="38">
        <v>41</v>
      </c>
      <c r="B55" s="38">
        <v>3</v>
      </c>
      <c r="C55" s="38" t="s">
        <v>36</v>
      </c>
      <c r="D55" s="38" t="s">
        <v>30</v>
      </c>
      <c r="E55" s="38">
        <v>250</v>
      </c>
      <c r="F55" s="38">
        <v>1</v>
      </c>
      <c r="G55" s="38" t="s">
        <v>74</v>
      </c>
      <c r="H55" s="38">
        <v>3.4414940928628299</v>
      </c>
      <c r="I55" s="38">
        <v>3.5441090584714994</v>
      </c>
      <c r="J55" s="38" t="s">
        <v>72</v>
      </c>
      <c r="K55" s="38">
        <f t="shared" si="0"/>
        <v>35.441090584714992</v>
      </c>
    </row>
    <row r="56" spans="1:11">
      <c r="A56">
        <v>61</v>
      </c>
      <c r="B56">
        <v>3</v>
      </c>
      <c r="C56" t="s">
        <v>36</v>
      </c>
      <c r="D56" t="s">
        <v>32</v>
      </c>
      <c r="E56" t="s">
        <v>35</v>
      </c>
      <c r="F56">
        <v>1</v>
      </c>
      <c r="G56" t="s">
        <v>75</v>
      </c>
      <c r="H56">
        <v>1.182897164527198</v>
      </c>
      <c r="I56">
        <v>1.3045401774256193</v>
      </c>
      <c r="J56" t="s">
        <v>72</v>
      </c>
      <c r="K56">
        <f t="shared" si="0"/>
        <v>13.045401774256193</v>
      </c>
    </row>
    <row r="57" spans="1:11">
      <c r="A57">
        <v>62</v>
      </c>
      <c r="B57">
        <v>3</v>
      </c>
      <c r="C57" t="s">
        <v>36</v>
      </c>
      <c r="D57" t="s">
        <v>33</v>
      </c>
      <c r="E57" t="s">
        <v>35</v>
      </c>
      <c r="F57">
        <v>1</v>
      </c>
      <c r="G57" t="s">
        <v>75</v>
      </c>
      <c r="H57">
        <v>1.7346282222977472</v>
      </c>
      <c r="I57">
        <v>1.8562712351961688</v>
      </c>
      <c r="J57" t="s">
        <v>72</v>
      </c>
      <c r="K57">
        <f t="shared" si="0"/>
        <v>18.562712351961686</v>
      </c>
    </row>
    <row r="58" spans="1:11">
      <c r="A58">
        <v>63</v>
      </c>
      <c r="B58">
        <v>3</v>
      </c>
      <c r="C58" t="s">
        <v>36</v>
      </c>
      <c r="D58" t="s">
        <v>34</v>
      </c>
      <c r="E58" t="s">
        <v>35</v>
      </c>
      <c r="F58">
        <v>1</v>
      </c>
      <c r="G58" t="s">
        <v>75</v>
      </c>
      <c r="H58">
        <v>1.1812303033254739</v>
      </c>
      <c r="I58">
        <v>1.3028733162238955</v>
      </c>
      <c r="J58" t="s">
        <v>72</v>
      </c>
      <c r="K58">
        <f t="shared" si="0"/>
        <v>13.028733162238954</v>
      </c>
    </row>
    <row r="59" spans="1:11">
      <c r="A59">
        <v>58</v>
      </c>
      <c r="B59">
        <v>3</v>
      </c>
      <c r="C59" t="s">
        <v>36</v>
      </c>
      <c r="D59" t="s">
        <v>31</v>
      </c>
      <c r="F59">
        <v>1</v>
      </c>
      <c r="G59" t="s">
        <v>76</v>
      </c>
      <c r="H59">
        <v>1.1912314705358162</v>
      </c>
      <c r="I59">
        <v>1.2988989130370823</v>
      </c>
      <c r="J59" t="s">
        <v>72</v>
      </c>
      <c r="K59">
        <f t="shared" si="0"/>
        <v>12.988989130370822</v>
      </c>
    </row>
    <row r="60" spans="1:11">
      <c r="A60">
        <v>60</v>
      </c>
      <c r="B60">
        <v>3</v>
      </c>
      <c r="C60" t="s">
        <v>36</v>
      </c>
      <c r="D60" t="s">
        <v>31</v>
      </c>
      <c r="F60">
        <v>3</v>
      </c>
      <c r="G60" t="s">
        <v>76</v>
      </c>
      <c r="H60">
        <v>1.1112221328530778</v>
      </c>
      <c r="I60">
        <v>1.2188895753543438</v>
      </c>
      <c r="J60" t="s">
        <v>72</v>
      </c>
      <c r="K60">
        <f t="shared" si="0"/>
        <v>12.188895753543438</v>
      </c>
    </row>
    <row r="61" spans="1:11">
      <c r="A61" t="s">
        <v>21</v>
      </c>
      <c r="B61">
        <v>1</v>
      </c>
      <c r="G61" t="s">
        <v>74</v>
      </c>
      <c r="H61">
        <v>0.16191438306039485</v>
      </c>
      <c r="I61">
        <v>0.26452934866906436</v>
      </c>
      <c r="K61" t="s">
        <v>69</v>
      </c>
    </row>
    <row r="62" spans="1:11">
      <c r="A62" t="s">
        <v>12</v>
      </c>
      <c r="B62">
        <v>1</v>
      </c>
      <c r="G62" t="s">
        <v>74</v>
      </c>
      <c r="H62">
        <v>-0.41730142500351647</v>
      </c>
      <c r="I62">
        <v>-0.31468645939484696</v>
      </c>
      <c r="K62" t="s">
        <v>69</v>
      </c>
    </row>
    <row r="63" spans="1:11">
      <c r="A63" t="s">
        <v>9</v>
      </c>
      <c r="B63">
        <v>2</v>
      </c>
      <c r="G63" t="s">
        <v>74</v>
      </c>
      <c r="H63">
        <v>0.71506056914119598</v>
      </c>
      <c r="I63">
        <v>0.81767553474986554</v>
      </c>
      <c r="K63" t="s">
        <v>69</v>
      </c>
    </row>
    <row r="64" spans="1:11">
      <c r="A64" t="s">
        <v>22</v>
      </c>
      <c r="B64">
        <v>2</v>
      </c>
      <c r="G64" t="s">
        <v>74</v>
      </c>
      <c r="H64">
        <v>9.4121099792896956E-2</v>
      </c>
      <c r="I64">
        <v>0.19673606540156646</v>
      </c>
      <c r="K64" t="s">
        <v>69</v>
      </c>
    </row>
    <row r="65" spans="1:11">
      <c r="A65" t="s">
        <v>16</v>
      </c>
      <c r="B65">
        <v>2</v>
      </c>
      <c r="G65" t="s">
        <v>74</v>
      </c>
      <c r="H65">
        <v>2.3621148644947731</v>
      </c>
      <c r="I65">
        <v>2.4647298301034426</v>
      </c>
      <c r="K65" t="s">
        <v>69</v>
      </c>
    </row>
    <row r="66" spans="1:11">
      <c r="A66" t="s">
        <v>18</v>
      </c>
      <c r="B66">
        <v>3</v>
      </c>
      <c r="G66" t="s">
        <v>74</v>
      </c>
      <c r="H66">
        <v>2.3563674505406929</v>
      </c>
      <c r="I66">
        <v>2.4589824161493623</v>
      </c>
      <c r="K66" t="s">
        <v>69</v>
      </c>
    </row>
    <row r="67" spans="1:11">
      <c r="A67" t="s">
        <v>19</v>
      </c>
      <c r="B67">
        <v>3</v>
      </c>
      <c r="G67" t="s">
        <v>74</v>
      </c>
      <c r="H67">
        <v>8.4820823668753427</v>
      </c>
      <c r="I67">
        <v>8.5846973324840121</v>
      </c>
      <c r="K67" t="s">
        <v>69</v>
      </c>
    </row>
    <row r="68" spans="1:11">
      <c r="A68" t="s">
        <v>9</v>
      </c>
      <c r="B68">
        <v>1</v>
      </c>
      <c r="G68" t="s">
        <v>74</v>
      </c>
      <c r="H68">
        <v>0.69799709903444018</v>
      </c>
      <c r="I68">
        <v>0.80061206464310974</v>
      </c>
      <c r="K68" t="s">
        <v>69</v>
      </c>
    </row>
    <row r="69" spans="1:11">
      <c r="A69" t="s">
        <v>17</v>
      </c>
      <c r="B69">
        <v>3</v>
      </c>
      <c r="G69" t="s">
        <v>74</v>
      </c>
      <c r="H69">
        <v>-0.45562739676721353</v>
      </c>
      <c r="I69">
        <v>-0.35301243115854403</v>
      </c>
      <c r="K69" t="s">
        <v>69</v>
      </c>
    </row>
    <row r="70" spans="1:11">
      <c r="A70" t="s">
        <v>11</v>
      </c>
      <c r="B70">
        <v>1</v>
      </c>
      <c r="G70" t="s">
        <v>74</v>
      </c>
      <c r="H70">
        <v>-0.10766744250126603</v>
      </c>
      <c r="I70">
        <v>-5.0524768925965108E-3</v>
      </c>
      <c r="K70" t="s">
        <v>69</v>
      </c>
    </row>
    <row r="71" spans="1:11">
      <c r="A71" t="s">
        <v>13</v>
      </c>
      <c r="B71">
        <v>2</v>
      </c>
      <c r="G71" t="s">
        <v>74</v>
      </c>
      <c r="H71">
        <v>-0.1216430128984215</v>
      </c>
      <c r="I71">
        <v>-1.9028047289751979E-2</v>
      </c>
      <c r="K71" t="s">
        <v>69</v>
      </c>
    </row>
    <row r="72" spans="1:11">
      <c r="A72" t="s">
        <v>66</v>
      </c>
      <c r="B72" t="s">
        <v>65</v>
      </c>
      <c r="G72" t="s">
        <v>74</v>
      </c>
      <c r="H72">
        <v>-0.1287939885479551</v>
      </c>
      <c r="I72">
        <v>-2.6179022939285576E-2</v>
      </c>
      <c r="K72" t="s">
        <v>69</v>
      </c>
    </row>
    <row r="73" spans="1:11">
      <c r="A73" t="s">
        <v>14</v>
      </c>
      <c r="B73">
        <v>2</v>
      </c>
      <c r="G73" t="s">
        <v>74</v>
      </c>
      <c r="H73">
        <v>-9.693719846811788E-2</v>
      </c>
      <c r="I73">
        <v>5.67776714055164E-3</v>
      </c>
      <c r="K73" t="s">
        <v>69</v>
      </c>
    </row>
    <row r="74" spans="1:11">
      <c r="A74" t="s">
        <v>15</v>
      </c>
      <c r="B74">
        <v>2</v>
      </c>
      <c r="G74" t="s">
        <v>74</v>
      </c>
      <c r="H74">
        <v>-8.2113709809935598E-2</v>
      </c>
      <c r="I74">
        <v>2.0501255798733922E-2</v>
      </c>
      <c r="K74" t="s">
        <v>69</v>
      </c>
    </row>
    <row r="77" spans="1:11">
      <c r="A77" t="s">
        <v>67</v>
      </c>
    </row>
    <row r="80" spans="1:11">
      <c r="A80" t="s">
        <v>50</v>
      </c>
    </row>
    <row r="81" spans="1:2">
      <c r="A81" t="s">
        <v>56</v>
      </c>
      <c r="B81">
        <v>4.6214027239141853</v>
      </c>
    </row>
    <row r="82" spans="1:2">
      <c r="A82" t="s">
        <v>57</v>
      </c>
      <c r="B82">
        <v>-0.60985987183327417</v>
      </c>
    </row>
    <row r="84" spans="1:2">
      <c r="A84" t="s">
        <v>51</v>
      </c>
    </row>
    <row r="85" spans="1:2">
      <c r="A85" t="s">
        <v>48</v>
      </c>
      <c r="B85">
        <v>4.9411628860607326</v>
      </c>
    </row>
    <row r="86" spans="1:2">
      <c r="A86" t="s">
        <v>49</v>
      </c>
      <c r="B86">
        <v>-0.65528860459298066</v>
      </c>
    </row>
    <row r="88" spans="1:2">
      <c r="A88" t="s">
        <v>52</v>
      </c>
    </row>
    <row r="89" spans="1:2">
      <c r="A89" t="s">
        <v>48</v>
      </c>
      <c r="B89">
        <v>5.0005836051711432</v>
      </c>
    </row>
    <row r="90" spans="1:2">
      <c r="A90" t="s">
        <v>49</v>
      </c>
      <c r="B90">
        <v>-0.65731760217578294</v>
      </c>
    </row>
    <row r="92" spans="1:2">
      <c r="A92" t="s">
        <v>64</v>
      </c>
    </row>
    <row r="93" spans="1:2">
      <c r="A93" t="s">
        <v>56</v>
      </c>
      <c r="B93">
        <v>5.0690192329743935</v>
      </c>
    </row>
    <row r="94" spans="1:2">
      <c r="A94" t="s">
        <v>57</v>
      </c>
      <c r="B94">
        <v>-0.96011314275575566</v>
      </c>
    </row>
    <row r="96" spans="1:2">
      <c r="A96" t="s">
        <v>59</v>
      </c>
      <c r="B96">
        <v>-0.10766744250126603</v>
      </c>
    </row>
    <row r="97" spans="1:2">
      <c r="A97" t="s">
        <v>60</v>
      </c>
      <c r="B97">
        <v>-0.1216430128984215</v>
      </c>
    </row>
    <row r="98" spans="1:2">
      <c r="A98" t="s">
        <v>61</v>
      </c>
      <c r="B98">
        <v>-0.10261496560866952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5FE87-88B0-F242-B46C-09EC9465A3FE}">
  <dimension ref="A1:I71"/>
  <sheetViews>
    <sheetView workbookViewId="0">
      <selection activeCell="U29" sqref="U29"/>
    </sheetView>
  </sheetViews>
  <sheetFormatPr baseColWidth="10" defaultRowHeight="15"/>
  <sheetData>
    <row r="1" spans="1:9" s="22" customFormat="1" ht="53" customHeight="1">
      <c r="A1" s="22" t="s">
        <v>37</v>
      </c>
      <c r="B1" s="23" t="s">
        <v>38</v>
      </c>
      <c r="C1" s="29" t="s">
        <v>23</v>
      </c>
      <c r="D1" s="29" t="s">
        <v>24</v>
      </c>
      <c r="E1" s="29" t="s">
        <v>25</v>
      </c>
      <c r="F1" s="29" t="s">
        <v>70</v>
      </c>
      <c r="G1" s="29" t="s">
        <v>73</v>
      </c>
      <c r="H1" s="28" t="s">
        <v>58</v>
      </c>
      <c r="I1" s="28" t="s">
        <v>121</v>
      </c>
    </row>
    <row r="2" spans="1:9" s="26" customFormat="1">
      <c r="A2" s="6">
        <v>9</v>
      </c>
      <c r="B2" s="26">
        <v>1</v>
      </c>
      <c r="C2" s="29" t="s">
        <v>26</v>
      </c>
      <c r="D2" s="29" t="s">
        <v>27</v>
      </c>
      <c r="E2" s="29">
        <v>0</v>
      </c>
      <c r="F2" s="29">
        <v>2</v>
      </c>
      <c r="G2" s="29" t="s">
        <v>74</v>
      </c>
      <c r="H2" s="26">
        <v>24.273458234609031</v>
      </c>
      <c r="I2" s="26">
        <f>AVERAGE(H2:H4)</f>
        <v>24.602680271873073</v>
      </c>
    </row>
    <row r="3" spans="1:9" s="26" customFormat="1">
      <c r="A3" s="6">
        <v>17</v>
      </c>
      <c r="B3" s="26">
        <v>2</v>
      </c>
      <c r="C3" s="29" t="s">
        <v>26</v>
      </c>
      <c r="D3" s="29" t="s">
        <v>27</v>
      </c>
      <c r="E3" s="29">
        <v>0</v>
      </c>
      <c r="F3" s="29">
        <v>3</v>
      </c>
      <c r="G3" s="29" t="s">
        <v>74</v>
      </c>
      <c r="H3" s="26">
        <v>24.861415359430389</v>
      </c>
    </row>
    <row r="4" spans="1:9" s="26" customFormat="1">
      <c r="A4" s="6">
        <v>1</v>
      </c>
      <c r="B4" s="26">
        <v>3</v>
      </c>
      <c r="C4" s="29" t="s">
        <v>26</v>
      </c>
      <c r="D4" s="29" t="s">
        <v>27</v>
      </c>
      <c r="E4" s="29">
        <v>0</v>
      </c>
      <c r="F4" s="29">
        <v>1</v>
      </c>
      <c r="G4" s="29" t="s">
        <v>74</v>
      </c>
      <c r="H4" s="26">
        <v>24.67316722157981</v>
      </c>
    </row>
    <row r="5" spans="1:9" s="26" customFormat="1">
      <c r="A5" s="17">
        <v>10</v>
      </c>
      <c r="B5" s="26">
        <v>1</v>
      </c>
      <c r="C5" s="29" t="s">
        <v>26</v>
      </c>
      <c r="D5" s="29" t="s">
        <v>27</v>
      </c>
      <c r="E5" s="29">
        <v>250</v>
      </c>
      <c r="F5" s="29">
        <v>2</v>
      </c>
      <c r="G5" s="29" t="s">
        <v>74</v>
      </c>
      <c r="H5" s="26">
        <v>21.885733493920036</v>
      </c>
      <c r="I5" s="26">
        <f>AVERAGE(H5:H7)</f>
        <v>23.595306157652242</v>
      </c>
    </row>
    <row r="6" spans="1:9" s="26" customFormat="1">
      <c r="A6" s="17">
        <v>18</v>
      </c>
      <c r="B6" s="26">
        <v>2</v>
      </c>
      <c r="C6" s="29" t="s">
        <v>26</v>
      </c>
      <c r="D6" s="29" t="s">
        <v>27</v>
      </c>
      <c r="E6" s="29">
        <v>250</v>
      </c>
      <c r="F6" s="29">
        <v>3</v>
      </c>
      <c r="G6" s="29" t="s">
        <v>74</v>
      </c>
      <c r="H6" s="26">
        <v>24.943768074198076</v>
      </c>
    </row>
    <row r="7" spans="1:9" s="26" customFormat="1">
      <c r="A7" s="17">
        <v>2</v>
      </c>
      <c r="B7" s="26">
        <v>3</v>
      </c>
      <c r="C7" s="29" t="s">
        <v>26</v>
      </c>
      <c r="D7" s="29" t="s">
        <v>27</v>
      </c>
      <c r="E7" s="29">
        <v>250</v>
      </c>
      <c r="F7" s="29">
        <v>1</v>
      </c>
      <c r="G7" s="29" t="s">
        <v>74</v>
      </c>
      <c r="H7" s="26">
        <v>23.956416904838605</v>
      </c>
    </row>
    <row r="8" spans="1:9" s="26" customFormat="1">
      <c r="A8" s="15">
        <v>11</v>
      </c>
      <c r="B8" s="26">
        <v>1</v>
      </c>
      <c r="C8" s="29" t="s">
        <v>26</v>
      </c>
      <c r="D8" s="29" t="s">
        <v>28</v>
      </c>
      <c r="E8" s="29">
        <v>0</v>
      </c>
      <c r="F8" s="29">
        <v>2</v>
      </c>
      <c r="G8" s="29" t="s">
        <v>74</v>
      </c>
      <c r="H8" s="26">
        <v>27.254262991533679</v>
      </c>
      <c r="I8" s="26">
        <f>AVERAGE(H8:H10)</f>
        <v>28.015044032253645</v>
      </c>
    </row>
    <row r="9" spans="1:9" s="26" customFormat="1">
      <c r="A9" s="15">
        <v>19</v>
      </c>
      <c r="B9" s="26">
        <v>2</v>
      </c>
      <c r="C9" s="29" t="s">
        <v>26</v>
      </c>
      <c r="D9" s="29" t="s">
        <v>28</v>
      </c>
      <c r="E9" s="29">
        <v>0</v>
      </c>
      <c r="F9" s="29">
        <v>3</v>
      </c>
      <c r="G9" s="29" t="s">
        <v>74</v>
      </c>
      <c r="H9" s="26">
        <v>28.567287523975939</v>
      </c>
    </row>
    <row r="10" spans="1:9" s="26" customFormat="1">
      <c r="A10" s="15">
        <v>3</v>
      </c>
      <c r="B10" s="26">
        <v>3</v>
      </c>
      <c r="C10" s="29" t="s">
        <v>26</v>
      </c>
      <c r="D10" s="29" t="s">
        <v>28</v>
      </c>
      <c r="E10" s="29">
        <v>0</v>
      </c>
      <c r="F10" s="29">
        <v>1</v>
      </c>
      <c r="G10" s="29" t="s">
        <v>74</v>
      </c>
      <c r="H10" s="26">
        <v>28.223581581251324</v>
      </c>
    </row>
    <row r="11" spans="1:9" s="26" customFormat="1">
      <c r="A11" s="6">
        <v>12</v>
      </c>
      <c r="B11" s="26">
        <v>1</v>
      </c>
      <c r="C11" s="29" t="s">
        <v>26</v>
      </c>
      <c r="D11" s="29" t="s">
        <v>28</v>
      </c>
      <c r="E11" s="29">
        <v>250</v>
      </c>
      <c r="F11" s="29">
        <v>2</v>
      </c>
      <c r="G11" s="29" t="s">
        <v>74</v>
      </c>
      <c r="H11" s="26">
        <v>24.889645264464253</v>
      </c>
      <c r="I11" s="26">
        <f>AVERAGE(H11:H13)</f>
        <v>25.969871310306427</v>
      </c>
    </row>
    <row r="12" spans="1:9" s="26" customFormat="1">
      <c r="A12" s="6">
        <v>20</v>
      </c>
      <c r="B12" s="26">
        <v>2</v>
      </c>
      <c r="C12" s="29" t="s">
        <v>26</v>
      </c>
      <c r="D12" s="29" t="s">
        <v>28</v>
      </c>
      <c r="E12" s="29">
        <v>250</v>
      </c>
      <c r="F12" s="29">
        <v>3</v>
      </c>
      <c r="G12" s="29" t="s">
        <v>74</v>
      </c>
      <c r="H12" s="26">
        <v>27.496702231996121</v>
      </c>
    </row>
    <row r="13" spans="1:9" s="26" customFormat="1">
      <c r="A13" s="6">
        <v>4</v>
      </c>
      <c r="B13" s="26">
        <v>3</v>
      </c>
      <c r="C13" s="29" t="s">
        <v>26</v>
      </c>
      <c r="D13" s="29" t="s">
        <v>28</v>
      </c>
      <c r="E13" s="29">
        <v>250</v>
      </c>
      <c r="F13" s="29">
        <v>1</v>
      </c>
      <c r="G13" s="29" t="s">
        <v>74</v>
      </c>
      <c r="H13" s="26">
        <v>25.523266434458897</v>
      </c>
    </row>
    <row r="14" spans="1:9" s="26" customFormat="1">
      <c r="A14" s="11">
        <v>15</v>
      </c>
      <c r="B14" s="26">
        <v>1</v>
      </c>
      <c r="C14" s="29" t="s">
        <v>26</v>
      </c>
      <c r="D14" s="29" t="s">
        <v>30</v>
      </c>
      <c r="E14" s="29">
        <v>0</v>
      </c>
      <c r="F14" s="29">
        <v>2</v>
      </c>
      <c r="G14" s="29" t="s">
        <v>74</v>
      </c>
      <c r="H14" s="26">
        <v>13.936920808787633</v>
      </c>
      <c r="I14" s="26">
        <f>AVERAGE(H14:H16)</f>
        <v>14.234000695437139</v>
      </c>
    </row>
    <row r="15" spans="1:9" s="26" customFormat="1">
      <c r="A15" s="11">
        <v>23</v>
      </c>
      <c r="B15" s="26">
        <v>2</v>
      </c>
      <c r="C15" s="29" t="s">
        <v>26</v>
      </c>
      <c r="D15" s="29" t="s">
        <v>30</v>
      </c>
      <c r="E15" s="29">
        <v>0</v>
      </c>
      <c r="F15" s="29">
        <v>3</v>
      </c>
      <c r="G15" s="29" t="s">
        <v>74</v>
      </c>
      <c r="H15" s="26">
        <v>14.814384157773567</v>
      </c>
    </row>
    <row r="16" spans="1:9" s="26" customFormat="1">
      <c r="A16" s="16" t="s">
        <v>101</v>
      </c>
      <c r="B16" s="26">
        <v>4</v>
      </c>
      <c r="C16" s="29" t="s">
        <v>26</v>
      </c>
      <c r="D16" s="29" t="s">
        <v>30</v>
      </c>
      <c r="E16" s="29">
        <v>0</v>
      </c>
      <c r="F16" s="29">
        <v>1</v>
      </c>
      <c r="G16" s="29" t="s">
        <v>74</v>
      </c>
      <c r="H16" s="26">
        <v>13.950697119750217</v>
      </c>
    </row>
    <row r="17" spans="1:9" s="26" customFormat="1">
      <c r="A17" s="11">
        <v>16</v>
      </c>
      <c r="B17" s="26">
        <v>1</v>
      </c>
      <c r="C17" s="29" t="s">
        <v>26</v>
      </c>
      <c r="D17" s="29" t="s">
        <v>30</v>
      </c>
      <c r="E17" s="29">
        <v>250</v>
      </c>
      <c r="F17" s="29">
        <v>2</v>
      </c>
      <c r="G17" s="29" t="s">
        <v>74</v>
      </c>
      <c r="H17" s="26">
        <v>12.966426236765658</v>
      </c>
      <c r="I17" s="26">
        <f>AVERAGE(H17:H19)</f>
        <v>13.23245718893142</v>
      </c>
    </row>
    <row r="18" spans="1:9" s="26" customFormat="1">
      <c r="A18" s="11">
        <v>24</v>
      </c>
      <c r="B18" s="26">
        <v>2</v>
      </c>
      <c r="C18" s="29" t="s">
        <v>26</v>
      </c>
      <c r="D18" s="29" t="s">
        <v>30</v>
      </c>
      <c r="E18" s="29">
        <v>250</v>
      </c>
      <c r="F18" s="29">
        <v>3</v>
      </c>
      <c r="G18" s="29" t="s">
        <v>74</v>
      </c>
      <c r="H18" s="26">
        <v>13.842622123514962</v>
      </c>
    </row>
    <row r="19" spans="1:9" s="26" customFormat="1">
      <c r="A19" s="16" t="s">
        <v>102</v>
      </c>
      <c r="B19" s="26">
        <v>4</v>
      </c>
      <c r="C19" s="29" t="s">
        <v>26</v>
      </c>
      <c r="D19" s="29" t="s">
        <v>30</v>
      </c>
      <c r="E19" s="29">
        <v>250</v>
      </c>
      <c r="F19" s="29">
        <v>1</v>
      </c>
      <c r="G19" s="29" t="s">
        <v>74</v>
      </c>
      <c r="H19" s="26">
        <v>12.888323206513643</v>
      </c>
    </row>
    <row r="20" spans="1:9">
      <c r="A20" s="42">
        <v>13</v>
      </c>
      <c r="B20" s="26">
        <v>1</v>
      </c>
      <c r="C20" s="29" t="s">
        <v>26</v>
      </c>
      <c r="D20" s="29" t="s">
        <v>29</v>
      </c>
      <c r="E20" s="29">
        <v>0</v>
      </c>
      <c r="F20" s="29">
        <v>2</v>
      </c>
      <c r="G20" s="29" t="s">
        <v>74</v>
      </c>
      <c r="H20" s="26">
        <v>29.187549797704449</v>
      </c>
      <c r="I20" s="26">
        <f>AVERAGE(H20:H22)</f>
        <v>30.033471379454767</v>
      </c>
    </row>
    <row r="21" spans="1:9">
      <c r="A21" s="42">
        <v>21</v>
      </c>
      <c r="B21" s="26">
        <v>2</v>
      </c>
      <c r="C21" s="29" t="s">
        <v>26</v>
      </c>
      <c r="D21" s="29" t="s">
        <v>29</v>
      </c>
      <c r="E21" s="29">
        <v>0</v>
      </c>
      <c r="F21" s="29">
        <v>3</v>
      </c>
      <c r="G21" s="29" t="s">
        <v>74</v>
      </c>
      <c r="H21" s="26">
        <v>32.141395344893205</v>
      </c>
    </row>
    <row r="22" spans="1:9">
      <c r="A22" s="44" t="s">
        <v>99</v>
      </c>
      <c r="B22" s="26">
        <v>4</v>
      </c>
      <c r="C22" s="29" t="s">
        <v>26</v>
      </c>
      <c r="D22" s="29" t="s">
        <v>29</v>
      </c>
      <c r="E22" s="29">
        <v>0</v>
      </c>
      <c r="F22" s="29">
        <v>1</v>
      </c>
      <c r="G22" s="29" t="s">
        <v>74</v>
      </c>
      <c r="H22" s="26">
        <v>28.771468995766647</v>
      </c>
    </row>
    <row r="23" spans="1:9" s="26" customFormat="1">
      <c r="A23" s="5">
        <v>14</v>
      </c>
      <c r="B23" s="26">
        <v>1</v>
      </c>
      <c r="C23" s="29" t="s">
        <v>26</v>
      </c>
      <c r="D23" s="29" t="s">
        <v>29</v>
      </c>
      <c r="E23" s="29">
        <v>250</v>
      </c>
      <c r="F23" s="29">
        <v>2</v>
      </c>
      <c r="G23" s="29" t="s">
        <v>74</v>
      </c>
      <c r="H23" s="26">
        <v>30.142639693980048</v>
      </c>
      <c r="I23" s="26">
        <f>AVERAGE(H23:H25)</f>
        <v>30.084237617043357</v>
      </c>
    </row>
    <row r="24" spans="1:9" s="26" customFormat="1">
      <c r="A24" s="5">
        <v>22</v>
      </c>
      <c r="B24" s="26">
        <v>2</v>
      </c>
      <c r="C24" s="29" t="s">
        <v>26</v>
      </c>
      <c r="D24" s="29" t="s">
        <v>29</v>
      </c>
      <c r="E24" s="29">
        <v>250</v>
      </c>
      <c r="F24" s="29">
        <v>3</v>
      </c>
      <c r="G24" s="29" t="s">
        <v>74</v>
      </c>
      <c r="H24" s="26">
        <v>31.548455798565914</v>
      </c>
    </row>
    <row r="25" spans="1:9" s="26" customFormat="1">
      <c r="A25" s="12" t="s">
        <v>100</v>
      </c>
      <c r="B25" s="26">
        <v>4</v>
      </c>
      <c r="C25" s="29" t="s">
        <v>26</v>
      </c>
      <c r="D25" s="29" t="s">
        <v>29</v>
      </c>
      <c r="E25" s="29">
        <v>250</v>
      </c>
      <c r="F25" s="29">
        <v>1</v>
      </c>
      <c r="G25" s="29" t="s">
        <v>74</v>
      </c>
      <c r="H25" s="26">
        <v>28.561617358584105</v>
      </c>
    </row>
    <row r="26" spans="1:9" s="26" customFormat="1">
      <c r="A26" s="5">
        <v>42</v>
      </c>
      <c r="B26" s="26">
        <v>1</v>
      </c>
      <c r="C26" s="29" t="s">
        <v>36</v>
      </c>
      <c r="D26" s="29" t="s">
        <v>27</v>
      </c>
      <c r="E26" s="29">
        <v>0</v>
      </c>
      <c r="F26" s="29">
        <v>2</v>
      </c>
      <c r="G26" s="29" t="s">
        <v>74</v>
      </c>
      <c r="H26" s="26">
        <v>29.819141503306049</v>
      </c>
      <c r="I26" s="26">
        <f>AVERAGE(H26:H28)</f>
        <v>31.943605507339981</v>
      </c>
    </row>
    <row r="27" spans="1:9" s="26" customFormat="1">
      <c r="A27" s="5">
        <v>50</v>
      </c>
      <c r="B27" s="26">
        <v>2</v>
      </c>
      <c r="C27" s="29" t="s">
        <v>36</v>
      </c>
      <c r="D27" s="29" t="s">
        <v>27</v>
      </c>
      <c r="E27" s="29">
        <v>0</v>
      </c>
      <c r="F27" s="29">
        <v>3</v>
      </c>
      <c r="G27" s="29" t="s">
        <v>74</v>
      </c>
      <c r="H27" s="26">
        <v>32.470806203963924</v>
      </c>
    </row>
    <row r="28" spans="1:9" s="26" customFormat="1">
      <c r="A28" s="5">
        <v>34</v>
      </c>
      <c r="B28" s="26">
        <v>3</v>
      </c>
      <c r="C28" s="29" t="s">
        <v>36</v>
      </c>
      <c r="D28" s="29" t="s">
        <v>27</v>
      </c>
      <c r="E28" s="29">
        <v>0</v>
      </c>
      <c r="F28" s="29">
        <v>1</v>
      </c>
      <c r="G28" s="29" t="s">
        <v>74</v>
      </c>
      <c r="H28" s="26">
        <v>33.54086881474997</v>
      </c>
    </row>
    <row r="29" spans="1:9" s="26" customFormat="1">
      <c r="A29" s="5">
        <v>43</v>
      </c>
      <c r="B29" s="26">
        <v>1</v>
      </c>
      <c r="C29" s="29" t="s">
        <v>36</v>
      </c>
      <c r="D29" s="29" t="s">
        <v>27</v>
      </c>
      <c r="E29" s="29">
        <v>250</v>
      </c>
      <c r="F29" s="29">
        <v>2</v>
      </c>
      <c r="G29" s="29" t="s">
        <v>74</v>
      </c>
      <c r="H29" s="26">
        <v>30.620184642117849</v>
      </c>
      <c r="I29" s="26">
        <f>AVERAGE(H29:H31)</f>
        <v>31.988503772756555</v>
      </c>
    </row>
    <row r="30" spans="1:9" s="26" customFormat="1">
      <c r="A30" s="5">
        <v>51</v>
      </c>
      <c r="B30" s="26">
        <v>2</v>
      </c>
      <c r="C30" s="29" t="s">
        <v>36</v>
      </c>
      <c r="D30" s="29" t="s">
        <v>27</v>
      </c>
      <c r="E30" s="29">
        <v>250</v>
      </c>
      <c r="F30" s="29">
        <v>3</v>
      </c>
      <c r="G30" s="29" t="s">
        <v>74</v>
      </c>
      <c r="H30" s="26">
        <v>32.437865118056855</v>
      </c>
    </row>
    <row r="31" spans="1:9" s="26" customFormat="1">
      <c r="A31" s="5">
        <v>35</v>
      </c>
      <c r="B31" s="26">
        <v>3</v>
      </c>
      <c r="C31" s="29" t="s">
        <v>36</v>
      </c>
      <c r="D31" s="29" t="s">
        <v>27</v>
      </c>
      <c r="E31" s="29">
        <v>250</v>
      </c>
      <c r="F31" s="29">
        <v>1</v>
      </c>
      <c r="G31" s="29" t="s">
        <v>74</v>
      </c>
      <c r="H31" s="26">
        <v>32.907461558094958</v>
      </c>
    </row>
    <row r="32" spans="1:9" s="26" customFormat="1">
      <c r="A32" s="9">
        <v>44</v>
      </c>
      <c r="B32" s="26">
        <v>1</v>
      </c>
      <c r="C32" s="29" t="s">
        <v>36</v>
      </c>
      <c r="D32" s="29" t="s">
        <v>28</v>
      </c>
      <c r="E32" s="29">
        <v>0</v>
      </c>
      <c r="F32" s="29">
        <v>2</v>
      </c>
      <c r="G32" s="29" t="s">
        <v>74</v>
      </c>
      <c r="H32" s="26">
        <v>33.485454330944641</v>
      </c>
      <c r="I32" s="26">
        <f>AVERAGE(H32:H34)</f>
        <v>34.214928558452392</v>
      </c>
    </row>
    <row r="33" spans="1:9" s="26" customFormat="1">
      <c r="A33" s="9">
        <v>52</v>
      </c>
      <c r="B33" s="26">
        <v>2</v>
      </c>
      <c r="C33" s="29" t="s">
        <v>36</v>
      </c>
      <c r="D33" s="29" t="s">
        <v>28</v>
      </c>
      <c r="E33" s="29">
        <v>0</v>
      </c>
      <c r="F33" s="29">
        <v>3</v>
      </c>
      <c r="G33" s="29" t="s">
        <v>74</v>
      </c>
      <c r="H33" s="26">
        <v>35.468445021507435</v>
      </c>
    </row>
    <row r="34" spans="1:9" s="26" customFormat="1">
      <c r="A34" s="9">
        <v>36</v>
      </c>
      <c r="B34" s="26">
        <v>3</v>
      </c>
      <c r="C34" s="29" t="s">
        <v>36</v>
      </c>
      <c r="D34" s="29" t="s">
        <v>28</v>
      </c>
      <c r="E34" s="29">
        <v>0</v>
      </c>
      <c r="F34" s="29">
        <v>1</v>
      </c>
      <c r="G34" s="29" t="s">
        <v>74</v>
      </c>
      <c r="H34" s="26">
        <v>33.690886322905108</v>
      </c>
    </row>
    <row r="35" spans="1:9" s="26" customFormat="1">
      <c r="A35" s="9">
        <v>45</v>
      </c>
      <c r="B35" s="26">
        <v>1</v>
      </c>
      <c r="C35" s="29" t="s">
        <v>36</v>
      </c>
      <c r="D35" s="29" t="s">
        <v>28</v>
      </c>
      <c r="E35" s="29">
        <v>250</v>
      </c>
      <c r="F35" s="29">
        <v>2</v>
      </c>
      <c r="G35" s="29" t="s">
        <v>74</v>
      </c>
      <c r="H35" s="26">
        <v>32.930886004074942</v>
      </c>
      <c r="I35" s="26">
        <f>AVERAGE(H35:H37)</f>
        <v>33.692124080241733</v>
      </c>
    </row>
    <row r="36" spans="1:9" s="26" customFormat="1">
      <c r="A36" s="9">
        <v>53</v>
      </c>
      <c r="B36" s="26">
        <v>2</v>
      </c>
      <c r="C36" s="29" t="s">
        <v>36</v>
      </c>
      <c r="D36" s="29" t="s">
        <v>28</v>
      </c>
      <c r="E36" s="29">
        <v>250</v>
      </c>
      <c r="F36" s="29">
        <v>3</v>
      </c>
      <c r="G36" s="29" t="s">
        <v>74</v>
      </c>
      <c r="H36" s="26">
        <v>33.837861269107393</v>
      </c>
    </row>
    <row r="37" spans="1:9" s="26" customFormat="1">
      <c r="A37" s="9">
        <v>37</v>
      </c>
      <c r="B37" s="26">
        <v>3</v>
      </c>
      <c r="C37" s="29" t="s">
        <v>36</v>
      </c>
      <c r="D37" s="29" t="s">
        <v>28</v>
      </c>
      <c r="E37" s="29">
        <v>250</v>
      </c>
      <c r="F37" s="29">
        <v>1</v>
      </c>
      <c r="G37" s="29" t="s">
        <v>74</v>
      </c>
      <c r="H37" s="26">
        <v>34.307624967542878</v>
      </c>
    </row>
    <row r="38" spans="1:9" s="26" customFormat="1">
      <c r="A38" s="17">
        <v>48</v>
      </c>
      <c r="B38" s="26">
        <v>1</v>
      </c>
      <c r="C38" s="29" t="s">
        <v>36</v>
      </c>
      <c r="D38" s="29" t="s">
        <v>30</v>
      </c>
      <c r="E38" s="29">
        <v>0</v>
      </c>
      <c r="F38" s="29">
        <v>2</v>
      </c>
      <c r="G38" s="29" t="s">
        <v>74</v>
      </c>
      <c r="H38" s="26">
        <v>22.17842233310126</v>
      </c>
      <c r="I38" s="26">
        <f>AVERAGE(H38:H40)</f>
        <v>22.779576262092728</v>
      </c>
    </row>
    <row r="39" spans="1:9" s="26" customFormat="1">
      <c r="A39" s="17">
        <v>56</v>
      </c>
      <c r="B39" s="26">
        <v>2</v>
      </c>
      <c r="C39" s="29" t="s">
        <v>36</v>
      </c>
      <c r="D39" s="29" t="s">
        <v>30</v>
      </c>
      <c r="E39" s="29">
        <v>0</v>
      </c>
      <c r="F39" s="29">
        <v>3</v>
      </c>
      <c r="G39" s="29" t="s">
        <v>74</v>
      </c>
      <c r="H39" s="26">
        <v>23.461419208379848</v>
      </c>
    </row>
    <row r="40" spans="1:9" s="26" customFormat="1">
      <c r="A40" s="11" t="s">
        <v>98</v>
      </c>
      <c r="B40" s="26">
        <v>4</v>
      </c>
      <c r="C40" s="29" t="s">
        <v>36</v>
      </c>
      <c r="D40" s="29" t="s">
        <v>30</v>
      </c>
      <c r="E40" s="29">
        <v>0</v>
      </c>
      <c r="F40" s="29">
        <v>1</v>
      </c>
      <c r="G40" s="29" t="s">
        <v>74</v>
      </c>
      <c r="H40" s="26">
        <v>22.698887244797085</v>
      </c>
    </row>
    <row r="41" spans="1:9" s="26" customFormat="1">
      <c r="A41" s="17">
        <v>49</v>
      </c>
      <c r="B41" s="26">
        <v>1</v>
      </c>
      <c r="C41" s="29" t="s">
        <v>36</v>
      </c>
      <c r="D41" s="29" t="s">
        <v>30</v>
      </c>
      <c r="E41" s="29">
        <v>250</v>
      </c>
      <c r="F41" s="29">
        <v>2</v>
      </c>
      <c r="G41" s="29" t="s">
        <v>74</v>
      </c>
      <c r="H41" s="26">
        <v>24.396695640580074</v>
      </c>
      <c r="I41" s="26">
        <f>AVERAGE(H41:H43)</f>
        <v>22.661499442367784</v>
      </c>
    </row>
    <row r="42" spans="1:9" s="26" customFormat="1">
      <c r="A42" s="17">
        <v>57</v>
      </c>
      <c r="B42" s="26">
        <v>2</v>
      </c>
      <c r="C42" s="29" t="s">
        <v>36</v>
      </c>
      <c r="D42" s="29" t="s">
        <v>30</v>
      </c>
      <c r="E42" s="29">
        <v>250</v>
      </c>
      <c r="F42" s="29">
        <v>3</v>
      </c>
      <c r="G42" s="29" t="s">
        <v>74</v>
      </c>
      <c r="H42" s="26">
        <v>23.06612617749499</v>
      </c>
    </row>
    <row r="43" spans="1:9" s="26" customFormat="1">
      <c r="A43" s="10" t="s">
        <v>105</v>
      </c>
      <c r="B43" s="26">
        <v>4</v>
      </c>
      <c r="C43" s="29" t="s">
        <v>36</v>
      </c>
      <c r="D43" s="29" t="s">
        <v>30</v>
      </c>
      <c r="E43" s="29">
        <v>250</v>
      </c>
      <c r="F43" s="29">
        <v>1</v>
      </c>
      <c r="G43" s="29" t="s">
        <v>74</v>
      </c>
      <c r="H43" s="26">
        <v>20.521676509028296</v>
      </c>
    </row>
    <row r="44" spans="1:9" s="26" customFormat="1">
      <c r="A44" s="9">
        <v>56</v>
      </c>
      <c r="B44" s="26">
        <v>1</v>
      </c>
      <c r="C44" s="29" t="s">
        <v>36</v>
      </c>
      <c r="D44" s="29" t="s">
        <v>29</v>
      </c>
      <c r="E44" s="29">
        <v>0</v>
      </c>
      <c r="F44" s="29">
        <v>2</v>
      </c>
      <c r="G44" s="29" t="s">
        <v>74</v>
      </c>
      <c r="H44" s="26">
        <v>34.594590984684046</v>
      </c>
      <c r="I44" s="26">
        <f>AVERAGE(H44:H46)</f>
        <v>34.88482844422559</v>
      </c>
    </row>
    <row r="45" spans="1:9" s="26" customFormat="1">
      <c r="A45" s="9">
        <v>54</v>
      </c>
      <c r="B45" s="26">
        <v>2</v>
      </c>
      <c r="C45" s="29" t="s">
        <v>36</v>
      </c>
      <c r="D45" s="29" t="s">
        <v>29</v>
      </c>
      <c r="E45" s="29">
        <v>0</v>
      </c>
      <c r="F45" s="29">
        <v>3</v>
      </c>
      <c r="G45" s="29" t="s">
        <v>74</v>
      </c>
      <c r="H45" s="26">
        <v>37.576674519560015</v>
      </c>
    </row>
    <row r="46" spans="1:9" s="26" customFormat="1">
      <c r="A46" s="12" t="s">
        <v>103</v>
      </c>
      <c r="B46" s="26">
        <v>4</v>
      </c>
      <c r="C46" s="29" t="s">
        <v>36</v>
      </c>
      <c r="D46" s="29" t="s">
        <v>29</v>
      </c>
      <c r="E46" s="29">
        <v>0</v>
      </c>
      <c r="F46" s="29">
        <v>1</v>
      </c>
      <c r="G46" s="29" t="s">
        <v>74</v>
      </c>
      <c r="H46" s="26">
        <v>32.483219828432709</v>
      </c>
    </row>
    <row r="47" spans="1:9">
      <c r="A47" s="45">
        <v>47</v>
      </c>
      <c r="B47" s="26">
        <v>1</v>
      </c>
      <c r="C47" s="29" t="s">
        <v>36</v>
      </c>
      <c r="D47" s="29" t="s">
        <v>29</v>
      </c>
      <c r="E47" s="29">
        <v>250</v>
      </c>
      <c r="F47" s="29">
        <v>2</v>
      </c>
      <c r="G47" s="29" t="s">
        <v>74</v>
      </c>
      <c r="H47" s="26">
        <v>33.362216924973595</v>
      </c>
      <c r="I47" s="26">
        <f>AVERAGE(H47:H49)</f>
        <v>34.320312023422439</v>
      </c>
    </row>
    <row r="48" spans="1:9">
      <c r="A48" s="45">
        <v>55</v>
      </c>
      <c r="B48" s="26">
        <v>2</v>
      </c>
      <c r="C48" s="29" t="s">
        <v>36</v>
      </c>
      <c r="D48" s="29" t="s">
        <v>29</v>
      </c>
      <c r="E48" s="29">
        <v>250</v>
      </c>
      <c r="F48" s="29">
        <v>3</v>
      </c>
      <c r="G48" s="29" t="s">
        <v>74</v>
      </c>
      <c r="H48" s="26">
        <v>37.115499316861012</v>
      </c>
    </row>
    <row r="49" spans="1:8">
      <c r="A49" s="44" t="s">
        <v>104</v>
      </c>
      <c r="B49" s="26">
        <v>4</v>
      </c>
      <c r="C49" s="29" t="s">
        <v>36</v>
      </c>
      <c r="D49" s="29" t="s">
        <v>29</v>
      </c>
      <c r="E49" s="29">
        <v>250</v>
      </c>
      <c r="F49" s="29">
        <v>1</v>
      </c>
      <c r="G49" s="29" t="s">
        <v>74</v>
      </c>
      <c r="H49" s="26">
        <v>32.483219828432709</v>
      </c>
    </row>
    <row r="50" spans="1:8" s="26" customFormat="1">
      <c r="A50" s="43"/>
      <c r="B50"/>
      <c r="C50"/>
      <c r="D50"/>
      <c r="E50"/>
      <c r="F50"/>
      <c r="G50"/>
      <c r="H50"/>
    </row>
    <row r="51" spans="1:8" s="26" customFormat="1">
      <c r="A51" s="43"/>
      <c r="B51"/>
      <c r="C51"/>
      <c r="D51"/>
      <c r="E51"/>
      <c r="F51"/>
      <c r="G51"/>
      <c r="H51"/>
    </row>
    <row r="52" spans="1:8" s="26" customFormat="1">
      <c r="A52" s="43"/>
      <c r="B52"/>
      <c r="C52"/>
      <c r="D52"/>
      <c r="E52"/>
      <c r="F52"/>
      <c r="G52"/>
      <c r="H52"/>
    </row>
    <row r="53" spans="1:8" s="26" customFormat="1">
      <c r="A53" s="43"/>
      <c r="B53"/>
      <c r="C53"/>
      <c r="D53"/>
      <c r="E53"/>
      <c r="F53"/>
      <c r="G53"/>
      <c r="H53"/>
    </row>
    <row r="54" spans="1:8" s="26" customFormat="1">
      <c r="A54" s="43"/>
      <c r="B54"/>
      <c r="C54"/>
      <c r="D54"/>
      <c r="E54"/>
      <c r="F54"/>
      <c r="G54"/>
      <c r="H54"/>
    </row>
    <row r="55" spans="1:8" s="26" customFormat="1">
      <c r="A55" s="43"/>
      <c r="B55"/>
      <c r="C55"/>
      <c r="D55"/>
      <c r="E55"/>
      <c r="F55"/>
      <c r="G55"/>
      <c r="H55"/>
    </row>
    <row r="58" spans="1:8" s="26" customFormat="1">
      <c r="A58" s="13">
        <v>28</v>
      </c>
      <c r="B58" s="26">
        <v>1</v>
      </c>
      <c r="C58" s="29" t="s">
        <v>26</v>
      </c>
      <c r="D58" s="29" t="s">
        <v>32</v>
      </c>
      <c r="E58" s="29" t="s">
        <v>35</v>
      </c>
      <c r="F58" s="29">
        <v>1</v>
      </c>
      <c r="G58" s="29" t="s">
        <v>75</v>
      </c>
      <c r="H58" s="26">
        <v>2.8509786353345437</v>
      </c>
    </row>
    <row r="59" spans="1:8" s="26" customFormat="1">
      <c r="A59" s="10">
        <v>29</v>
      </c>
      <c r="B59" s="26">
        <v>1</v>
      </c>
      <c r="C59" s="29" t="s">
        <v>26</v>
      </c>
      <c r="D59" s="29" t="s">
        <v>33</v>
      </c>
      <c r="E59" s="29" t="s">
        <v>35</v>
      </c>
      <c r="F59" s="29">
        <v>1</v>
      </c>
      <c r="G59" s="29" t="s">
        <v>75</v>
      </c>
      <c r="H59" s="26">
        <v>9.5982266122492526</v>
      </c>
    </row>
    <row r="60" spans="1:8" s="26" customFormat="1">
      <c r="A60" s="13">
        <v>30</v>
      </c>
      <c r="B60" s="26">
        <v>1</v>
      </c>
      <c r="C60" s="29" t="s">
        <v>26</v>
      </c>
      <c r="D60" s="29" t="s">
        <v>34</v>
      </c>
      <c r="E60" s="29" t="s">
        <v>35</v>
      </c>
      <c r="F60" s="29">
        <v>1</v>
      </c>
      <c r="G60" s="29" t="s">
        <v>75</v>
      </c>
      <c r="H60" s="26">
        <v>2.6969318778707372</v>
      </c>
    </row>
    <row r="61" spans="1:8" s="26" customFormat="1">
      <c r="A61" s="13">
        <v>61</v>
      </c>
      <c r="B61" s="26">
        <v>3</v>
      </c>
      <c r="C61" s="29" t="s">
        <v>36</v>
      </c>
      <c r="D61" s="29" t="s">
        <v>32</v>
      </c>
      <c r="E61" s="29" t="s">
        <v>35</v>
      </c>
      <c r="F61" s="29">
        <v>1</v>
      </c>
      <c r="G61" s="29" t="s">
        <v>75</v>
      </c>
      <c r="H61" s="26">
        <v>13.045401774256193</v>
      </c>
    </row>
    <row r="62" spans="1:8" s="26" customFormat="1">
      <c r="A62" s="10">
        <v>62</v>
      </c>
      <c r="B62" s="26">
        <v>3</v>
      </c>
      <c r="C62" s="29" t="s">
        <v>36</v>
      </c>
      <c r="D62" s="29" t="s">
        <v>33</v>
      </c>
      <c r="E62" s="29" t="s">
        <v>35</v>
      </c>
      <c r="F62" s="29">
        <v>1</v>
      </c>
      <c r="G62" s="29" t="s">
        <v>75</v>
      </c>
      <c r="H62" s="26">
        <v>18.562712351961686</v>
      </c>
    </row>
    <row r="63" spans="1:8" s="26" customFormat="1">
      <c r="A63" s="13">
        <v>63</v>
      </c>
      <c r="B63" s="26">
        <v>3</v>
      </c>
      <c r="C63" s="29" t="s">
        <v>36</v>
      </c>
      <c r="D63" s="29" t="s">
        <v>34</v>
      </c>
      <c r="E63" s="29" t="s">
        <v>35</v>
      </c>
      <c r="F63" s="29">
        <v>1</v>
      </c>
      <c r="G63" s="29" t="s">
        <v>75</v>
      </c>
      <c r="H63" s="26">
        <v>13.028733162238954</v>
      </c>
    </row>
    <row r="65" spans="1:9" s="26" customFormat="1">
      <c r="A65" s="13">
        <v>25</v>
      </c>
      <c r="B65" s="26">
        <v>1</v>
      </c>
      <c r="C65" s="29" t="s">
        <v>26</v>
      </c>
      <c r="D65" s="29" t="s">
        <v>31</v>
      </c>
      <c r="E65" s="29"/>
      <c r="F65" s="29">
        <v>1</v>
      </c>
      <c r="G65" s="29" t="s">
        <v>76</v>
      </c>
      <c r="H65" s="26">
        <v>3.0963398250225027</v>
      </c>
      <c r="I65" s="26">
        <f>AVERAGE(H65:H67)</f>
        <v>2.6738399967988991</v>
      </c>
    </row>
    <row r="66" spans="1:9" s="26" customFormat="1">
      <c r="A66" s="13">
        <v>26</v>
      </c>
      <c r="B66" s="26">
        <v>2</v>
      </c>
      <c r="C66" s="29" t="s">
        <v>26</v>
      </c>
      <c r="D66" s="29" t="s">
        <v>31</v>
      </c>
      <c r="E66" s="29"/>
      <c r="F66" s="29">
        <v>2</v>
      </c>
      <c r="G66" s="29" t="s">
        <v>76</v>
      </c>
      <c r="H66" s="26">
        <v>2.6931776840365984</v>
      </c>
    </row>
    <row r="67" spans="1:9" s="26" customFormat="1">
      <c r="A67" s="10">
        <v>27</v>
      </c>
      <c r="B67" s="26">
        <v>2</v>
      </c>
      <c r="C67" s="29" t="s">
        <v>26</v>
      </c>
      <c r="D67" s="29" t="s">
        <v>31</v>
      </c>
      <c r="E67" s="29"/>
      <c r="F67" s="29">
        <v>3</v>
      </c>
      <c r="G67" s="29" t="s">
        <v>76</v>
      </c>
      <c r="H67" s="26">
        <v>2.232002481337596</v>
      </c>
    </row>
    <row r="69" spans="1:9" s="26" customFormat="1">
      <c r="A69" s="13">
        <v>58</v>
      </c>
      <c r="B69" s="26">
        <v>3</v>
      </c>
      <c r="C69" s="29" t="s">
        <v>36</v>
      </c>
      <c r="D69" s="29" t="s">
        <v>31</v>
      </c>
      <c r="E69" s="29"/>
      <c r="F69" s="29">
        <v>1</v>
      </c>
      <c r="G69" s="29" t="s">
        <v>76</v>
      </c>
      <c r="H69" s="26">
        <v>12.988989130370822</v>
      </c>
      <c r="I69" s="26">
        <f>AVERAGE(H69:H71)</f>
        <v>11.577625069928507</v>
      </c>
    </row>
    <row r="70" spans="1:9" s="26" customFormat="1">
      <c r="A70" s="16">
        <v>59</v>
      </c>
      <c r="B70" s="26">
        <v>4</v>
      </c>
      <c r="C70" s="29" t="s">
        <v>36</v>
      </c>
      <c r="D70" s="29" t="s">
        <v>31</v>
      </c>
      <c r="E70" s="29"/>
      <c r="F70" s="29">
        <v>2</v>
      </c>
      <c r="G70" s="29" t="s">
        <v>76</v>
      </c>
      <c r="H70" s="26">
        <v>9.5549903258712554</v>
      </c>
    </row>
    <row r="71" spans="1:9" s="26" customFormat="1">
      <c r="A71" s="3">
        <v>60</v>
      </c>
      <c r="B71" s="26">
        <v>3</v>
      </c>
      <c r="C71" s="29" t="s">
        <v>36</v>
      </c>
      <c r="D71" s="29" t="s">
        <v>31</v>
      </c>
      <c r="E71" s="29"/>
      <c r="F71" s="29">
        <v>3</v>
      </c>
      <c r="G71" s="29" t="s">
        <v>76</v>
      </c>
      <c r="H71" s="26">
        <v>12.188895753543438</v>
      </c>
    </row>
  </sheetData>
  <sortState xmlns:xlrd2="http://schemas.microsoft.com/office/spreadsheetml/2017/richdata2" ref="A2:H55">
    <sortCondition ref="C2:C55"/>
    <sortCondition ref="D2:D55"/>
    <sortCondition ref="E2:E55"/>
  </sortState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5DE867-0FAB-0D48-902A-03D82F412B4D}">
  <dimension ref="A1:O105"/>
  <sheetViews>
    <sheetView zoomScale="112" workbookViewId="0">
      <selection activeCell="O67" sqref="O67"/>
    </sheetView>
  </sheetViews>
  <sheetFormatPr baseColWidth="10" defaultRowHeight="15"/>
  <cols>
    <col min="1" max="2" width="10.83203125" style="26"/>
    <col min="3" max="7" width="10.83203125" style="30"/>
    <col min="8" max="16384" width="10.83203125" style="26"/>
  </cols>
  <sheetData>
    <row r="1" spans="1:15" s="22" customFormat="1" ht="53" customHeight="1">
      <c r="A1" s="22" t="s">
        <v>37</v>
      </c>
      <c r="B1" s="23" t="s">
        <v>38</v>
      </c>
      <c r="C1" s="29" t="s">
        <v>23</v>
      </c>
      <c r="D1" s="29" t="s">
        <v>24</v>
      </c>
      <c r="E1" s="29" t="s">
        <v>25</v>
      </c>
      <c r="F1" s="29" t="s">
        <v>70</v>
      </c>
      <c r="G1" s="29" t="s">
        <v>73</v>
      </c>
      <c r="H1" s="22" t="s">
        <v>39</v>
      </c>
      <c r="I1" s="22" t="s">
        <v>40</v>
      </c>
      <c r="J1" s="22" t="s">
        <v>41</v>
      </c>
      <c r="K1" s="24" t="s">
        <v>42</v>
      </c>
      <c r="L1" s="28" t="s">
        <v>86</v>
      </c>
      <c r="M1" s="28" t="s">
        <v>62</v>
      </c>
      <c r="N1" s="28" t="s">
        <v>71</v>
      </c>
      <c r="O1" s="28" t="s">
        <v>58</v>
      </c>
    </row>
    <row r="2" spans="1:15">
      <c r="A2" s="6">
        <v>9</v>
      </c>
      <c r="B2" s="26">
        <v>1</v>
      </c>
      <c r="C2" s="29" t="s">
        <v>26</v>
      </c>
      <c r="D2" s="29" t="s">
        <v>27</v>
      </c>
      <c r="E2" s="29">
        <v>0</v>
      </c>
      <c r="F2" s="29">
        <v>2</v>
      </c>
      <c r="G2" s="29" t="s">
        <v>74</v>
      </c>
      <c r="H2" s="6">
        <v>0.63600000000000001</v>
      </c>
      <c r="I2" s="6">
        <v>0.63400000000000001</v>
      </c>
      <c r="J2" s="6">
        <v>0.63500000000000001</v>
      </c>
      <c r="K2" s="26">
        <f t="shared" ref="K2:K66" si="0">AVERAGE(H2:J2)</f>
        <v>0.63500000000000001</v>
      </c>
      <c r="L2" s="26">
        <f t="shared" ref="L2:L21" si="1">K2*$B$84+$B$85</f>
        <v>2.3247308578522334</v>
      </c>
      <c r="M2" s="26">
        <f>L2-$B$105</f>
        <v>2.4273458234609029</v>
      </c>
      <c r="N2" s="27" t="s">
        <v>72</v>
      </c>
      <c r="O2" s="26">
        <f>M2*10</f>
        <v>24.273458234609031</v>
      </c>
    </row>
    <row r="3" spans="1:15">
      <c r="A3" s="17">
        <v>10</v>
      </c>
      <c r="B3" s="26">
        <v>1</v>
      </c>
      <c r="C3" s="29" t="s">
        <v>26</v>
      </c>
      <c r="D3" s="29" t="s">
        <v>27</v>
      </c>
      <c r="E3" s="29">
        <v>250</v>
      </c>
      <c r="F3" s="29">
        <v>2</v>
      </c>
      <c r="G3" s="29" t="s">
        <v>74</v>
      </c>
      <c r="H3" s="17">
        <v>0.58299999999999996</v>
      </c>
      <c r="I3" s="17">
        <v>0.58499999999999996</v>
      </c>
      <c r="J3" s="17">
        <v>0.58199999999999996</v>
      </c>
      <c r="K3" s="26">
        <f t="shared" si="0"/>
        <v>0.58333333333333337</v>
      </c>
      <c r="L3" s="26">
        <f t="shared" si="1"/>
        <v>2.0859583837833342</v>
      </c>
      <c r="M3" s="26">
        <f t="shared" ref="M2:M17" si="2">L3-$B$105</f>
        <v>2.1885733493920037</v>
      </c>
      <c r="N3" s="27" t="s">
        <v>72</v>
      </c>
      <c r="O3" s="26">
        <f t="shared" ref="O3:O61" si="3">M3*10</f>
        <v>21.885733493920036</v>
      </c>
    </row>
    <row r="4" spans="1:15">
      <c r="A4" s="15">
        <v>11</v>
      </c>
      <c r="B4" s="26">
        <v>1</v>
      </c>
      <c r="C4" s="29" t="s">
        <v>26</v>
      </c>
      <c r="D4" s="29" t="s">
        <v>28</v>
      </c>
      <c r="E4" s="29">
        <v>0</v>
      </c>
      <c r="F4" s="29">
        <v>2</v>
      </c>
      <c r="G4" s="29" t="s">
        <v>74</v>
      </c>
      <c r="H4" s="21"/>
      <c r="I4" s="6">
        <v>0.69799999999999995</v>
      </c>
      <c r="J4" s="5">
        <v>0.70099999999999996</v>
      </c>
      <c r="K4" s="26">
        <f>AVERAGE(H4:J4)</f>
        <v>0.69950000000000001</v>
      </c>
      <c r="L4" s="26">
        <f t="shared" si="1"/>
        <v>2.6228113335446985</v>
      </c>
      <c r="M4" s="26">
        <f t="shared" si="2"/>
        <v>2.725426299153368</v>
      </c>
      <c r="N4" s="27" t="s">
        <v>72</v>
      </c>
      <c r="O4" s="26">
        <f t="shared" si="3"/>
        <v>27.254262991533679</v>
      </c>
    </row>
    <row r="5" spans="1:15">
      <c r="A5" s="6">
        <v>12</v>
      </c>
      <c r="B5" s="26">
        <v>1</v>
      </c>
      <c r="C5" s="29" t="s">
        <v>26</v>
      </c>
      <c r="D5" s="29" t="s">
        <v>28</v>
      </c>
      <c r="E5" s="29">
        <v>250</v>
      </c>
      <c r="F5" s="29">
        <v>2</v>
      </c>
      <c r="G5" s="29" t="s">
        <v>74</v>
      </c>
      <c r="H5" s="6">
        <v>0.65800000000000003</v>
      </c>
      <c r="I5" s="6">
        <v>0.66200000000000003</v>
      </c>
      <c r="J5" s="6">
        <v>0.625</v>
      </c>
      <c r="K5" s="26">
        <f t="shared" si="0"/>
        <v>0.64833333333333332</v>
      </c>
      <c r="L5" s="26">
        <f t="shared" si="1"/>
        <v>2.3863495608377558</v>
      </c>
      <c r="M5" s="26">
        <f t="shared" si="2"/>
        <v>2.4889645264464253</v>
      </c>
      <c r="N5" s="27" t="s">
        <v>72</v>
      </c>
      <c r="O5" s="26">
        <f t="shared" si="3"/>
        <v>24.889645264464253</v>
      </c>
    </row>
    <row r="6" spans="1:15">
      <c r="A6" s="5">
        <v>13</v>
      </c>
      <c r="B6" s="26">
        <v>1</v>
      </c>
      <c r="C6" s="29" t="s">
        <v>26</v>
      </c>
      <c r="D6" s="29" t="s">
        <v>29</v>
      </c>
      <c r="E6" s="29">
        <v>0</v>
      </c>
      <c r="F6" s="29">
        <v>2</v>
      </c>
      <c r="G6" s="29" t="s">
        <v>74</v>
      </c>
      <c r="H6" s="5">
        <v>0.74299999999999999</v>
      </c>
      <c r="I6" s="5">
        <v>0.74</v>
      </c>
      <c r="J6" s="5">
        <v>0.74099999999999999</v>
      </c>
      <c r="K6" s="26">
        <f t="shared" si="0"/>
        <v>0.7413333333333334</v>
      </c>
      <c r="L6" s="26">
        <f t="shared" si="1"/>
        <v>2.8161400141617756</v>
      </c>
      <c r="M6" s="26">
        <f t="shared" si="2"/>
        <v>2.9187549797704451</v>
      </c>
      <c r="N6" s="27" t="s">
        <v>72</v>
      </c>
      <c r="O6" s="26">
        <f t="shared" si="3"/>
        <v>29.187549797704449</v>
      </c>
    </row>
    <row r="7" spans="1:15">
      <c r="A7" s="5">
        <v>14</v>
      </c>
      <c r="B7" s="26">
        <v>1</v>
      </c>
      <c r="C7" s="29" t="s">
        <v>26</v>
      </c>
      <c r="D7" s="29" t="s">
        <v>29</v>
      </c>
      <c r="E7" s="29">
        <v>250</v>
      </c>
      <c r="F7" s="29">
        <v>2</v>
      </c>
      <c r="G7" s="29" t="s">
        <v>74</v>
      </c>
      <c r="H7" s="5">
        <v>0.76100000000000001</v>
      </c>
      <c r="I7" s="5">
        <v>0.76200000000000001</v>
      </c>
      <c r="J7" s="5">
        <v>0.76300000000000001</v>
      </c>
      <c r="K7" s="26">
        <f t="shared" si="0"/>
        <v>0.76200000000000001</v>
      </c>
      <c r="L7" s="26">
        <f t="shared" si="1"/>
        <v>2.9116490037893352</v>
      </c>
      <c r="M7" s="26">
        <f t="shared" si="2"/>
        <v>3.0142639693980047</v>
      </c>
      <c r="N7" s="27" t="s">
        <v>72</v>
      </c>
      <c r="O7" s="26">
        <f t="shared" si="3"/>
        <v>30.142639693980048</v>
      </c>
    </row>
    <row r="8" spans="1:15">
      <c r="A8" s="11">
        <v>15</v>
      </c>
      <c r="B8" s="26">
        <v>1</v>
      </c>
      <c r="C8" s="29" t="s">
        <v>26</v>
      </c>
      <c r="D8" s="29" t="s">
        <v>30</v>
      </c>
      <c r="E8" s="29">
        <v>0</v>
      </c>
      <c r="F8" s="29">
        <v>2</v>
      </c>
      <c r="G8" s="29" t="s">
        <v>74</v>
      </c>
      <c r="H8" s="11">
        <v>0.41</v>
      </c>
      <c r="I8" s="11">
        <v>0.41299999999999998</v>
      </c>
      <c r="J8" s="11">
        <v>0.41099999999999998</v>
      </c>
      <c r="K8" s="26">
        <f t="shared" si="0"/>
        <v>0.41133333333333333</v>
      </c>
      <c r="L8" s="26">
        <f t="shared" si="1"/>
        <v>1.2910771152700939</v>
      </c>
      <c r="M8" s="26">
        <f t="shared" si="2"/>
        <v>1.3936920808787634</v>
      </c>
      <c r="N8" s="27" t="s">
        <v>72</v>
      </c>
      <c r="O8" s="26">
        <f t="shared" si="3"/>
        <v>13.936920808787633</v>
      </c>
    </row>
    <row r="9" spans="1:15">
      <c r="A9" s="11">
        <v>16</v>
      </c>
      <c r="B9" s="26">
        <v>1</v>
      </c>
      <c r="C9" s="29" t="s">
        <v>26</v>
      </c>
      <c r="D9" s="29" t="s">
        <v>30</v>
      </c>
      <c r="E9" s="29">
        <v>250</v>
      </c>
      <c r="F9" s="29">
        <v>2</v>
      </c>
      <c r="G9" s="29" t="s">
        <v>74</v>
      </c>
      <c r="H9" s="11">
        <v>0.39100000000000001</v>
      </c>
      <c r="I9" s="11">
        <v>0.38700000000000001</v>
      </c>
      <c r="J9" s="11">
        <v>0.39300000000000002</v>
      </c>
      <c r="K9" s="26">
        <f t="shared" si="0"/>
        <v>0.39033333333333337</v>
      </c>
      <c r="L9" s="26">
        <f t="shared" si="1"/>
        <v>1.1940276580678963</v>
      </c>
      <c r="M9" s="26">
        <f t="shared" si="2"/>
        <v>1.2966426236765658</v>
      </c>
      <c r="N9" s="27" t="s">
        <v>72</v>
      </c>
      <c r="O9" s="26">
        <f t="shared" si="3"/>
        <v>12.966426236765658</v>
      </c>
    </row>
    <row r="10" spans="1:15">
      <c r="A10" s="5">
        <v>42</v>
      </c>
      <c r="B10" s="26">
        <v>1</v>
      </c>
      <c r="C10" s="29" t="s">
        <v>36</v>
      </c>
      <c r="D10" s="29" t="s">
        <v>27</v>
      </c>
      <c r="E10" s="29">
        <v>0</v>
      </c>
      <c r="F10" s="29">
        <v>2</v>
      </c>
      <c r="G10" s="29" t="s">
        <v>74</v>
      </c>
      <c r="H10" s="5">
        <v>0.73099999999999998</v>
      </c>
      <c r="I10" s="5">
        <v>0.76500000000000001</v>
      </c>
      <c r="J10" s="5">
        <v>0.76900000000000002</v>
      </c>
      <c r="K10" s="26">
        <f t="shared" si="0"/>
        <v>0.755</v>
      </c>
      <c r="L10" s="26">
        <f t="shared" si="1"/>
        <v>2.8792991847219356</v>
      </c>
      <c r="M10" s="26">
        <f t="shared" si="2"/>
        <v>2.981914150330605</v>
      </c>
      <c r="N10" s="27" t="s">
        <v>72</v>
      </c>
      <c r="O10" s="26">
        <f t="shared" si="3"/>
        <v>29.819141503306049</v>
      </c>
    </row>
    <row r="11" spans="1:15">
      <c r="A11" s="5">
        <v>43</v>
      </c>
      <c r="B11" s="26">
        <v>1</v>
      </c>
      <c r="C11" s="29" t="s">
        <v>36</v>
      </c>
      <c r="D11" s="29" t="s">
        <v>27</v>
      </c>
      <c r="E11" s="29">
        <v>250</v>
      </c>
      <c r="F11" s="29">
        <v>2</v>
      </c>
      <c r="G11" s="29" t="s">
        <v>74</v>
      </c>
      <c r="H11" s="5">
        <v>0.77400000000000002</v>
      </c>
      <c r="I11" s="5">
        <v>0.77100000000000002</v>
      </c>
      <c r="J11" s="5">
        <v>0.77200000000000002</v>
      </c>
      <c r="K11" s="26">
        <f t="shared" si="0"/>
        <v>0.77233333333333343</v>
      </c>
      <c r="L11" s="26">
        <f t="shared" si="1"/>
        <v>2.9594034986031152</v>
      </c>
      <c r="M11" s="26">
        <f t="shared" si="2"/>
        <v>3.0620184642117847</v>
      </c>
      <c r="N11" s="27" t="s">
        <v>72</v>
      </c>
      <c r="O11" s="26">
        <f t="shared" si="3"/>
        <v>30.620184642117849</v>
      </c>
    </row>
    <row r="12" spans="1:15">
      <c r="A12" s="9">
        <v>44</v>
      </c>
      <c r="B12" s="26">
        <v>1</v>
      </c>
      <c r="C12" s="29" t="s">
        <v>36</v>
      </c>
      <c r="D12" s="29" t="s">
        <v>28</v>
      </c>
      <c r="E12" s="29">
        <v>0</v>
      </c>
      <c r="F12" s="29">
        <v>2</v>
      </c>
      <c r="G12" s="29" t="s">
        <v>74</v>
      </c>
      <c r="H12" s="9">
        <v>0.83299999999999996</v>
      </c>
      <c r="I12" s="9">
        <v>0.83299999999999996</v>
      </c>
      <c r="J12" s="9">
        <v>0.83699999999999997</v>
      </c>
      <c r="K12" s="26">
        <f t="shared" si="0"/>
        <v>0.83433333333333337</v>
      </c>
      <c r="L12" s="26">
        <f t="shared" si="1"/>
        <v>3.2459304674857945</v>
      </c>
      <c r="M12" s="26">
        <f t="shared" si="2"/>
        <v>3.348545433094464</v>
      </c>
      <c r="N12" s="27" t="s">
        <v>72</v>
      </c>
      <c r="O12" s="26">
        <f t="shared" si="3"/>
        <v>33.485454330944641</v>
      </c>
    </row>
    <row r="13" spans="1:15">
      <c r="A13" s="9">
        <v>45</v>
      </c>
      <c r="B13" s="26">
        <v>1</v>
      </c>
      <c r="C13" s="29" t="s">
        <v>36</v>
      </c>
      <c r="D13" s="29" t="s">
        <v>28</v>
      </c>
      <c r="E13" s="29">
        <v>250</v>
      </c>
      <c r="F13" s="29">
        <v>2</v>
      </c>
      <c r="G13" s="29" t="s">
        <v>74</v>
      </c>
      <c r="H13" s="9">
        <v>0.81899999999999995</v>
      </c>
      <c r="I13" s="9">
        <v>0.82199999999999995</v>
      </c>
      <c r="J13" s="9">
        <v>0.82599999999999996</v>
      </c>
      <c r="K13" s="26">
        <f t="shared" si="0"/>
        <v>0.82233333333333336</v>
      </c>
      <c r="L13" s="26">
        <f t="shared" si="1"/>
        <v>3.1904736347988245</v>
      </c>
      <c r="M13" s="26">
        <f t="shared" si="2"/>
        <v>3.293088600407494</v>
      </c>
      <c r="N13" s="27" t="s">
        <v>72</v>
      </c>
      <c r="O13" s="26">
        <f t="shared" si="3"/>
        <v>32.930886004074942</v>
      </c>
    </row>
    <row r="14" spans="1:15">
      <c r="A14" s="9">
        <v>56</v>
      </c>
      <c r="B14" s="26">
        <v>1</v>
      </c>
      <c r="C14" s="29" t="s">
        <v>36</v>
      </c>
      <c r="D14" s="29" t="s">
        <v>29</v>
      </c>
      <c r="E14" s="29">
        <v>0</v>
      </c>
      <c r="F14" s="29">
        <v>2</v>
      </c>
      <c r="G14" s="29" t="s">
        <v>74</v>
      </c>
      <c r="H14" s="9">
        <v>0.80600000000000005</v>
      </c>
      <c r="I14" s="14">
        <v>0.88500000000000001</v>
      </c>
      <c r="J14" s="14">
        <v>0.88400000000000001</v>
      </c>
      <c r="K14" s="26">
        <f t="shared" si="0"/>
        <v>0.85833333333333339</v>
      </c>
      <c r="L14" s="26">
        <f t="shared" si="1"/>
        <v>3.3568441328597349</v>
      </c>
      <c r="M14" s="26">
        <f t="shared" si="2"/>
        <v>3.4594590984684044</v>
      </c>
      <c r="N14" s="27" t="s">
        <v>72</v>
      </c>
      <c r="O14" s="26">
        <f t="shared" si="3"/>
        <v>34.594590984684046</v>
      </c>
    </row>
    <row r="15" spans="1:15">
      <c r="A15" s="9">
        <v>47</v>
      </c>
      <c r="B15" s="26">
        <v>1</v>
      </c>
      <c r="C15" s="29" t="s">
        <v>36</v>
      </c>
      <c r="D15" s="29" t="s">
        <v>29</v>
      </c>
      <c r="E15" s="29">
        <v>250</v>
      </c>
      <c r="F15" s="29">
        <v>2</v>
      </c>
      <c r="G15" s="29" t="s">
        <v>74</v>
      </c>
      <c r="H15" s="9">
        <v>0.82799999999999996</v>
      </c>
      <c r="I15" s="9">
        <v>0.83299999999999996</v>
      </c>
      <c r="J15" s="9">
        <v>0.83399999999999996</v>
      </c>
      <c r="K15" s="26">
        <f t="shared" si="0"/>
        <v>0.83166666666666667</v>
      </c>
      <c r="L15" s="26">
        <f t="shared" si="1"/>
        <v>3.2336067268886901</v>
      </c>
      <c r="M15" s="26">
        <f t="shared" si="2"/>
        <v>3.3362216924973596</v>
      </c>
      <c r="N15" s="27" t="s">
        <v>72</v>
      </c>
      <c r="O15" s="26">
        <f t="shared" si="3"/>
        <v>33.362216924973595</v>
      </c>
    </row>
    <row r="16" spans="1:15">
      <c r="A16" s="17">
        <v>48</v>
      </c>
      <c r="B16" s="26">
        <v>1</v>
      </c>
      <c r="C16" s="29" t="s">
        <v>36</v>
      </c>
      <c r="D16" s="29" t="s">
        <v>30</v>
      </c>
      <c r="E16" s="29">
        <v>0</v>
      </c>
      <c r="F16" s="29">
        <v>2</v>
      </c>
      <c r="G16" s="29" t="s">
        <v>74</v>
      </c>
      <c r="H16" s="17">
        <v>0.59099999999999997</v>
      </c>
      <c r="I16" s="17">
        <v>0.58799999999999997</v>
      </c>
      <c r="J16" s="17">
        <v>0.59</v>
      </c>
      <c r="K16" s="26">
        <f t="shared" si="0"/>
        <v>0.58966666666666656</v>
      </c>
      <c r="L16" s="26">
        <f t="shared" si="1"/>
        <v>2.1152272677014565</v>
      </c>
      <c r="M16" s="26">
        <f t="shared" si="2"/>
        <v>2.217842233310126</v>
      </c>
      <c r="N16" s="27" t="s">
        <v>72</v>
      </c>
      <c r="O16" s="26">
        <f t="shared" si="3"/>
        <v>22.17842233310126</v>
      </c>
    </row>
    <row r="17" spans="1:15">
      <c r="A17" s="17">
        <v>49</v>
      </c>
      <c r="B17" s="26">
        <v>1</v>
      </c>
      <c r="C17" s="29" t="s">
        <v>36</v>
      </c>
      <c r="D17" s="29" t="s">
        <v>30</v>
      </c>
      <c r="E17" s="29">
        <v>250</v>
      </c>
      <c r="F17" s="29">
        <v>2</v>
      </c>
      <c r="G17" s="29" t="s">
        <v>74</v>
      </c>
      <c r="H17" s="17">
        <v>0.58199999999999996</v>
      </c>
      <c r="I17" s="17">
        <v>0.58399999999999996</v>
      </c>
      <c r="J17" s="5">
        <v>0.747</v>
      </c>
      <c r="K17" s="26">
        <f t="shared" si="0"/>
        <v>0.6376666666666666</v>
      </c>
      <c r="L17" s="26">
        <f t="shared" si="1"/>
        <v>2.3370545984493378</v>
      </c>
      <c r="M17" s="26">
        <f t="shared" si="2"/>
        <v>2.4396695640580073</v>
      </c>
      <c r="N17" s="27" t="s">
        <v>72</v>
      </c>
      <c r="O17" s="26">
        <f t="shared" si="3"/>
        <v>24.396695640580074</v>
      </c>
    </row>
    <row r="18" spans="1:15">
      <c r="A18" s="13">
        <v>28</v>
      </c>
      <c r="B18" s="26">
        <v>1</v>
      </c>
      <c r="C18" s="29" t="s">
        <v>26</v>
      </c>
      <c r="D18" s="29" t="s">
        <v>32</v>
      </c>
      <c r="E18" s="29" t="s">
        <v>35</v>
      </c>
      <c r="F18" s="29">
        <v>1</v>
      </c>
      <c r="G18" s="29" t="s">
        <v>75</v>
      </c>
      <c r="H18" s="13">
        <v>0.16700000000000001</v>
      </c>
      <c r="I18" s="13">
        <v>0.16900000000000001</v>
      </c>
      <c r="J18" s="13">
        <v>0.16600000000000001</v>
      </c>
      <c r="K18" s="26">
        <f t="shared" si="0"/>
        <v>0.16733333333333333</v>
      </c>
      <c r="L18" s="26">
        <f t="shared" si="1"/>
        <v>0.16345485063503284</v>
      </c>
      <c r="M18" s="26">
        <f>L18-$B$104</f>
        <v>0.28509786353345434</v>
      </c>
      <c r="N18" s="27" t="s">
        <v>72</v>
      </c>
      <c r="O18" s="26">
        <f t="shared" si="3"/>
        <v>2.8509786353345437</v>
      </c>
    </row>
    <row r="19" spans="1:15">
      <c r="A19" s="10">
        <v>29</v>
      </c>
      <c r="B19" s="26">
        <v>1</v>
      </c>
      <c r="C19" s="29" t="s">
        <v>26</v>
      </c>
      <c r="D19" s="29" t="s">
        <v>33</v>
      </c>
      <c r="E19" s="29" t="s">
        <v>35</v>
      </c>
      <c r="F19" s="29">
        <v>1</v>
      </c>
      <c r="G19" s="29" t="s">
        <v>75</v>
      </c>
      <c r="H19" s="10">
        <v>0.312</v>
      </c>
      <c r="I19" s="10">
        <v>0.317</v>
      </c>
      <c r="J19" s="10">
        <v>0.311</v>
      </c>
      <c r="K19" s="26">
        <f t="shared" si="0"/>
        <v>0.3133333333333333</v>
      </c>
      <c r="L19" s="26">
        <f t="shared" si="1"/>
        <v>0.83817964832650382</v>
      </c>
      <c r="M19" s="26">
        <f>L19-$B$104</f>
        <v>0.95982266122492532</v>
      </c>
      <c r="N19" s="27" t="s">
        <v>72</v>
      </c>
      <c r="O19" s="26">
        <f t="shared" si="3"/>
        <v>9.5982266122492526</v>
      </c>
    </row>
    <row r="20" spans="1:15">
      <c r="A20" s="13">
        <v>30</v>
      </c>
      <c r="B20" s="26">
        <v>1</v>
      </c>
      <c r="C20" s="29" t="s">
        <v>26</v>
      </c>
      <c r="D20" s="29" t="s">
        <v>34</v>
      </c>
      <c r="E20" s="29" t="s">
        <v>35</v>
      </c>
      <c r="F20" s="29">
        <v>1</v>
      </c>
      <c r="G20" s="29" t="s">
        <v>75</v>
      </c>
      <c r="H20" s="13">
        <v>0.16400000000000001</v>
      </c>
      <c r="I20" s="13">
        <v>0.16400000000000001</v>
      </c>
      <c r="J20" s="13">
        <v>0.16400000000000001</v>
      </c>
      <c r="K20" s="26">
        <f t="shared" si="0"/>
        <v>0.16400000000000001</v>
      </c>
      <c r="L20" s="26">
        <f t="shared" si="1"/>
        <v>0.14805017488865224</v>
      </c>
      <c r="M20" s="26">
        <f>L20-$B$104</f>
        <v>0.26969318778707374</v>
      </c>
      <c r="N20" s="27" t="s">
        <v>72</v>
      </c>
      <c r="O20" s="26">
        <f t="shared" si="3"/>
        <v>2.6969318778707372</v>
      </c>
    </row>
    <row r="21" spans="1:15">
      <c r="A21" s="13">
        <v>25</v>
      </c>
      <c r="B21" s="26">
        <v>1</v>
      </c>
      <c r="C21" s="29" t="s">
        <v>26</v>
      </c>
      <c r="D21" s="29" t="s">
        <v>31</v>
      </c>
      <c r="E21" s="29"/>
      <c r="F21" s="29">
        <v>1</v>
      </c>
      <c r="G21" s="29" t="s">
        <v>76</v>
      </c>
      <c r="H21" s="13">
        <v>0.17499999999999999</v>
      </c>
      <c r="I21" s="13">
        <v>0.17599999999999999</v>
      </c>
      <c r="J21" s="13">
        <v>0.17599999999999999</v>
      </c>
      <c r="K21" s="26">
        <f t="shared" si="0"/>
        <v>0.17566666666666664</v>
      </c>
      <c r="L21" s="26">
        <f t="shared" si="1"/>
        <v>0.20196654000098424</v>
      </c>
      <c r="M21" s="26">
        <f>L21-$B$103</f>
        <v>0.30963398250225027</v>
      </c>
      <c r="N21" s="27" t="s">
        <v>72</v>
      </c>
      <c r="O21" s="26">
        <f t="shared" si="3"/>
        <v>3.0963398250225027</v>
      </c>
    </row>
    <row r="22" spans="1:15">
      <c r="A22" s="6">
        <v>17</v>
      </c>
      <c r="B22" s="26">
        <v>2</v>
      </c>
      <c r="C22" s="29" t="s">
        <v>26</v>
      </c>
      <c r="D22" s="29" t="s">
        <v>27</v>
      </c>
      <c r="E22" s="29">
        <v>0</v>
      </c>
      <c r="F22" s="29">
        <v>3</v>
      </c>
      <c r="G22" s="29" t="s">
        <v>74</v>
      </c>
      <c r="H22" s="17">
        <v>0.61699999999999999</v>
      </c>
      <c r="I22" s="17">
        <v>0.61399999999999999</v>
      </c>
      <c r="J22" s="17">
        <v>0.61399999999999999</v>
      </c>
      <c r="K22" s="26">
        <f t="shared" si="0"/>
        <v>0.61499999999999988</v>
      </c>
      <c r="L22" s="26">
        <f t="shared" ref="L22:L39" si="4">K22*$B$88+$B$89</f>
        <v>2.3835265703343693</v>
      </c>
      <c r="M22" s="26">
        <f t="shared" ref="M22:M37" si="5">L22-$B$105</f>
        <v>2.4861415359430388</v>
      </c>
      <c r="N22" s="27" t="s">
        <v>72</v>
      </c>
      <c r="O22" s="26">
        <f t="shared" si="3"/>
        <v>24.861415359430389</v>
      </c>
    </row>
    <row r="23" spans="1:15">
      <c r="A23" s="17">
        <v>18</v>
      </c>
      <c r="B23" s="26">
        <v>2</v>
      </c>
      <c r="C23" s="29" t="s">
        <v>26</v>
      </c>
      <c r="D23" s="29" t="s">
        <v>27</v>
      </c>
      <c r="E23" s="29">
        <v>250</v>
      </c>
      <c r="F23" s="29">
        <v>3</v>
      </c>
      <c r="G23" s="29" t="s">
        <v>74</v>
      </c>
      <c r="H23" s="17">
        <v>0.61099999999999999</v>
      </c>
      <c r="I23" s="17">
        <v>0.61799999999999999</v>
      </c>
      <c r="J23" s="17">
        <v>0.621</v>
      </c>
      <c r="K23" s="26">
        <f t="shared" si="0"/>
        <v>0.6166666666666667</v>
      </c>
      <c r="L23" s="26">
        <f t="shared" si="4"/>
        <v>2.3917618418111379</v>
      </c>
      <c r="M23" s="26">
        <f t="shared" si="5"/>
        <v>2.4943768074198074</v>
      </c>
      <c r="N23" s="27" t="s">
        <v>72</v>
      </c>
      <c r="O23" s="26">
        <f t="shared" si="3"/>
        <v>24.943768074198076</v>
      </c>
    </row>
    <row r="24" spans="1:15">
      <c r="A24" s="15">
        <v>19</v>
      </c>
      <c r="B24" s="26">
        <v>2</v>
      </c>
      <c r="C24" s="29" t="s">
        <v>26</v>
      </c>
      <c r="D24" s="29" t="s">
        <v>28</v>
      </c>
      <c r="E24" s="29">
        <v>0</v>
      </c>
      <c r="F24" s="29">
        <v>3</v>
      </c>
      <c r="G24" s="29" t="s">
        <v>74</v>
      </c>
      <c r="H24" s="6">
        <v>0.68899999999999995</v>
      </c>
      <c r="I24" s="6">
        <v>0.68600000000000005</v>
      </c>
      <c r="J24" s="6">
        <v>0.69499999999999995</v>
      </c>
      <c r="K24" s="26">
        <f t="shared" si="0"/>
        <v>0.69</v>
      </c>
      <c r="L24" s="26">
        <f t="shared" si="4"/>
        <v>2.7541137867889245</v>
      </c>
      <c r="M24" s="26">
        <f t="shared" si="5"/>
        <v>2.8567287523975939</v>
      </c>
      <c r="N24" s="27" t="s">
        <v>72</v>
      </c>
      <c r="O24" s="26">
        <f t="shared" si="3"/>
        <v>28.567287523975939</v>
      </c>
    </row>
    <row r="25" spans="1:15">
      <c r="A25" s="6">
        <v>20</v>
      </c>
      <c r="B25" s="26">
        <v>2</v>
      </c>
      <c r="C25" s="29" t="s">
        <v>26</v>
      </c>
      <c r="D25" s="29" t="s">
        <v>28</v>
      </c>
      <c r="E25" s="29">
        <v>250</v>
      </c>
      <c r="F25" s="29">
        <v>3</v>
      </c>
      <c r="G25" s="29" t="s">
        <v>74</v>
      </c>
      <c r="H25" s="6">
        <v>0.66900000000000004</v>
      </c>
      <c r="I25" s="6">
        <v>0.66800000000000004</v>
      </c>
      <c r="J25" s="6">
        <v>0.66800000000000004</v>
      </c>
      <c r="K25" s="26">
        <f t="shared" si="0"/>
        <v>0.66833333333333345</v>
      </c>
      <c r="L25" s="26">
        <f t="shared" si="4"/>
        <v>2.6470552575909427</v>
      </c>
      <c r="M25" s="26">
        <f t="shared" si="5"/>
        <v>2.7496702231996122</v>
      </c>
      <c r="N25" s="27" t="s">
        <v>72</v>
      </c>
      <c r="O25" s="26">
        <f t="shared" si="3"/>
        <v>27.496702231996121</v>
      </c>
    </row>
    <row r="26" spans="1:15">
      <c r="A26" s="5">
        <v>21</v>
      </c>
      <c r="B26" s="26">
        <v>2</v>
      </c>
      <c r="C26" s="29" t="s">
        <v>26</v>
      </c>
      <c r="D26" s="29" t="s">
        <v>29</v>
      </c>
      <c r="E26" s="29">
        <v>0</v>
      </c>
      <c r="F26" s="29">
        <v>3</v>
      </c>
      <c r="G26" s="29" t="s">
        <v>74</v>
      </c>
      <c r="H26" s="9">
        <v>0.79400000000000004</v>
      </c>
      <c r="I26" s="5">
        <v>0.74399999999999999</v>
      </c>
      <c r="J26" s="5">
        <v>0.749</v>
      </c>
      <c r="K26" s="26">
        <f>AVERAGE(H26:J26)</f>
        <v>0.76233333333333331</v>
      </c>
      <c r="L26" s="26">
        <f t="shared" si="4"/>
        <v>3.1115245688806512</v>
      </c>
      <c r="M26" s="26">
        <f t="shared" si="5"/>
        <v>3.2141395344893207</v>
      </c>
      <c r="N26" s="27" t="s">
        <v>72</v>
      </c>
      <c r="O26" s="26">
        <f t="shared" si="3"/>
        <v>32.141395344893205</v>
      </c>
    </row>
    <row r="27" spans="1:15">
      <c r="A27" s="5">
        <v>22</v>
      </c>
      <c r="B27" s="26">
        <v>2</v>
      </c>
      <c r="C27" s="29" t="s">
        <v>26</v>
      </c>
      <c r="D27" s="29" t="s">
        <v>29</v>
      </c>
      <c r="E27" s="29">
        <v>250</v>
      </c>
      <c r="F27" s="29">
        <v>3</v>
      </c>
      <c r="G27" s="29" t="s">
        <v>74</v>
      </c>
      <c r="H27" s="5">
        <v>0.752</v>
      </c>
      <c r="I27" s="5">
        <v>0.749</v>
      </c>
      <c r="J27" s="5">
        <v>0.75</v>
      </c>
      <c r="K27" s="26">
        <f t="shared" si="0"/>
        <v>0.7503333333333333</v>
      </c>
      <c r="L27" s="26">
        <f t="shared" si="4"/>
        <v>3.0522306142479221</v>
      </c>
      <c r="M27" s="26">
        <f t="shared" si="5"/>
        <v>3.1548455798565915</v>
      </c>
      <c r="N27" s="27" t="s">
        <v>72</v>
      </c>
      <c r="O27" s="26">
        <f t="shared" si="3"/>
        <v>31.548455798565914</v>
      </c>
    </row>
    <row r="28" spans="1:15">
      <c r="A28" s="11">
        <v>23</v>
      </c>
      <c r="B28" s="26">
        <v>2</v>
      </c>
      <c r="C28" s="29" t="s">
        <v>26</v>
      </c>
      <c r="D28" s="29" t="s">
        <v>30</v>
      </c>
      <c r="E28" s="29">
        <v>0</v>
      </c>
      <c r="F28" s="29">
        <v>3</v>
      </c>
      <c r="G28" s="29" t="s">
        <v>74</v>
      </c>
      <c r="H28" s="11">
        <v>0.40899999999999997</v>
      </c>
      <c r="I28" s="11">
        <v>0.41499999999999998</v>
      </c>
      <c r="J28" s="11">
        <v>0.41099999999999998</v>
      </c>
      <c r="K28" s="26">
        <f t="shared" si="0"/>
        <v>0.41166666666666663</v>
      </c>
      <c r="L28" s="26">
        <f t="shared" si="4"/>
        <v>1.3788234501686873</v>
      </c>
      <c r="M28" s="26">
        <f t="shared" si="5"/>
        <v>1.4814384157773568</v>
      </c>
      <c r="N28" s="27" t="s">
        <v>72</v>
      </c>
      <c r="O28" s="26">
        <f t="shared" si="3"/>
        <v>14.814384157773567</v>
      </c>
    </row>
    <row r="29" spans="1:15">
      <c r="A29" s="11">
        <v>24</v>
      </c>
      <c r="B29" s="26">
        <v>2</v>
      </c>
      <c r="C29" s="29" t="s">
        <v>26</v>
      </c>
      <c r="D29" s="29" t="s">
        <v>30</v>
      </c>
      <c r="E29" s="29">
        <v>250</v>
      </c>
      <c r="F29" s="29">
        <v>3</v>
      </c>
      <c r="G29" s="29" t="s">
        <v>74</v>
      </c>
      <c r="H29" s="10">
        <v>0.39</v>
      </c>
      <c r="I29" s="10">
        <v>0.39100000000000001</v>
      </c>
      <c r="J29" s="10">
        <v>0.39500000000000002</v>
      </c>
      <c r="K29" s="26">
        <f t="shared" si="0"/>
        <v>0.39200000000000007</v>
      </c>
      <c r="L29" s="26">
        <f t="shared" si="4"/>
        <v>1.2816472467428268</v>
      </c>
      <c r="M29" s="26">
        <f t="shared" si="5"/>
        <v>1.3842622123514963</v>
      </c>
      <c r="N29" s="27" t="s">
        <v>72</v>
      </c>
      <c r="O29" s="26">
        <f t="shared" si="3"/>
        <v>13.842622123514962</v>
      </c>
    </row>
    <row r="30" spans="1:15">
      <c r="A30" s="5">
        <v>50</v>
      </c>
      <c r="B30" s="26">
        <v>2</v>
      </c>
      <c r="C30" s="29" t="s">
        <v>36</v>
      </c>
      <c r="D30" s="29" t="s">
        <v>27</v>
      </c>
      <c r="E30" s="29">
        <v>0</v>
      </c>
      <c r="F30" s="29">
        <v>3</v>
      </c>
      <c r="G30" s="29" t="s">
        <v>74</v>
      </c>
      <c r="H30" s="5">
        <v>0.77</v>
      </c>
      <c r="I30" s="9">
        <v>0.77100000000000002</v>
      </c>
      <c r="J30" s="5">
        <v>0.76600000000000001</v>
      </c>
      <c r="K30" s="26">
        <f t="shared" si="0"/>
        <v>0.76900000000000002</v>
      </c>
      <c r="L30" s="26">
        <f t="shared" si="4"/>
        <v>3.144465654787723</v>
      </c>
      <c r="M30" s="26">
        <f t="shared" si="5"/>
        <v>3.2470806203963924</v>
      </c>
      <c r="N30" s="27" t="s">
        <v>72</v>
      </c>
      <c r="O30" s="26">
        <f t="shared" si="3"/>
        <v>32.470806203963924</v>
      </c>
    </row>
    <row r="31" spans="1:15">
      <c r="A31" s="5">
        <v>51</v>
      </c>
      <c r="B31" s="26">
        <v>2</v>
      </c>
      <c r="C31" s="29" t="s">
        <v>36</v>
      </c>
      <c r="D31" s="29" t="s">
        <v>27</v>
      </c>
      <c r="E31" s="29">
        <v>250</v>
      </c>
      <c r="F31" s="29">
        <v>3</v>
      </c>
      <c r="G31" s="29" t="s">
        <v>74</v>
      </c>
      <c r="H31" s="5">
        <v>0.76500000000000001</v>
      </c>
      <c r="I31" s="5">
        <v>0.77</v>
      </c>
      <c r="J31" s="5">
        <v>0.77</v>
      </c>
      <c r="K31" s="26">
        <f t="shared" si="0"/>
        <v>0.76833333333333342</v>
      </c>
      <c r="L31" s="26">
        <f t="shared" si="4"/>
        <v>3.141171546197016</v>
      </c>
      <c r="M31" s="26">
        <f t="shared" si="5"/>
        <v>3.2437865118056854</v>
      </c>
      <c r="N31" s="27" t="s">
        <v>72</v>
      </c>
      <c r="O31" s="26">
        <f t="shared" si="3"/>
        <v>32.437865118056855</v>
      </c>
    </row>
    <row r="32" spans="1:15">
      <c r="A32" s="9">
        <v>52</v>
      </c>
      <c r="B32" s="26">
        <v>2</v>
      </c>
      <c r="C32" s="29" t="s">
        <v>36</v>
      </c>
      <c r="D32" s="29" t="s">
        <v>28</v>
      </c>
      <c r="E32" s="29">
        <v>0</v>
      </c>
      <c r="F32" s="29">
        <v>3</v>
      </c>
      <c r="G32" s="29" t="s">
        <v>74</v>
      </c>
      <c r="H32" s="9">
        <v>0.83</v>
      </c>
      <c r="I32" s="9">
        <v>0.82699999999999996</v>
      </c>
      <c r="J32" s="9">
        <v>0.83199999999999996</v>
      </c>
      <c r="K32" s="26">
        <f t="shared" si="0"/>
        <v>0.82966666666666666</v>
      </c>
      <c r="L32" s="26">
        <f t="shared" si="4"/>
        <v>3.4442295365420739</v>
      </c>
      <c r="M32" s="26">
        <f t="shared" si="5"/>
        <v>3.5468445021507433</v>
      </c>
      <c r="N32" s="27" t="s">
        <v>72</v>
      </c>
      <c r="O32" s="26">
        <f t="shared" si="3"/>
        <v>35.468445021507435</v>
      </c>
    </row>
    <row r="33" spans="1:15">
      <c r="A33" s="9">
        <v>53</v>
      </c>
      <c r="B33" s="26">
        <v>2</v>
      </c>
      <c r="C33" s="29" t="s">
        <v>36</v>
      </c>
      <c r="D33" s="29" t="s">
        <v>28</v>
      </c>
      <c r="E33" s="29">
        <v>250</v>
      </c>
      <c r="F33" s="29">
        <v>3</v>
      </c>
      <c r="G33" s="29" t="s">
        <v>74</v>
      </c>
      <c r="H33" s="9">
        <v>0.79600000000000004</v>
      </c>
      <c r="I33" s="9">
        <v>0.79900000000000004</v>
      </c>
      <c r="J33" s="9">
        <v>0.79500000000000004</v>
      </c>
      <c r="K33" s="26">
        <f t="shared" si="0"/>
        <v>0.79666666666666675</v>
      </c>
      <c r="L33" s="26">
        <f t="shared" si="4"/>
        <v>3.28117116130207</v>
      </c>
      <c r="M33" s="26">
        <f t="shared" si="5"/>
        <v>3.3837861269107394</v>
      </c>
      <c r="N33" s="27" t="s">
        <v>72</v>
      </c>
      <c r="O33" s="26">
        <f t="shared" si="3"/>
        <v>33.837861269107393</v>
      </c>
    </row>
    <row r="34" spans="1:15">
      <c r="A34" s="9">
        <v>54</v>
      </c>
      <c r="B34" s="26">
        <v>2</v>
      </c>
      <c r="C34" s="29" t="s">
        <v>36</v>
      </c>
      <c r="D34" s="29" t="s">
        <v>29</v>
      </c>
      <c r="E34" s="29">
        <v>0</v>
      </c>
      <c r="F34" s="29">
        <v>3</v>
      </c>
      <c r="G34" s="29" t="s">
        <v>74</v>
      </c>
      <c r="H34" s="14">
        <v>0.871</v>
      </c>
      <c r="I34" s="14">
        <v>0.87</v>
      </c>
      <c r="J34" s="14">
        <v>0.876</v>
      </c>
      <c r="K34" s="26">
        <f t="shared" si="0"/>
        <v>0.87233333333333329</v>
      </c>
      <c r="L34" s="26">
        <f t="shared" si="4"/>
        <v>3.6550524863473317</v>
      </c>
      <c r="M34" s="26">
        <f t="shared" si="5"/>
        <v>3.7576674519560012</v>
      </c>
      <c r="N34" s="27" t="s">
        <v>72</v>
      </c>
      <c r="O34" s="26">
        <f t="shared" si="3"/>
        <v>37.576674519560015</v>
      </c>
    </row>
    <row r="35" spans="1:15">
      <c r="A35" s="9">
        <v>55</v>
      </c>
      <c r="B35" s="26">
        <v>2</v>
      </c>
      <c r="C35" s="29" t="s">
        <v>36</v>
      </c>
      <c r="D35" s="29" t="s">
        <v>29</v>
      </c>
      <c r="E35" s="29">
        <v>250</v>
      </c>
      <c r="F35" s="29">
        <v>3</v>
      </c>
      <c r="G35" s="29" t="s">
        <v>74</v>
      </c>
      <c r="H35" s="14">
        <v>0.86499999999999999</v>
      </c>
      <c r="I35" s="14">
        <v>0.86399999999999999</v>
      </c>
      <c r="J35" s="14">
        <v>0.86</v>
      </c>
      <c r="K35" s="26">
        <f t="shared" si="0"/>
        <v>0.86299999999999999</v>
      </c>
      <c r="L35" s="26">
        <f t="shared" si="4"/>
        <v>3.6089349660774319</v>
      </c>
      <c r="M35" s="26">
        <f t="shared" si="5"/>
        <v>3.7115499316861014</v>
      </c>
      <c r="N35" s="27" t="s">
        <v>72</v>
      </c>
      <c r="O35" s="26">
        <f t="shared" si="3"/>
        <v>37.115499316861012</v>
      </c>
    </row>
    <row r="36" spans="1:15">
      <c r="A36" s="17">
        <v>56</v>
      </c>
      <c r="B36" s="26">
        <v>2</v>
      </c>
      <c r="C36" s="29" t="s">
        <v>36</v>
      </c>
      <c r="D36" s="29" t="s">
        <v>30</v>
      </c>
      <c r="E36" s="29">
        <v>0</v>
      </c>
      <c r="F36" s="29">
        <v>3</v>
      </c>
      <c r="G36" s="29" t="s">
        <v>74</v>
      </c>
      <c r="H36" s="17">
        <v>0.59299999999999997</v>
      </c>
      <c r="I36" s="17">
        <v>0.58099999999999996</v>
      </c>
      <c r="J36" s="17">
        <v>0.58599999999999997</v>
      </c>
      <c r="K36" s="26">
        <f t="shared" si="0"/>
        <v>0.58666666666666656</v>
      </c>
      <c r="L36" s="26">
        <f t="shared" si="4"/>
        <v>2.2435269552293153</v>
      </c>
      <c r="M36" s="26">
        <f t="shared" si="5"/>
        <v>2.3461419208379848</v>
      </c>
      <c r="N36" s="27" t="s">
        <v>72</v>
      </c>
      <c r="O36" s="26">
        <f t="shared" si="3"/>
        <v>23.461419208379848</v>
      </c>
    </row>
    <row r="37" spans="1:15">
      <c r="A37" s="17">
        <v>57</v>
      </c>
      <c r="B37" s="26">
        <v>2</v>
      </c>
      <c r="C37" s="29" t="s">
        <v>36</v>
      </c>
      <c r="D37" s="29" t="s">
        <v>30</v>
      </c>
      <c r="E37" s="29">
        <v>250</v>
      </c>
      <c r="F37" s="29">
        <v>3</v>
      </c>
      <c r="G37" s="29" t="s">
        <v>74</v>
      </c>
      <c r="H37" s="17">
        <v>0.58099999999999996</v>
      </c>
      <c r="I37" s="17">
        <v>0.58099999999999996</v>
      </c>
      <c r="J37" s="17">
        <v>0.57399999999999995</v>
      </c>
      <c r="K37" s="26">
        <f t="shared" si="0"/>
        <v>0.57866666666666655</v>
      </c>
      <c r="L37" s="26">
        <f t="shared" si="4"/>
        <v>2.2039976521408295</v>
      </c>
      <c r="M37" s="26">
        <f t="shared" si="5"/>
        <v>2.306612617749499</v>
      </c>
      <c r="N37" s="27" t="s">
        <v>72</v>
      </c>
      <c r="O37" s="26">
        <f t="shared" si="3"/>
        <v>23.06612617749499</v>
      </c>
    </row>
    <row r="38" spans="1:15">
      <c r="A38" s="13">
        <v>26</v>
      </c>
      <c r="B38" s="26">
        <v>2</v>
      </c>
      <c r="C38" s="29" t="s">
        <v>26</v>
      </c>
      <c r="D38" s="29" t="s">
        <v>31</v>
      </c>
      <c r="E38" s="29"/>
      <c r="F38" s="29">
        <v>2</v>
      </c>
      <c r="G38" s="29" t="s">
        <v>76</v>
      </c>
      <c r="H38" s="3">
        <v>0.16600000000000001</v>
      </c>
      <c r="I38" s="3">
        <v>0.16500000000000001</v>
      </c>
      <c r="J38" s="3">
        <v>0.16500000000000001</v>
      </c>
      <c r="K38" s="26">
        <f t="shared" si="0"/>
        <v>0.16533333333333333</v>
      </c>
      <c r="L38" s="26">
        <f t="shared" si="4"/>
        <v>0.16165032590239381</v>
      </c>
      <c r="M38" s="26">
        <f>L38-$B$103</f>
        <v>0.26931776840365984</v>
      </c>
      <c r="N38" s="27" t="s">
        <v>72</v>
      </c>
      <c r="O38" s="26">
        <f t="shared" si="3"/>
        <v>2.6931776840365984</v>
      </c>
    </row>
    <row r="39" spans="1:15">
      <c r="A39" s="10">
        <v>27</v>
      </c>
      <c r="B39" s="26">
        <v>2</v>
      </c>
      <c r="C39" s="29" t="s">
        <v>26</v>
      </c>
      <c r="D39" s="29" t="s">
        <v>31</v>
      </c>
      <c r="E39" s="29"/>
      <c r="F39" s="29">
        <v>3</v>
      </c>
      <c r="G39" s="29" t="s">
        <v>76</v>
      </c>
      <c r="H39" s="3">
        <v>0.16500000000000001</v>
      </c>
      <c r="I39" s="3">
        <v>0.16</v>
      </c>
      <c r="J39" s="3">
        <v>0.14299999999999999</v>
      </c>
      <c r="K39" s="26">
        <f t="shared" si="0"/>
        <v>0.156</v>
      </c>
      <c r="L39" s="26">
        <f t="shared" si="4"/>
        <v>0.11553280563249357</v>
      </c>
      <c r="M39" s="26">
        <f>L39-$B$103</f>
        <v>0.2232002481337596</v>
      </c>
      <c r="N39" s="27" t="s">
        <v>72</v>
      </c>
      <c r="O39" s="26">
        <f t="shared" si="3"/>
        <v>2.232002481337596</v>
      </c>
    </row>
    <row r="40" spans="1:15">
      <c r="A40" s="6">
        <v>1</v>
      </c>
      <c r="B40" s="26">
        <v>3</v>
      </c>
      <c r="C40" s="29" t="s">
        <v>26</v>
      </c>
      <c r="D40" s="29" t="s">
        <v>27</v>
      </c>
      <c r="E40" s="29">
        <v>0</v>
      </c>
      <c r="F40" s="29">
        <v>1</v>
      </c>
      <c r="G40" s="29" t="s">
        <v>74</v>
      </c>
      <c r="H40" s="11">
        <v>0.60599999999999998</v>
      </c>
      <c r="I40" s="11">
        <v>0.60299999999999998</v>
      </c>
      <c r="J40" s="11">
        <v>0.60399999999999998</v>
      </c>
      <c r="K40" s="26">
        <f t="shared" si="0"/>
        <v>0.60433333333333339</v>
      </c>
      <c r="L40" s="26">
        <f>K40*$B$92+$B$93</f>
        <v>2.3647017565493114</v>
      </c>
      <c r="M40" s="26">
        <f t="shared" ref="M40:M55" si="6">L40-$B$105</f>
        <v>2.4673167221579808</v>
      </c>
      <c r="N40" s="27" t="s">
        <v>72</v>
      </c>
      <c r="O40" s="26">
        <f t="shared" si="3"/>
        <v>24.67316722157981</v>
      </c>
    </row>
    <row r="41" spans="1:15">
      <c r="A41" s="17">
        <v>2</v>
      </c>
      <c r="B41" s="26">
        <v>3</v>
      </c>
      <c r="C41" s="29" t="s">
        <v>26</v>
      </c>
      <c r="D41" s="29" t="s">
        <v>27</v>
      </c>
      <c r="E41" s="29">
        <v>250</v>
      </c>
      <c r="F41" s="29">
        <v>1</v>
      </c>
      <c r="G41" s="29" t="s">
        <v>74</v>
      </c>
      <c r="H41" s="11">
        <v>0.58399999999999996</v>
      </c>
      <c r="I41" s="11">
        <v>0.59399999999999997</v>
      </c>
      <c r="J41" s="11">
        <v>0.59199999999999997</v>
      </c>
      <c r="K41" s="26">
        <f t="shared" si="0"/>
        <v>0.59</v>
      </c>
      <c r="L41" s="26">
        <f>K41*$B$92+$B$93</f>
        <v>2.2930267248751912</v>
      </c>
      <c r="M41" s="26">
        <f t="shared" si="6"/>
        <v>2.3956416904838607</v>
      </c>
      <c r="N41" s="27" t="s">
        <v>72</v>
      </c>
      <c r="O41" s="26">
        <f t="shared" si="3"/>
        <v>23.956416904838605</v>
      </c>
    </row>
    <row r="42" spans="1:15">
      <c r="A42" s="15">
        <v>3</v>
      </c>
      <c r="B42" s="26">
        <v>3</v>
      </c>
      <c r="C42" s="29" t="s">
        <v>26</v>
      </c>
      <c r="D42" s="29" t="s">
        <v>28</v>
      </c>
      <c r="E42" s="29">
        <v>0</v>
      </c>
      <c r="F42" s="29">
        <v>1</v>
      </c>
      <c r="G42" s="29" t="s">
        <v>74</v>
      </c>
      <c r="H42" s="11">
        <v>0.67100000000000004</v>
      </c>
      <c r="I42" s="11">
        <v>0.67300000000000004</v>
      </c>
      <c r="J42" s="12">
        <v>0.68200000000000005</v>
      </c>
      <c r="K42" s="26">
        <f t="shared" si="0"/>
        <v>0.67533333333333345</v>
      </c>
      <c r="L42" s="26">
        <f>K42*$B$92+$B$93</f>
        <v>2.719743192516463</v>
      </c>
      <c r="M42" s="26">
        <f t="shared" si="6"/>
        <v>2.8223581581251325</v>
      </c>
      <c r="N42" s="27" t="s">
        <v>72</v>
      </c>
      <c r="O42" s="26">
        <f t="shared" si="3"/>
        <v>28.223581581251324</v>
      </c>
    </row>
    <row r="43" spans="1:15">
      <c r="A43" s="6">
        <v>4</v>
      </c>
      <c r="B43" s="26">
        <v>3</v>
      </c>
      <c r="C43" s="29" t="s">
        <v>26</v>
      </c>
      <c r="D43" s="29" t="s">
        <v>28</v>
      </c>
      <c r="E43" s="29">
        <v>250</v>
      </c>
      <c r="F43" s="29">
        <v>1</v>
      </c>
      <c r="G43" s="29" t="s">
        <v>74</v>
      </c>
      <c r="H43" s="11">
        <v>0.61799999999999999</v>
      </c>
      <c r="I43" s="11">
        <v>0.62</v>
      </c>
      <c r="J43" s="11">
        <v>0.626</v>
      </c>
      <c r="K43" s="26">
        <f t="shared" si="0"/>
        <v>0.62133333333333329</v>
      </c>
      <c r="L43" s="26">
        <f>K43*$B$92+$B$93</f>
        <v>2.4497116778372203</v>
      </c>
      <c r="M43" s="26">
        <f t="shared" si="6"/>
        <v>2.5523266434458898</v>
      </c>
      <c r="N43" s="27" t="s">
        <v>72</v>
      </c>
      <c r="O43" s="26">
        <f t="shared" si="3"/>
        <v>25.523266434458897</v>
      </c>
    </row>
    <row r="44" spans="1:15">
      <c r="A44" s="12" t="s">
        <v>99</v>
      </c>
      <c r="B44" s="26">
        <v>4</v>
      </c>
      <c r="C44" s="29" t="s">
        <v>26</v>
      </c>
      <c r="D44" s="29" t="s">
        <v>29</v>
      </c>
      <c r="E44" s="29">
        <v>0</v>
      </c>
      <c r="F44" s="29">
        <v>1</v>
      </c>
      <c r="G44" s="29" t="s">
        <v>74</v>
      </c>
      <c r="H44" s="12">
        <v>0.85599999999999998</v>
      </c>
      <c r="I44" s="12">
        <v>0.85699999999999998</v>
      </c>
      <c r="J44" s="12">
        <v>0.86299999999999999</v>
      </c>
      <c r="K44" s="26">
        <f t="shared" si="0"/>
        <v>0.85866666666666669</v>
      </c>
      <c r="L44" s="26">
        <f>K44*$B$96+$B$97</f>
        <v>2.774531933967995</v>
      </c>
      <c r="M44" s="26">
        <f t="shared" si="6"/>
        <v>2.8771468995766645</v>
      </c>
      <c r="N44" s="27" t="s">
        <v>72</v>
      </c>
      <c r="O44" s="26">
        <f t="shared" si="3"/>
        <v>28.771468995766647</v>
      </c>
    </row>
    <row r="45" spans="1:15">
      <c r="A45" s="12" t="s">
        <v>100</v>
      </c>
      <c r="B45" s="26">
        <v>4</v>
      </c>
      <c r="C45" s="29" t="s">
        <v>26</v>
      </c>
      <c r="D45" s="29" t="s">
        <v>29</v>
      </c>
      <c r="E45" s="29">
        <v>250</v>
      </c>
      <c r="F45" s="29">
        <v>1</v>
      </c>
      <c r="G45" s="29" t="s">
        <v>74</v>
      </c>
      <c r="H45" s="12">
        <v>0.85</v>
      </c>
      <c r="I45" s="12">
        <v>0.85699999999999998</v>
      </c>
      <c r="J45" s="12">
        <v>0.85299999999999998</v>
      </c>
      <c r="K45" s="26">
        <f t="shared" si="0"/>
        <v>0.85333333333333317</v>
      </c>
      <c r="L45" s="26">
        <f>K45*$B$96+$B$97</f>
        <v>2.7535467702497409</v>
      </c>
      <c r="M45" s="26">
        <f t="shared" si="6"/>
        <v>2.8561617358584104</v>
      </c>
      <c r="N45" s="27" t="s">
        <v>72</v>
      </c>
      <c r="O45" s="26">
        <f t="shared" si="3"/>
        <v>28.561617358584105</v>
      </c>
    </row>
    <row r="46" spans="1:15">
      <c r="A46" s="16" t="s">
        <v>101</v>
      </c>
      <c r="B46" s="26">
        <v>4</v>
      </c>
      <c r="C46" s="29" t="s">
        <v>26</v>
      </c>
      <c r="D46" s="29" t="s">
        <v>30</v>
      </c>
      <c r="E46" s="29">
        <v>0</v>
      </c>
      <c r="F46" s="29">
        <v>1</v>
      </c>
      <c r="G46" s="29" t="s">
        <v>74</v>
      </c>
      <c r="H46" s="16">
        <v>0.48</v>
      </c>
      <c r="I46" s="16">
        <v>0.48299999999999998</v>
      </c>
      <c r="J46" s="16">
        <v>0.48299999999999998</v>
      </c>
      <c r="K46" s="26">
        <f t="shared" si="0"/>
        <v>0.48199999999999998</v>
      </c>
      <c r="L46" s="26">
        <f>K46*$B$96+$B$97</f>
        <v>1.2924547463663523</v>
      </c>
      <c r="M46" s="26">
        <f t="shared" si="6"/>
        <v>1.3950697119750217</v>
      </c>
      <c r="N46" s="27" t="s">
        <v>72</v>
      </c>
      <c r="O46" s="26">
        <f t="shared" si="3"/>
        <v>13.950697119750217</v>
      </c>
    </row>
    <row r="47" spans="1:15">
      <c r="A47" s="16" t="s">
        <v>102</v>
      </c>
      <c r="B47" s="26">
        <v>4</v>
      </c>
      <c r="C47" s="29" t="s">
        <v>26</v>
      </c>
      <c r="D47" s="29" t="s">
        <v>30</v>
      </c>
      <c r="E47" s="29">
        <v>250</v>
      </c>
      <c r="F47" s="29">
        <v>1</v>
      </c>
      <c r="G47" s="29" t="s">
        <v>74</v>
      </c>
      <c r="H47" s="16">
        <v>0.45700000000000002</v>
      </c>
      <c r="I47" s="16">
        <v>0.45500000000000002</v>
      </c>
      <c r="J47" s="16">
        <v>0.45300000000000001</v>
      </c>
      <c r="K47" s="26">
        <f t="shared" si="0"/>
        <v>0.45500000000000002</v>
      </c>
      <c r="L47" s="26">
        <f>K47*$B$96+$B$97</f>
        <v>1.1862173550426949</v>
      </c>
      <c r="M47" s="26">
        <f t="shared" si="6"/>
        <v>1.2888323206513643</v>
      </c>
      <c r="N47" s="27" t="s">
        <v>72</v>
      </c>
      <c r="O47" s="26">
        <f t="shared" si="3"/>
        <v>12.888323206513643</v>
      </c>
    </row>
    <row r="48" spans="1:15">
      <c r="A48" s="5">
        <v>34</v>
      </c>
      <c r="B48" s="26">
        <v>3</v>
      </c>
      <c r="C48" s="29" t="s">
        <v>36</v>
      </c>
      <c r="D48" s="29" t="s">
        <v>27</v>
      </c>
      <c r="E48" s="29">
        <v>0</v>
      </c>
      <c r="F48" s="29">
        <v>1</v>
      </c>
      <c r="G48" s="29" t="s">
        <v>74</v>
      </c>
      <c r="H48" s="12">
        <v>0.77900000000000003</v>
      </c>
      <c r="I48" s="12">
        <v>0.78900000000000003</v>
      </c>
      <c r="J48" s="12">
        <v>0.77700000000000002</v>
      </c>
      <c r="K48" s="26">
        <f t="shared" si="0"/>
        <v>0.78166666666666673</v>
      </c>
      <c r="L48" s="26">
        <f>K48*$B$92+$B$93</f>
        <v>3.2514719158663277</v>
      </c>
      <c r="M48" s="26">
        <f t="shared" si="6"/>
        <v>3.3540868814749971</v>
      </c>
      <c r="N48" s="27" t="s">
        <v>72</v>
      </c>
      <c r="O48" s="26">
        <f t="shared" si="3"/>
        <v>33.54086881474997</v>
      </c>
    </row>
    <row r="49" spans="1:15">
      <c r="A49" s="5">
        <v>35</v>
      </c>
      <c r="B49" s="26">
        <v>3</v>
      </c>
      <c r="C49" s="29" t="s">
        <v>36</v>
      </c>
      <c r="D49" s="29" t="s">
        <v>27</v>
      </c>
      <c r="E49" s="29">
        <v>250</v>
      </c>
      <c r="F49" s="29">
        <v>1</v>
      </c>
      <c r="G49" s="29" t="s">
        <v>74</v>
      </c>
      <c r="H49" s="12">
        <v>0.76900000000000002</v>
      </c>
      <c r="I49" s="12">
        <v>0.76800000000000002</v>
      </c>
      <c r="J49" s="12">
        <v>0.77</v>
      </c>
      <c r="K49" s="26">
        <f t="shared" si="0"/>
        <v>0.76900000000000002</v>
      </c>
      <c r="L49" s="26">
        <f>K49*$B$92+$B$93</f>
        <v>3.1881311902008265</v>
      </c>
      <c r="M49" s="26">
        <f t="shared" si="6"/>
        <v>3.2907461558094959</v>
      </c>
      <c r="N49" s="27" t="s">
        <v>72</v>
      </c>
      <c r="O49" s="26">
        <f t="shared" si="3"/>
        <v>32.907461558094958</v>
      </c>
    </row>
    <row r="50" spans="1:15">
      <c r="A50" s="9">
        <v>36</v>
      </c>
      <c r="B50" s="26">
        <v>3</v>
      </c>
      <c r="C50" s="29" t="s">
        <v>36</v>
      </c>
      <c r="D50" s="29" t="s">
        <v>28</v>
      </c>
      <c r="E50" s="29">
        <v>0</v>
      </c>
      <c r="F50" s="29">
        <v>1</v>
      </c>
      <c r="G50" s="29" t="s">
        <v>74</v>
      </c>
      <c r="H50" s="12">
        <v>0.78900000000000003</v>
      </c>
      <c r="I50" s="12">
        <v>0.77800000000000002</v>
      </c>
      <c r="J50" s="12">
        <v>0.78700000000000003</v>
      </c>
      <c r="K50" s="26">
        <f t="shared" si="0"/>
        <v>0.78466666666666673</v>
      </c>
      <c r="L50" s="26">
        <f>K50*$B$92+$B$93</f>
        <v>3.2664736666818412</v>
      </c>
      <c r="M50" s="26">
        <f t="shared" si="6"/>
        <v>3.3690886322905107</v>
      </c>
      <c r="N50" s="27" t="s">
        <v>72</v>
      </c>
      <c r="O50" s="26">
        <f t="shared" si="3"/>
        <v>33.690886322905108</v>
      </c>
    </row>
    <row r="51" spans="1:15">
      <c r="A51" s="9">
        <v>37</v>
      </c>
      <c r="B51" s="26">
        <v>3</v>
      </c>
      <c r="C51" s="29" t="s">
        <v>36</v>
      </c>
      <c r="D51" s="29" t="s">
        <v>28</v>
      </c>
      <c r="E51" s="29">
        <v>250</v>
      </c>
      <c r="F51" s="29">
        <v>1</v>
      </c>
      <c r="G51" s="29" t="s">
        <v>74</v>
      </c>
      <c r="H51" s="12">
        <v>0.79600000000000004</v>
      </c>
      <c r="I51" s="12">
        <v>0.79900000000000004</v>
      </c>
      <c r="J51" s="12">
        <v>0.79600000000000004</v>
      </c>
      <c r="K51" s="26">
        <f t="shared" si="0"/>
        <v>0.79700000000000004</v>
      </c>
      <c r="L51" s="26">
        <f>K51*$B$92+$B$93</f>
        <v>3.3281475311456186</v>
      </c>
      <c r="M51" s="26">
        <f t="shared" si="6"/>
        <v>3.430762496754288</v>
      </c>
      <c r="N51" s="27" t="s">
        <v>72</v>
      </c>
      <c r="O51" s="26">
        <f t="shared" si="3"/>
        <v>34.307624967542878</v>
      </c>
    </row>
    <row r="52" spans="1:15">
      <c r="A52" s="12" t="s">
        <v>103</v>
      </c>
      <c r="B52" s="26">
        <v>4</v>
      </c>
      <c r="C52" s="29" t="s">
        <v>36</v>
      </c>
      <c r="D52" s="29" t="s">
        <v>29</v>
      </c>
      <c r="E52" s="29">
        <v>0</v>
      </c>
      <c r="F52" s="29">
        <v>1</v>
      </c>
      <c r="G52" s="29" t="s">
        <v>74</v>
      </c>
      <c r="H52" s="12">
        <v>0.95399999999999996</v>
      </c>
      <c r="I52" s="12">
        <v>0.95</v>
      </c>
      <c r="J52" s="12">
        <v>0.95499999999999996</v>
      </c>
      <c r="K52" s="26">
        <f t="shared" si="0"/>
        <v>0.95299999999999996</v>
      </c>
      <c r="L52" s="26">
        <f>K52*$B$96+$B$97</f>
        <v>3.1457070172346011</v>
      </c>
      <c r="M52" s="26">
        <f t="shared" si="6"/>
        <v>3.2483219828432706</v>
      </c>
      <c r="N52" s="27" t="s">
        <v>72</v>
      </c>
      <c r="O52" s="26">
        <f t="shared" si="3"/>
        <v>32.483219828432709</v>
      </c>
    </row>
    <row r="53" spans="1:15">
      <c r="A53" s="12" t="s">
        <v>104</v>
      </c>
      <c r="B53" s="26">
        <v>4</v>
      </c>
      <c r="C53" s="29" t="s">
        <v>36</v>
      </c>
      <c r="D53" s="29" t="s">
        <v>29</v>
      </c>
      <c r="E53" s="29">
        <v>250</v>
      </c>
      <c r="F53" s="29">
        <v>1</v>
      </c>
      <c r="G53" s="29" t="s">
        <v>74</v>
      </c>
      <c r="H53" s="12">
        <v>0.95199999999999996</v>
      </c>
      <c r="I53" s="12">
        <v>0.95299999999999996</v>
      </c>
      <c r="J53" s="12">
        <v>0.95399999999999996</v>
      </c>
      <c r="K53" s="26">
        <f t="shared" si="0"/>
        <v>0.95299999999999996</v>
      </c>
      <c r="L53" s="26">
        <f>K53*$B$96+$B$97</f>
        <v>3.1457070172346011</v>
      </c>
      <c r="M53" s="26">
        <f t="shared" si="6"/>
        <v>3.2483219828432706</v>
      </c>
      <c r="N53" s="27" t="s">
        <v>72</v>
      </c>
      <c r="O53" s="26">
        <f t="shared" si="3"/>
        <v>32.483219828432709</v>
      </c>
    </row>
    <row r="54" spans="1:15">
      <c r="A54" s="11" t="s">
        <v>98</v>
      </c>
      <c r="B54" s="26">
        <v>4</v>
      </c>
      <c r="C54" s="29" t="s">
        <v>36</v>
      </c>
      <c r="D54" s="29" t="s">
        <v>30</v>
      </c>
      <c r="E54" s="29">
        <v>0</v>
      </c>
      <c r="F54" s="29">
        <v>1</v>
      </c>
      <c r="G54" s="29" t="s">
        <v>74</v>
      </c>
      <c r="H54" s="11">
        <v>0.7</v>
      </c>
      <c r="I54" s="11">
        <v>0.70799999999999996</v>
      </c>
      <c r="J54" s="11">
        <v>0.70499999999999996</v>
      </c>
      <c r="K54" s="26">
        <f t="shared" si="0"/>
        <v>0.70433333333333337</v>
      </c>
      <c r="L54" s="26">
        <f>K54*$B$96+$B$97</f>
        <v>2.1672737588710391</v>
      </c>
      <c r="M54" s="26">
        <f t="shared" si="6"/>
        <v>2.2698887244797086</v>
      </c>
      <c r="N54" s="27" t="s">
        <v>72</v>
      </c>
      <c r="O54" s="26">
        <f t="shared" si="3"/>
        <v>22.698887244797085</v>
      </c>
    </row>
    <row r="55" spans="1:15">
      <c r="A55" s="10" t="s">
        <v>105</v>
      </c>
      <c r="B55" s="26">
        <v>4</v>
      </c>
      <c r="C55" s="29" t="s">
        <v>36</v>
      </c>
      <c r="D55" s="29" t="s">
        <v>30</v>
      </c>
      <c r="E55" s="29">
        <v>250</v>
      </c>
      <c r="F55" s="29">
        <v>1</v>
      </c>
      <c r="G55" s="29" t="s">
        <v>74</v>
      </c>
      <c r="H55" s="10">
        <v>0.65200000000000002</v>
      </c>
      <c r="I55" s="10">
        <v>0.64300000000000002</v>
      </c>
      <c r="J55" s="10">
        <v>0.65200000000000002</v>
      </c>
      <c r="K55" s="26">
        <f t="shared" si="0"/>
        <v>0.64900000000000002</v>
      </c>
      <c r="L55" s="26">
        <f>K55*$B$96+$B$97</f>
        <v>1.9495526852941603</v>
      </c>
      <c r="M55" s="26">
        <f t="shared" si="6"/>
        <v>2.0521676509028297</v>
      </c>
      <c r="N55" s="27" t="s">
        <v>72</v>
      </c>
      <c r="O55" s="26">
        <f t="shared" si="3"/>
        <v>20.521676509028296</v>
      </c>
    </row>
    <row r="56" spans="1:15">
      <c r="A56" s="13">
        <v>61</v>
      </c>
      <c r="B56" s="26">
        <v>3</v>
      </c>
      <c r="C56" s="29" t="s">
        <v>36</v>
      </c>
      <c r="D56" s="29" t="s">
        <v>32</v>
      </c>
      <c r="E56" s="29" t="s">
        <v>35</v>
      </c>
      <c r="F56" s="29">
        <v>1</v>
      </c>
      <c r="G56" s="29" t="s">
        <v>75</v>
      </c>
      <c r="H56" s="16">
        <v>0.39400000000000002</v>
      </c>
      <c r="I56" s="16">
        <v>0.35699999999999998</v>
      </c>
      <c r="J56" s="16">
        <v>0.35299999999999998</v>
      </c>
      <c r="K56" s="26">
        <f t="shared" si="0"/>
        <v>0.36800000000000005</v>
      </c>
      <c r="L56" s="26">
        <f>K56*$B$92+$B$93</f>
        <v>1.182897164527198</v>
      </c>
      <c r="M56" s="26">
        <f>L56-$B$104</f>
        <v>1.3045401774256193</v>
      </c>
      <c r="N56" s="27" t="s">
        <v>72</v>
      </c>
      <c r="O56" s="26">
        <f t="shared" si="3"/>
        <v>13.045401774256193</v>
      </c>
    </row>
    <row r="57" spans="1:15">
      <c r="A57" s="10">
        <v>62</v>
      </c>
      <c r="B57" s="26">
        <v>3</v>
      </c>
      <c r="C57" s="29" t="s">
        <v>36</v>
      </c>
      <c r="D57" s="29" t="s">
        <v>33</v>
      </c>
      <c r="E57" s="29" t="s">
        <v>35</v>
      </c>
      <c r="F57" s="29">
        <v>1</v>
      </c>
      <c r="G57" s="29" t="s">
        <v>75</v>
      </c>
      <c r="H57" s="10">
        <v>0.47199999999999998</v>
      </c>
      <c r="I57" s="10">
        <v>0.48499999999999999</v>
      </c>
      <c r="J57" s="10">
        <v>0.47799999999999998</v>
      </c>
      <c r="K57" s="26">
        <f t="shared" si="0"/>
        <v>0.47833333333333333</v>
      </c>
      <c r="L57" s="26">
        <f>K57*$B$92+$B$93</f>
        <v>1.7346282222977472</v>
      </c>
      <c r="M57" s="26">
        <f>L57-$B$104</f>
        <v>1.8562712351961688</v>
      </c>
      <c r="N57" s="27" t="s">
        <v>72</v>
      </c>
      <c r="O57" s="26">
        <f t="shared" si="3"/>
        <v>18.562712351961686</v>
      </c>
    </row>
    <row r="58" spans="1:15">
      <c r="A58" s="13">
        <v>63</v>
      </c>
      <c r="B58" s="26">
        <v>3</v>
      </c>
      <c r="C58" s="29" t="s">
        <v>36</v>
      </c>
      <c r="D58" s="29" t="s">
        <v>34</v>
      </c>
      <c r="E58" s="29" t="s">
        <v>35</v>
      </c>
      <c r="F58" s="29">
        <v>1</v>
      </c>
      <c r="G58" s="29" t="s">
        <v>75</v>
      </c>
      <c r="H58" s="16">
        <v>0.379</v>
      </c>
      <c r="I58" s="16">
        <v>0.36199999999999999</v>
      </c>
      <c r="J58" s="16">
        <v>0.36199999999999999</v>
      </c>
      <c r="K58" s="26">
        <f t="shared" si="0"/>
        <v>0.36766666666666664</v>
      </c>
      <c r="L58" s="26">
        <f>K58*$B$92+$B$93</f>
        <v>1.1812303033254739</v>
      </c>
      <c r="M58" s="26">
        <f>L58-$B$104</f>
        <v>1.3028733162238955</v>
      </c>
      <c r="N58" s="27" t="s">
        <v>72</v>
      </c>
      <c r="O58" s="26">
        <f t="shared" si="3"/>
        <v>13.028733162238954</v>
      </c>
    </row>
    <row r="59" spans="1:15">
      <c r="A59" s="13">
        <v>58</v>
      </c>
      <c r="B59" s="26">
        <v>3</v>
      </c>
      <c r="C59" s="29" t="s">
        <v>36</v>
      </c>
      <c r="D59" s="29" t="s">
        <v>31</v>
      </c>
      <c r="E59" s="29"/>
      <c r="F59" s="29">
        <v>1</v>
      </c>
      <c r="G59" s="29" t="s">
        <v>76</v>
      </c>
      <c r="H59" s="16">
        <v>0.376</v>
      </c>
      <c r="I59" s="16">
        <v>0.374</v>
      </c>
      <c r="J59" s="16">
        <v>0.35899999999999999</v>
      </c>
      <c r="K59" s="26">
        <f t="shared" si="0"/>
        <v>0.36966666666666664</v>
      </c>
      <c r="L59" s="26">
        <f>K59*$B$92+$B$93</f>
        <v>1.1912314705358162</v>
      </c>
      <c r="M59" s="26">
        <f>L59-$B$103</f>
        <v>1.2988989130370823</v>
      </c>
      <c r="N59" s="27" t="s">
        <v>72</v>
      </c>
      <c r="O59" s="26">
        <f t="shared" si="3"/>
        <v>12.988989130370822</v>
      </c>
    </row>
    <row r="60" spans="1:15">
      <c r="A60" s="16">
        <v>59</v>
      </c>
      <c r="B60" s="26">
        <v>4</v>
      </c>
      <c r="C60" s="29" t="s">
        <v>36</v>
      </c>
      <c r="D60" s="29" t="s">
        <v>31</v>
      </c>
      <c r="E60" s="29"/>
      <c r="F60" s="29">
        <v>2</v>
      </c>
      <c r="G60" s="29" t="s">
        <v>76</v>
      </c>
      <c r="H60" s="16">
        <v>0.371</v>
      </c>
      <c r="I60" s="16">
        <v>0.36299999999999999</v>
      </c>
      <c r="J60" s="16">
        <v>0.373</v>
      </c>
      <c r="K60" s="26">
        <f>AVERAGE(H60:J60)</f>
        <v>0.36899999999999999</v>
      </c>
      <c r="L60" s="26">
        <f>K60*$B$96+$B$97</f>
        <v>0.84783159008585951</v>
      </c>
      <c r="M60" s="26">
        <f>L60-$B$103</f>
        <v>0.95549903258712554</v>
      </c>
      <c r="N60" s="27" t="s">
        <v>72</v>
      </c>
      <c r="O60" s="26">
        <f t="shared" si="3"/>
        <v>9.5549903258712554</v>
      </c>
    </row>
    <row r="61" spans="1:15">
      <c r="A61" s="3">
        <v>60</v>
      </c>
      <c r="B61" s="26">
        <v>3</v>
      </c>
      <c r="C61" s="29" t="s">
        <v>36</v>
      </c>
      <c r="D61" s="29" t="s">
        <v>31</v>
      </c>
      <c r="E61" s="29"/>
      <c r="F61" s="29">
        <v>3</v>
      </c>
      <c r="G61" s="29" t="s">
        <v>76</v>
      </c>
      <c r="H61" s="16">
        <v>0.35399999999999998</v>
      </c>
      <c r="I61" s="16">
        <v>0.35</v>
      </c>
      <c r="J61" s="16">
        <v>0.35699999999999998</v>
      </c>
      <c r="K61" s="26">
        <f>AVERAGE(H61:J61)</f>
        <v>0.35366666666666663</v>
      </c>
      <c r="L61" s="26">
        <f>K61*$B$92+$B$93</f>
        <v>1.1112221328530778</v>
      </c>
      <c r="M61" s="26">
        <f>L61-$B$103</f>
        <v>1.2188895753543438</v>
      </c>
      <c r="N61" s="27" t="s">
        <v>72</v>
      </c>
      <c r="O61" s="26">
        <f t="shared" si="3"/>
        <v>12.188895753543438</v>
      </c>
    </row>
    <row r="62" spans="1:15" ht="42">
      <c r="A62" s="13" t="s">
        <v>21</v>
      </c>
      <c r="B62" s="26">
        <v>1</v>
      </c>
      <c r="G62" s="29" t="s">
        <v>74</v>
      </c>
      <c r="H62" s="13">
        <v>0.16600000000000001</v>
      </c>
      <c r="I62" s="13">
        <v>0.17</v>
      </c>
      <c r="J62" s="13">
        <v>0.16500000000000001</v>
      </c>
      <c r="K62" s="26">
        <f t="shared" si="0"/>
        <v>0.16700000000000001</v>
      </c>
      <c r="L62" s="26">
        <f>K62*$B$84+$B$85</f>
        <v>0.16191438306039485</v>
      </c>
      <c r="M62" s="26">
        <f t="shared" ref="M62:M67" si="7">L62-$B$105</f>
        <v>0.26452934866906436</v>
      </c>
      <c r="O62" s="27" t="s">
        <v>69</v>
      </c>
    </row>
    <row r="63" spans="1:15" ht="28">
      <c r="A63" s="3" t="s">
        <v>12</v>
      </c>
      <c r="B63" s="26">
        <v>1</v>
      </c>
      <c r="G63" s="29" t="s">
        <v>74</v>
      </c>
      <c r="H63" s="3">
        <v>4.9000000000000002E-2</v>
      </c>
      <c r="I63" s="3">
        <v>3.7999999999999999E-2</v>
      </c>
      <c r="J63" s="3">
        <v>3.7999999999999999E-2</v>
      </c>
      <c r="K63" s="26">
        <f t="shared" si="0"/>
        <v>4.1666666666666664E-2</v>
      </c>
      <c r="L63" s="26">
        <f>K63*$B$84+$B$85</f>
        <v>-0.41730142500351647</v>
      </c>
      <c r="M63" s="26">
        <f t="shared" si="7"/>
        <v>-0.31468645939484696</v>
      </c>
      <c r="O63" s="27" t="s">
        <v>69</v>
      </c>
    </row>
    <row r="64" spans="1:15">
      <c r="A64" s="10" t="s">
        <v>9</v>
      </c>
      <c r="B64" s="26">
        <v>2</v>
      </c>
      <c r="G64" s="29" t="s">
        <v>74</v>
      </c>
      <c r="H64" s="16">
        <v>0.28000000000000003</v>
      </c>
      <c r="I64" s="16">
        <v>0.28100000000000003</v>
      </c>
      <c r="J64" s="16">
        <v>0.27100000000000002</v>
      </c>
      <c r="K64" s="26">
        <f t="shared" si="0"/>
        <v>0.27733333333333338</v>
      </c>
      <c r="L64" s="26">
        <f>K64*$B$88+$B$89</f>
        <v>0.71506056914119598</v>
      </c>
      <c r="M64" s="26">
        <f t="shared" si="7"/>
        <v>0.81767553474986554</v>
      </c>
      <c r="O64" s="27" t="s">
        <v>69</v>
      </c>
    </row>
    <row r="65" spans="1:15" ht="42">
      <c r="A65" s="13" t="s">
        <v>22</v>
      </c>
      <c r="B65" s="26">
        <v>2</v>
      </c>
      <c r="G65" s="29" t="s">
        <v>74</v>
      </c>
      <c r="H65" s="3">
        <v>0.151</v>
      </c>
      <c r="I65" s="3">
        <v>0.152</v>
      </c>
      <c r="J65" s="3">
        <v>0.152</v>
      </c>
      <c r="K65" s="26">
        <f t="shared" si="0"/>
        <v>0.15166666666666664</v>
      </c>
      <c r="L65" s="26">
        <f>K65*$B$88+$B$89</f>
        <v>9.4121099792896956E-2</v>
      </c>
      <c r="M65" s="26">
        <f t="shared" si="7"/>
        <v>0.19673606540156646</v>
      </c>
      <c r="O65" s="27" t="s">
        <v>69</v>
      </c>
    </row>
    <row r="66" spans="1:15" ht="42">
      <c r="A66" s="3" t="s">
        <v>16</v>
      </c>
      <c r="B66" s="26">
        <v>2</v>
      </c>
      <c r="G66" s="29" t="s">
        <v>74</v>
      </c>
      <c r="H66" s="17">
        <v>0.60899999999999999</v>
      </c>
      <c r="I66" s="17">
        <v>0.61499999999999999</v>
      </c>
      <c r="J66" s="17">
        <v>0.60799999999999998</v>
      </c>
      <c r="K66" s="26">
        <f t="shared" si="0"/>
        <v>0.61066666666666658</v>
      </c>
      <c r="L66" s="26">
        <f>K66*$B$88+$B$89</f>
        <v>2.3621148644947731</v>
      </c>
      <c r="M66" s="26">
        <f t="shared" si="7"/>
        <v>2.4647298301034426</v>
      </c>
      <c r="O66" s="27" t="s">
        <v>69</v>
      </c>
    </row>
    <row r="67" spans="1:15" ht="42">
      <c r="A67" s="10" t="s">
        <v>18</v>
      </c>
      <c r="B67" s="26">
        <v>3</v>
      </c>
      <c r="G67" s="29" t="s">
        <v>74</v>
      </c>
      <c r="H67" s="11">
        <v>0.60599999999999998</v>
      </c>
      <c r="I67" s="11">
        <v>0.59899999999999998</v>
      </c>
      <c r="J67" s="11">
        <v>0.60299999999999998</v>
      </c>
      <c r="K67" s="26">
        <f t="shared" ref="K67:K73" si="8">AVERAGE(H67:J67)</f>
        <v>0.60266666666666668</v>
      </c>
      <c r="L67" s="26">
        <f>K67*$B$92+$B$93</f>
        <v>2.3563674505406929</v>
      </c>
      <c r="M67" s="26">
        <f t="shared" si="7"/>
        <v>2.4589824161493623</v>
      </c>
      <c r="O67" s="27" t="s">
        <v>69</v>
      </c>
    </row>
    <row r="68" spans="1:15" ht="42">
      <c r="A68" s="13" t="s">
        <v>19</v>
      </c>
      <c r="B68" s="26">
        <v>3</v>
      </c>
      <c r="G68" s="29" t="s">
        <v>74</v>
      </c>
      <c r="H68" s="4">
        <v>1.819</v>
      </c>
      <c r="I68" s="4">
        <v>1.8280000000000001</v>
      </c>
      <c r="J68" s="4">
        <v>1.8360000000000001</v>
      </c>
      <c r="K68" s="26">
        <f t="shared" si="8"/>
        <v>1.8276666666666668</v>
      </c>
      <c r="L68" s="26">
        <f>K68*$B$92+$B$93</f>
        <v>8.4820823668753427</v>
      </c>
      <c r="M68" s="26">
        <f t="shared" ref="M68:M75" si="9">L68-$B$105</f>
        <v>8.5846973324840121</v>
      </c>
      <c r="O68" s="27" t="s">
        <v>69</v>
      </c>
    </row>
    <row r="69" spans="1:15">
      <c r="A69" s="10" t="s">
        <v>9</v>
      </c>
      <c r="B69" s="26">
        <v>1</v>
      </c>
      <c r="G69" s="29" t="s">
        <v>74</v>
      </c>
      <c r="H69" s="16">
        <v>0.28299999999999997</v>
      </c>
      <c r="I69" s="16">
        <v>0.28299999999999997</v>
      </c>
      <c r="J69" s="16">
        <v>0.28299999999999997</v>
      </c>
      <c r="K69" s="26">
        <f t="shared" si="8"/>
        <v>0.28299999999999997</v>
      </c>
      <c r="L69" s="26">
        <f>K69*$B$84+$B$85</f>
        <v>0.69799709903444018</v>
      </c>
      <c r="M69" s="26">
        <f t="shared" si="9"/>
        <v>0.80061206464310974</v>
      </c>
      <c r="O69" s="27" t="s">
        <v>69</v>
      </c>
    </row>
    <row r="70" spans="1:15">
      <c r="A70" s="13" t="s">
        <v>17</v>
      </c>
      <c r="B70" s="26">
        <v>3</v>
      </c>
      <c r="G70" s="29" t="s">
        <v>74</v>
      </c>
      <c r="H70" s="3">
        <v>4.2000000000000003E-2</v>
      </c>
      <c r="I70" s="3">
        <v>0.04</v>
      </c>
      <c r="J70" s="3">
        <v>3.9E-2</v>
      </c>
      <c r="K70" s="26">
        <f t="shared" si="8"/>
        <v>4.0333333333333332E-2</v>
      </c>
      <c r="L70" s="26">
        <f>K70*$B$92+$B$93</f>
        <v>-0.45562739676721353</v>
      </c>
      <c r="M70" s="26">
        <f t="shared" si="9"/>
        <v>-0.35301243115854403</v>
      </c>
      <c r="O70" s="27" t="s">
        <v>69</v>
      </c>
    </row>
    <row r="71" spans="1:15" ht="28">
      <c r="A71" s="13" t="s">
        <v>11</v>
      </c>
      <c r="B71" s="26">
        <v>1</v>
      </c>
      <c r="G71" s="29" t="s">
        <v>74</v>
      </c>
      <c r="H71" s="3">
        <v>0.108</v>
      </c>
      <c r="I71" s="3">
        <v>0.109</v>
      </c>
      <c r="J71" s="3">
        <v>0.109</v>
      </c>
      <c r="K71" s="26">
        <f t="shared" si="8"/>
        <v>0.10866666666666668</v>
      </c>
      <c r="L71" s="26">
        <f>K71*$B$84+$B$85</f>
        <v>-0.10766744250126603</v>
      </c>
      <c r="M71" s="26">
        <f t="shared" si="9"/>
        <v>-5.0524768925965108E-3</v>
      </c>
      <c r="O71" s="27" t="s">
        <v>69</v>
      </c>
    </row>
    <row r="72" spans="1:15" ht="28">
      <c r="A72" s="13" t="s">
        <v>13</v>
      </c>
      <c r="B72" s="26">
        <v>2</v>
      </c>
      <c r="G72" s="29" t="s">
        <v>74</v>
      </c>
      <c r="H72" s="3">
        <v>0.106</v>
      </c>
      <c r="I72" s="3">
        <v>0.108</v>
      </c>
      <c r="J72" s="3">
        <v>0.11</v>
      </c>
      <c r="K72" s="26">
        <f t="shared" si="8"/>
        <v>0.108</v>
      </c>
      <c r="L72" s="26">
        <f>K72*$B$88+$B$89</f>
        <v>-0.1216430128984215</v>
      </c>
      <c r="M72" s="26">
        <f t="shared" si="9"/>
        <v>-1.9028047289751979E-2</v>
      </c>
      <c r="O72" s="27" t="s">
        <v>69</v>
      </c>
    </row>
    <row r="73" spans="1:15" ht="28">
      <c r="A73" s="25" t="s">
        <v>66</v>
      </c>
      <c r="B73" s="27" t="s">
        <v>65</v>
      </c>
      <c r="C73" s="31"/>
      <c r="D73" s="31"/>
      <c r="E73" s="31"/>
      <c r="F73" s="31"/>
      <c r="G73" s="29" t="s">
        <v>74</v>
      </c>
      <c r="H73" s="3">
        <v>0.16500000000000001</v>
      </c>
      <c r="I73" s="3">
        <v>0.16300000000000001</v>
      </c>
      <c r="J73" s="3">
        <v>0.16400000000000001</v>
      </c>
      <c r="K73" s="26">
        <f t="shared" si="8"/>
        <v>0.16400000000000001</v>
      </c>
      <c r="L73" s="26">
        <f>K73*$B$100+$B$101</f>
        <v>-0.1287939885479551</v>
      </c>
      <c r="M73" s="26">
        <f t="shared" si="9"/>
        <v>-2.6179022939285576E-2</v>
      </c>
      <c r="O73" s="27" t="s">
        <v>69</v>
      </c>
    </row>
    <row r="74" spans="1:15" ht="28">
      <c r="A74" s="13" t="s">
        <v>14</v>
      </c>
      <c r="B74" s="26">
        <v>2</v>
      </c>
      <c r="G74" s="29" t="s">
        <v>74</v>
      </c>
      <c r="H74" s="3">
        <v>0.115</v>
      </c>
      <c r="I74" s="3">
        <v>0.114</v>
      </c>
      <c r="J74" s="3">
        <v>0.11</v>
      </c>
      <c r="K74" s="26">
        <f>AVERAGE(H74:J74)</f>
        <v>0.113</v>
      </c>
      <c r="L74" s="26">
        <f>K74*$B$88+$B$89</f>
        <v>-9.693719846811788E-2</v>
      </c>
      <c r="M74" s="26">
        <f t="shared" si="9"/>
        <v>5.67776714055164E-3</v>
      </c>
      <c r="O74" s="27" t="s">
        <v>69</v>
      </c>
    </row>
    <row r="75" spans="1:15" ht="28">
      <c r="A75" s="13" t="s">
        <v>15</v>
      </c>
      <c r="B75" s="26">
        <v>2</v>
      </c>
      <c r="G75" s="29" t="s">
        <v>74</v>
      </c>
      <c r="H75" s="3">
        <v>0.11700000000000001</v>
      </c>
      <c r="I75" s="3">
        <v>0.115</v>
      </c>
      <c r="J75" s="3">
        <v>0.11600000000000001</v>
      </c>
      <c r="K75" s="26">
        <f>AVERAGE(H75:J75)</f>
        <v>0.11600000000000001</v>
      </c>
      <c r="L75" s="26">
        <f>K75*$B$88+$B$89</f>
        <v>-8.2113709809935598E-2</v>
      </c>
      <c r="M75" s="26">
        <f t="shared" si="9"/>
        <v>2.0501255798733922E-2</v>
      </c>
      <c r="O75" s="27" t="s">
        <v>69</v>
      </c>
    </row>
    <row r="76" spans="1:15" ht="28">
      <c r="A76" s="3" t="s">
        <v>117</v>
      </c>
      <c r="B76" s="26">
        <v>4</v>
      </c>
      <c r="C76" s="29"/>
      <c r="D76" s="29"/>
      <c r="E76" s="29"/>
      <c r="F76" s="29"/>
      <c r="G76" s="29" t="s">
        <v>74</v>
      </c>
      <c r="H76" s="3">
        <v>0.14699999999999999</v>
      </c>
      <c r="I76" s="3">
        <v>0.14000000000000001</v>
      </c>
      <c r="J76" s="3">
        <v>0.13600000000000001</v>
      </c>
      <c r="K76" s="26">
        <f>AVERAGE(H76:J76)</f>
        <v>0.14100000000000001</v>
      </c>
      <c r="L76" s="26">
        <f>K76*$B$96+$B$97</f>
        <v>-4.9284158869471129E-2</v>
      </c>
      <c r="M76" s="26">
        <f>L76-$B$105</f>
        <v>5.3330806739198391E-2</v>
      </c>
      <c r="N76" s="27"/>
    </row>
    <row r="77" spans="1:15">
      <c r="A77" s="13" t="s">
        <v>96</v>
      </c>
      <c r="B77" s="26">
        <v>4</v>
      </c>
      <c r="C77" s="29"/>
      <c r="D77" s="29"/>
      <c r="E77" s="29"/>
      <c r="F77" s="29"/>
      <c r="G77" s="29"/>
      <c r="H77" s="13">
        <v>0.33600000000000002</v>
      </c>
      <c r="I77" s="13">
        <v>0.33900000000000002</v>
      </c>
      <c r="J77" s="13">
        <v>0.33400000000000002</v>
      </c>
      <c r="K77" s="26">
        <f>AVERAGE(H77:J77)</f>
        <v>0.33633333333333337</v>
      </c>
      <c r="L77" s="26">
        <f>K77*$B$96+$B$97</f>
        <v>0.71929746231155778</v>
      </c>
      <c r="M77" s="26">
        <f>L77-$B$105</f>
        <v>0.82191242792022734</v>
      </c>
      <c r="N77" s="27"/>
    </row>
    <row r="78" spans="1:15">
      <c r="A78" s="11" t="s">
        <v>97</v>
      </c>
      <c r="B78" s="26">
        <v>4</v>
      </c>
      <c r="C78" s="29"/>
      <c r="D78" s="29"/>
      <c r="E78" s="29"/>
      <c r="F78" s="29"/>
      <c r="G78" s="29"/>
      <c r="H78" s="11">
        <v>0.67900000000000005</v>
      </c>
      <c r="I78" s="10">
        <v>0.67600000000000005</v>
      </c>
      <c r="J78" s="11">
        <v>0.68100000000000005</v>
      </c>
      <c r="K78" s="26">
        <f>AVERAGE(H78:J78)</f>
        <v>0.67866666666666664</v>
      </c>
      <c r="L78" s="26">
        <f>K78*$B$96+$B$97</f>
        <v>2.0662826584769443</v>
      </c>
      <c r="M78" s="26">
        <f>L78-$B$105</f>
        <v>2.1688976240856137</v>
      </c>
      <c r="N78" s="27"/>
    </row>
    <row r="80" spans="1:15">
      <c r="A80" s="27" t="s">
        <v>67</v>
      </c>
    </row>
    <row r="83" spans="1:2">
      <c r="A83" s="27" t="s">
        <v>50</v>
      </c>
    </row>
    <row r="84" spans="1:2">
      <c r="A84" s="26" t="s">
        <v>56</v>
      </c>
      <c r="B84" s="26">
        <v>4.6214027239141853</v>
      </c>
    </row>
    <row r="85" spans="1:2">
      <c r="A85" s="26" t="s">
        <v>57</v>
      </c>
      <c r="B85" s="26">
        <v>-0.60985987183327417</v>
      </c>
    </row>
    <row r="87" spans="1:2">
      <c r="A87" s="27" t="s">
        <v>51</v>
      </c>
    </row>
    <row r="88" spans="1:2">
      <c r="A88" s="26" t="s">
        <v>48</v>
      </c>
      <c r="B88" s="26">
        <v>4.9411628860607326</v>
      </c>
    </row>
    <row r="89" spans="1:2">
      <c r="A89" s="26" t="s">
        <v>49</v>
      </c>
      <c r="B89" s="26">
        <v>-0.65528860459298066</v>
      </c>
    </row>
    <row r="91" spans="1:2">
      <c r="A91" s="27" t="s">
        <v>52</v>
      </c>
    </row>
    <row r="92" spans="1:2">
      <c r="A92" s="26" t="s">
        <v>48</v>
      </c>
      <c r="B92" s="26">
        <v>5.0005836051711432</v>
      </c>
    </row>
    <row r="93" spans="1:2">
      <c r="A93" s="26" t="s">
        <v>49</v>
      </c>
      <c r="B93" s="26">
        <v>-0.65731760217578294</v>
      </c>
    </row>
    <row r="95" spans="1:2">
      <c r="A95" s="27" t="s">
        <v>115</v>
      </c>
    </row>
    <row r="96" spans="1:2">
      <c r="A96" s="27" t="s">
        <v>48</v>
      </c>
      <c r="B96" s="30">
        <v>3.9347181971725029</v>
      </c>
    </row>
    <row r="97" spans="1:2">
      <c r="A97" s="27" t="s">
        <v>49</v>
      </c>
      <c r="B97" s="30">
        <v>-0.60407942467079412</v>
      </c>
    </row>
    <row r="99" spans="1:2">
      <c r="A99" s="27" t="s">
        <v>64</v>
      </c>
    </row>
    <row r="100" spans="1:2">
      <c r="A100" s="26" t="s">
        <v>56</v>
      </c>
      <c r="B100" s="26">
        <v>5.0690192329743935</v>
      </c>
    </row>
    <row r="101" spans="1:2">
      <c r="A101" s="26" t="s">
        <v>57</v>
      </c>
      <c r="B101" s="26">
        <v>-0.96011314275575566</v>
      </c>
    </row>
    <row r="103" spans="1:2">
      <c r="A103" s="27" t="s">
        <v>59</v>
      </c>
      <c r="B103" s="26">
        <f>AVERAGE(L71)</f>
        <v>-0.10766744250126603</v>
      </c>
    </row>
    <row r="104" spans="1:2">
      <c r="A104" s="27" t="s">
        <v>60</v>
      </c>
      <c r="B104" s="26">
        <f>AVERAGE(L72)</f>
        <v>-0.1216430128984215</v>
      </c>
    </row>
    <row r="105" spans="1:2">
      <c r="A105" s="27" t="s">
        <v>61</v>
      </c>
      <c r="B105" s="26">
        <f>AVERAGE(L73:L75)</f>
        <v>-0.10261496560866952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FC36D3-D144-0749-8858-7640E5CE435A}">
  <dimension ref="A1:AS105"/>
  <sheetViews>
    <sheetView topLeftCell="A35" zoomScale="112" workbookViewId="0">
      <selection activeCell="A59" sqref="A59:XFD61"/>
    </sheetView>
  </sheetViews>
  <sheetFormatPr baseColWidth="10" defaultRowHeight="15"/>
  <cols>
    <col min="1" max="2" width="10.83203125" style="26"/>
    <col min="3" max="7" width="10.83203125" style="30"/>
    <col min="8" max="10" width="10.83203125" style="26"/>
    <col min="11" max="13" width="10.83203125" style="52"/>
    <col min="14" max="14" width="10.83203125" style="26"/>
    <col min="15" max="15" width="10.83203125" style="52"/>
    <col min="16" max="45" width="10.83203125" style="30"/>
    <col min="46" max="16384" width="10.83203125" style="26"/>
  </cols>
  <sheetData>
    <row r="1" spans="1:45" s="22" customFormat="1" ht="53" customHeight="1">
      <c r="A1" s="22" t="s">
        <v>37</v>
      </c>
      <c r="B1" s="23" t="s">
        <v>38</v>
      </c>
      <c r="C1" s="29" t="s">
        <v>23</v>
      </c>
      <c r="D1" s="29" t="s">
        <v>24</v>
      </c>
      <c r="E1" s="29" t="s">
        <v>25</v>
      </c>
      <c r="F1" s="29" t="s">
        <v>70</v>
      </c>
      <c r="G1" s="29" t="s">
        <v>73</v>
      </c>
      <c r="H1" s="22" t="s">
        <v>39</v>
      </c>
      <c r="I1" s="22" t="s">
        <v>40</v>
      </c>
      <c r="J1" s="22" t="s">
        <v>41</v>
      </c>
      <c r="K1" s="50" t="s">
        <v>42</v>
      </c>
      <c r="L1" s="51" t="s">
        <v>86</v>
      </c>
      <c r="M1" s="51" t="s">
        <v>62</v>
      </c>
      <c r="N1" s="28" t="s">
        <v>71</v>
      </c>
      <c r="O1" s="51" t="s">
        <v>58</v>
      </c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</row>
    <row r="2" spans="1:45">
      <c r="A2" s="6">
        <v>9</v>
      </c>
      <c r="B2" s="26">
        <v>1</v>
      </c>
      <c r="C2" s="29" t="s">
        <v>26</v>
      </c>
      <c r="D2" s="29" t="s">
        <v>27</v>
      </c>
      <c r="E2" s="29">
        <v>0</v>
      </c>
      <c r="F2" s="29">
        <v>2</v>
      </c>
      <c r="G2" s="29" t="s">
        <v>74</v>
      </c>
      <c r="H2" s="6">
        <v>0.63600000000000001</v>
      </c>
      <c r="I2" s="6">
        <v>0.63400000000000001</v>
      </c>
      <c r="J2" s="6">
        <v>0.63500000000000001</v>
      </c>
      <c r="K2" s="52">
        <f t="shared" ref="K2:K66" si="0">AVERAGE(H2:J2)</f>
        <v>0.63500000000000001</v>
      </c>
      <c r="L2" s="52">
        <f>K2*$B$84+$B$85</f>
        <v>2.3247308578522334</v>
      </c>
      <c r="M2" s="52">
        <f>L2-$B$105</f>
        <v>2.4273458234609029</v>
      </c>
      <c r="N2" s="27" t="s">
        <v>72</v>
      </c>
      <c r="O2" s="52">
        <f>M2*10</f>
        <v>24.273458234609031</v>
      </c>
    </row>
    <row r="3" spans="1:45">
      <c r="A3" s="17">
        <v>10</v>
      </c>
      <c r="B3" s="26">
        <v>1</v>
      </c>
      <c r="C3" s="29" t="s">
        <v>26</v>
      </c>
      <c r="D3" s="29" t="s">
        <v>27</v>
      </c>
      <c r="E3" s="29">
        <v>250</v>
      </c>
      <c r="F3" s="29">
        <v>2</v>
      </c>
      <c r="G3" s="29" t="s">
        <v>74</v>
      </c>
      <c r="H3" s="17">
        <v>0.58299999999999996</v>
      </c>
      <c r="I3" s="17">
        <v>0.58499999999999996</v>
      </c>
      <c r="J3" s="17">
        <v>0.58199999999999996</v>
      </c>
      <c r="K3" s="52">
        <f t="shared" si="0"/>
        <v>0.58333333333333337</v>
      </c>
      <c r="L3" s="52">
        <f>K3*$B$84+$B$85</f>
        <v>2.0859583837833342</v>
      </c>
      <c r="M3" s="52">
        <f>L3-$B$105</f>
        <v>2.1885733493920037</v>
      </c>
      <c r="N3" s="27" t="s">
        <v>72</v>
      </c>
      <c r="O3" s="52">
        <f t="shared" ref="O3:O58" si="1">M3*10</f>
        <v>21.885733493920036</v>
      </c>
    </row>
    <row r="4" spans="1:45">
      <c r="A4" s="15">
        <v>11</v>
      </c>
      <c r="B4" s="26">
        <v>1</v>
      </c>
      <c r="C4" s="29" t="s">
        <v>26</v>
      </c>
      <c r="D4" s="29" t="s">
        <v>28</v>
      </c>
      <c r="E4" s="29">
        <v>0</v>
      </c>
      <c r="F4" s="29">
        <v>2</v>
      </c>
      <c r="G4" s="29" t="s">
        <v>74</v>
      </c>
      <c r="H4" s="21"/>
      <c r="I4" s="6">
        <v>0.69799999999999995</v>
      </c>
      <c r="J4" s="5">
        <v>0.70099999999999996</v>
      </c>
      <c r="K4" s="52">
        <f>AVERAGE(H4:J4)</f>
        <v>0.69950000000000001</v>
      </c>
      <c r="L4" s="52">
        <f>K4*$B$84+$B$85</f>
        <v>2.6228113335446985</v>
      </c>
      <c r="M4" s="52">
        <f>L4-$B$105</f>
        <v>2.725426299153368</v>
      </c>
      <c r="N4" s="27" t="s">
        <v>72</v>
      </c>
      <c r="O4" s="52">
        <f t="shared" si="1"/>
        <v>27.254262991533679</v>
      </c>
    </row>
    <row r="5" spans="1:45">
      <c r="A5" s="6">
        <v>12</v>
      </c>
      <c r="B5" s="26">
        <v>1</v>
      </c>
      <c r="C5" s="29" t="s">
        <v>26</v>
      </c>
      <c r="D5" s="29" t="s">
        <v>28</v>
      </c>
      <c r="E5" s="29">
        <v>250</v>
      </c>
      <c r="F5" s="29">
        <v>2</v>
      </c>
      <c r="G5" s="29" t="s">
        <v>74</v>
      </c>
      <c r="H5" s="6">
        <v>0.65800000000000003</v>
      </c>
      <c r="I5" s="6">
        <v>0.66200000000000003</v>
      </c>
      <c r="J5" s="6">
        <v>0.625</v>
      </c>
      <c r="K5" s="52">
        <f t="shared" si="0"/>
        <v>0.64833333333333332</v>
      </c>
      <c r="L5" s="52">
        <f>K5*$B$84+$B$85</f>
        <v>2.3863495608377558</v>
      </c>
      <c r="M5" s="52">
        <f>L5-$B$105</f>
        <v>2.4889645264464253</v>
      </c>
      <c r="N5" s="27" t="s">
        <v>72</v>
      </c>
      <c r="O5" s="52">
        <f t="shared" si="1"/>
        <v>24.889645264464253</v>
      </c>
    </row>
    <row r="6" spans="1:45">
      <c r="A6" s="5">
        <v>13</v>
      </c>
      <c r="B6" s="26">
        <v>1</v>
      </c>
      <c r="C6" s="29" t="s">
        <v>26</v>
      </c>
      <c r="D6" s="29" t="s">
        <v>29</v>
      </c>
      <c r="E6" s="29">
        <v>0</v>
      </c>
      <c r="F6" s="29">
        <v>2</v>
      </c>
      <c r="G6" s="29" t="s">
        <v>74</v>
      </c>
      <c r="H6" s="5">
        <v>0.74299999999999999</v>
      </c>
      <c r="I6" s="5">
        <v>0.74</v>
      </c>
      <c r="J6" s="5">
        <v>0.74099999999999999</v>
      </c>
      <c r="K6" s="52">
        <f t="shared" si="0"/>
        <v>0.7413333333333334</v>
      </c>
      <c r="L6" s="52">
        <f>K6*$B$84+$B$85</f>
        <v>2.8161400141617756</v>
      </c>
      <c r="M6" s="52">
        <f>L6-$B$105</f>
        <v>2.9187549797704451</v>
      </c>
      <c r="N6" s="27" t="s">
        <v>72</v>
      </c>
      <c r="O6" s="52">
        <f t="shared" si="1"/>
        <v>29.187549797704449</v>
      </c>
    </row>
    <row r="7" spans="1:45">
      <c r="A7" s="5">
        <v>14</v>
      </c>
      <c r="B7" s="26">
        <v>1</v>
      </c>
      <c r="C7" s="29" t="s">
        <v>26</v>
      </c>
      <c r="D7" s="29" t="s">
        <v>29</v>
      </c>
      <c r="E7" s="29">
        <v>250</v>
      </c>
      <c r="F7" s="29">
        <v>2</v>
      </c>
      <c r="G7" s="29" t="s">
        <v>74</v>
      </c>
      <c r="H7" s="5">
        <v>0.76100000000000001</v>
      </c>
      <c r="I7" s="5">
        <v>0.76200000000000001</v>
      </c>
      <c r="J7" s="5">
        <v>0.76300000000000001</v>
      </c>
      <c r="K7" s="52">
        <f t="shared" si="0"/>
        <v>0.76200000000000001</v>
      </c>
      <c r="L7" s="52">
        <f>K7*$B$84+$B$85</f>
        <v>2.9116490037893352</v>
      </c>
      <c r="M7" s="52">
        <f>L7-$B$105</f>
        <v>3.0142639693980047</v>
      </c>
      <c r="N7" s="27" t="s">
        <v>72</v>
      </c>
      <c r="O7" s="52">
        <f t="shared" si="1"/>
        <v>30.142639693980048</v>
      </c>
    </row>
    <row r="8" spans="1:45">
      <c r="A8" s="11">
        <v>15</v>
      </c>
      <c r="B8" s="26">
        <v>1</v>
      </c>
      <c r="C8" s="29" t="s">
        <v>26</v>
      </c>
      <c r="D8" s="29" t="s">
        <v>30</v>
      </c>
      <c r="E8" s="29">
        <v>0</v>
      </c>
      <c r="F8" s="29">
        <v>2</v>
      </c>
      <c r="G8" s="29" t="s">
        <v>74</v>
      </c>
      <c r="H8" s="11">
        <v>0.41</v>
      </c>
      <c r="I8" s="11">
        <v>0.41299999999999998</v>
      </c>
      <c r="J8" s="11">
        <v>0.41099999999999998</v>
      </c>
      <c r="K8" s="52">
        <f t="shared" si="0"/>
        <v>0.41133333333333333</v>
      </c>
      <c r="L8" s="52">
        <f>K8*$B$84+$B$85</f>
        <v>1.2910771152700939</v>
      </c>
      <c r="M8" s="52">
        <f>L8-$B$105</f>
        <v>1.3936920808787634</v>
      </c>
      <c r="N8" s="27" t="s">
        <v>72</v>
      </c>
      <c r="O8" s="52">
        <f t="shared" si="1"/>
        <v>13.936920808787633</v>
      </c>
    </row>
    <row r="9" spans="1:45">
      <c r="A9" s="11">
        <v>16</v>
      </c>
      <c r="B9" s="26">
        <v>1</v>
      </c>
      <c r="C9" s="29" t="s">
        <v>26</v>
      </c>
      <c r="D9" s="29" t="s">
        <v>30</v>
      </c>
      <c r="E9" s="29">
        <v>250</v>
      </c>
      <c r="F9" s="29">
        <v>2</v>
      </c>
      <c r="G9" s="29" t="s">
        <v>74</v>
      </c>
      <c r="H9" s="11">
        <v>0.39100000000000001</v>
      </c>
      <c r="I9" s="11">
        <v>0.38700000000000001</v>
      </c>
      <c r="J9" s="11">
        <v>0.39300000000000002</v>
      </c>
      <c r="K9" s="52">
        <f t="shared" si="0"/>
        <v>0.39033333333333337</v>
      </c>
      <c r="L9" s="52">
        <f>K9*$B$84+$B$85</f>
        <v>1.1940276580678963</v>
      </c>
      <c r="M9" s="52">
        <f>L9-$B$105</f>
        <v>1.2966426236765658</v>
      </c>
      <c r="N9" s="27" t="s">
        <v>72</v>
      </c>
      <c r="O9" s="52">
        <f t="shared" si="1"/>
        <v>12.966426236765658</v>
      </c>
    </row>
    <row r="10" spans="1:45">
      <c r="A10" s="5">
        <v>42</v>
      </c>
      <c r="B10" s="26">
        <v>1</v>
      </c>
      <c r="C10" s="29" t="s">
        <v>36</v>
      </c>
      <c r="D10" s="29" t="s">
        <v>27</v>
      </c>
      <c r="E10" s="29">
        <v>0</v>
      </c>
      <c r="F10" s="29">
        <v>2</v>
      </c>
      <c r="G10" s="29" t="s">
        <v>74</v>
      </c>
      <c r="H10" s="5">
        <v>0.73099999999999998</v>
      </c>
      <c r="I10" s="5">
        <v>0.76500000000000001</v>
      </c>
      <c r="J10" s="5">
        <v>0.76900000000000002</v>
      </c>
      <c r="K10" s="52">
        <f t="shared" si="0"/>
        <v>0.755</v>
      </c>
      <c r="L10" s="52">
        <f>K10*$B$84+$B$85</f>
        <v>2.8792991847219356</v>
      </c>
      <c r="M10" s="52">
        <f>L10-$B$105</f>
        <v>2.981914150330605</v>
      </c>
      <c r="N10" s="27" t="s">
        <v>72</v>
      </c>
      <c r="O10" s="52">
        <f t="shared" si="1"/>
        <v>29.819141503306049</v>
      </c>
    </row>
    <row r="11" spans="1:45">
      <c r="A11" s="5">
        <v>43</v>
      </c>
      <c r="B11" s="26">
        <v>1</v>
      </c>
      <c r="C11" s="29" t="s">
        <v>36</v>
      </c>
      <c r="D11" s="29" t="s">
        <v>27</v>
      </c>
      <c r="E11" s="29">
        <v>250</v>
      </c>
      <c r="F11" s="29">
        <v>2</v>
      </c>
      <c r="G11" s="29" t="s">
        <v>74</v>
      </c>
      <c r="H11" s="5">
        <v>0.77400000000000002</v>
      </c>
      <c r="I11" s="5">
        <v>0.77100000000000002</v>
      </c>
      <c r="J11" s="5">
        <v>0.77200000000000002</v>
      </c>
      <c r="K11" s="52">
        <f t="shared" si="0"/>
        <v>0.77233333333333343</v>
      </c>
      <c r="L11" s="52">
        <f>K11*$B$84+$B$85</f>
        <v>2.9594034986031152</v>
      </c>
      <c r="M11" s="52">
        <f>L11-$B$105</f>
        <v>3.0620184642117847</v>
      </c>
      <c r="N11" s="27" t="s">
        <v>72</v>
      </c>
      <c r="O11" s="52">
        <f t="shared" si="1"/>
        <v>30.620184642117849</v>
      </c>
    </row>
    <row r="12" spans="1:45">
      <c r="A12" s="9">
        <v>44</v>
      </c>
      <c r="B12" s="26">
        <v>1</v>
      </c>
      <c r="C12" s="29" t="s">
        <v>36</v>
      </c>
      <c r="D12" s="29" t="s">
        <v>28</v>
      </c>
      <c r="E12" s="29">
        <v>0</v>
      </c>
      <c r="F12" s="29">
        <v>2</v>
      </c>
      <c r="G12" s="29" t="s">
        <v>74</v>
      </c>
      <c r="H12" s="9">
        <v>0.83299999999999996</v>
      </c>
      <c r="I12" s="9">
        <v>0.83299999999999996</v>
      </c>
      <c r="J12" s="9">
        <v>0.83699999999999997</v>
      </c>
      <c r="K12" s="52">
        <f t="shared" si="0"/>
        <v>0.83433333333333337</v>
      </c>
      <c r="L12" s="52">
        <f>K12*$B$84+$B$85</f>
        <v>3.2459304674857945</v>
      </c>
      <c r="M12" s="52">
        <f>L12-$B$105</f>
        <v>3.348545433094464</v>
      </c>
      <c r="N12" s="27" t="s">
        <v>72</v>
      </c>
      <c r="O12" s="52">
        <f t="shared" si="1"/>
        <v>33.485454330944641</v>
      </c>
    </row>
    <row r="13" spans="1:45">
      <c r="A13" s="9">
        <v>45</v>
      </c>
      <c r="B13" s="26">
        <v>1</v>
      </c>
      <c r="C13" s="29" t="s">
        <v>36</v>
      </c>
      <c r="D13" s="29" t="s">
        <v>28</v>
      </c>
      <c r="E13" s="29">
        <v>250</v>
      </c>
      <c r="F13" s="29">
        <v>2</v>
      </c>
      <c r="G13" s="29" t="s">
        <v>74</v>
      </c>
      <c r="H13" s="9">
        <v>0.81899999999999995</v>
      </c>
      <c r="I13" s="9">
        <v>0.82199999999999995</v>
      </c>
      <c r="J13" s="9">
        <v>0.82599999999999996</v>
      </c>
      <c r="K13" s="52">
        <f t="shared" si="0"/>
        <v>0.82233333333333336</v>
      </c>
      <c r="L13" s="52">
        <f>K13*$B$84+$B$85</f>
        <v>3.1904736347988245</v>
      </c>
      <c r="M13" s="52">
        <f>L13-$B$105</f>
        <v>3.293088600407494</v>
      </c>
      <c r="N13" s="27" t="s">
        <v>72</v>
      </c>
      <c r="O13" s="52">
        <f t="shared" si="1"/>
        <v>32.930886004074942</v>
      </c>
    </row>
    <row r="14" spans="1:45">
      <c r="A14" s="9">
        <v>56</v>
      </c>
      <c r="B14" s="26">
        <v>1</v>
      </c>
      <c r="C14" s="29" t="s">
        <v>36</v>
      </c>
      <c r="D14" s="29" t="s">
        <v>29</v>
      </c>
      <c r="E14" s="29">
        <v>0</v>
      </c>
      <c r="F14" s="29">
        <v>2</v>
      </c>
      <c r="G14" s="29" t="s">
        <v>74</v>
      </c>
      <c r="H14" s="9">
        <v>0.80600000000000005</v>
      </c>
      <c r="I14" s="14">
        <v>0.88500000000000001</v>
      </c>
      <c r="J14" s="14">
        <v>0.88400000000000001</v>
      </c>
      <c r="K14" s="52">
        <f t="shared" si="0"/>
        <v>0.85833333333333339</v>
      </c>
      <c r="L14" s="52">
        <f>K14*$B$84+$B$85</f>
        <v>3.3568441328597349</v>
      </c>
      <c r="M14" s="52">
        <f>L14-$B$105</f>
        <v>3.4594590984684044</v>
      </c>
      <c r="N14" s="27" t="s">
        <v>72</v>
      </c>
      <c r="O14" s="52">
        <f t="shared" si="1"/>
        <v>34.594590984684046</v>
      </c>
    </row>
    <row r="15" spans="1:45">
      <c r="A15" s="9">
        <v>47</v>
      </c>
      <c r="B15" s="26">
        <v>1</v>
      </c>
      <c r="C15" s="29" t="s">
        <v>36</v>
      </c>
      <c r="D15" s="29" t="s">
        <v>29</v>
      </c>
      <c r="E15" s="29">
        <v>250</v>
      </c>
      <c r="F15" s="29">
        <v>2</v>
      </c>
      <c r="G15" s="29" t="s">
        <v>74</v>
      </c>
      <c r="H15" s="9">
        <v>0.82799999999999996</v>
      </c>
      <c r="I15" s="9">
        <v>0.83299999999999996</v>
      </c>
      <c r="J15" s="9">
        <v>0.83399999999999996</v>
      </c>
      <c r="K15" s="52">
        <f t="shared" si="0"/>
        <v>0.83166666666666667</v>
      </c>
      <c r="L15" s="52">
        <f>K15*$B$84+$B$85</f>
        <v>3.2336067268886901</v>
      </c>
      <c r="M15" s="52">
        <f>L15-$B$105</f>
        <v>3.3362216924973596</v>
      </c>
      <c r="N15" s="27" t="s">
        <v>72</v>
      </c>
      <c r="O15" s="52">
        <f t="shared" si="1"/>
        <v>33.362216924973595</v>
      </c>
    </row>
    <row r="16" spans="1:45">
      <c r="A16" s="17">
        <v>48</v>
      </c>
      <c r="B16" s="26">
        <v>1</v>
      </c>
      <c r="C16" s="29" t="s">
        <v>36</v>
      </c>
      <c r="D16" s="29" t="s">
        <v>30</v>
      </c>
      <c r="E16" s="29">
        <v>0</v>
      </c>
      <c r="F16" s="29">
        <v>2</v>
      </c>
      <c r="G16" s="29" t="s">
        <v>74</v>
      </c>
      <c r="H16" s="17">
        <v>0.59099999999999997</v>
      </c>
      <c r="I16" s="17">
        <v>0.58799999999999997</v>
      </c>
      <c r="J16" s="17">
        <v>0.59</v>
      </c>
      <c r="K16" s="52">
        <f t="shared" si="0"/>
        <v>0.58966666666666656</v>
      </c>
      <c r="L16" s="52">
        <f>K16*$B$84+$B$85</f>
        <v>2.1152272677014565</v>
      </c>
      <c r="M16" s="52">
        <f>L16-$B$105</f>
        <v>2.217842233310126</v>
      </c>
      <c r="N16" s="27" t="s">
        <v>72</v>
      </c>
      <c r="O16" s="52">
        <f t="shared" si="1"/>
        <v>22.17842233310126</v>
      </c>
    </row>
    <row r="17" spans="1:45">
      <c r="A17" s="17">
        <v>49</v>
      </c>
      <c r="B17" s="26">
        <v>1</v>
      </c>
      <c r="C17" s="29" t="s">
        <v>36</v>
      </c>
      <c r="D17" s="29" t="s">
        <v>30</v>
      </c>
      <c r="E17" s="29">
        <v>250</v>
      </c>
      <c r="F17" s="29">
        <v>2</v>
      </c>
      <c r="G17" s="29" t="s">
        <v>74</v>
      </c>
      <c r="H17" s="17">
        <v>0.58199999999999996</v>
      </c>
      <c r="I17" s="17">
        <v>0.58399999999999996</v>
      </c>
      <c r="J17" s="5">
        <v>0.747</v>
      </c>
      <c r="K17" s="52">
        <f t="shared" si="0"/>
        <v>0.6376666666666666</v>
      </c>
      <c r="L17" s="52">
        <f>K17*$B$84+$B$85</f>
        <v>2.3370545984493378</v>
      </c>
      <c r="M17" s="52">
        <f>L17-$B$105</f>
        <v>2.4396695640580073</v>
      </c>
      <c r="N17" s="27" t="s">
        <v>72</v>
      </c>
      <c r="O17" s="52">
        <f t="shared" si="1"/>
        <v>24.396695640580074</v>
      </c>
    </row>
    <row r="18" spans="1:45" s="37" customFormat="1">
      <c r="A18" s="6">
        <v>17</v>
      </c>
      <c r="B18" s="26">
        <v>2</v>
      </c>
      <c r="C18" s="29" t="s">
        <v>26</v>
      </c>
      <c r="D18" s="29" t="s">
        <v>27</v>
      </c>
      <c r="E18" s="29">
        <v>0</v>
      </c>
      <c r="F18" s="29">
        <v>3</v>
      </c>
      <c r="G18" s="29" t="s">
        <v>74</v>
      </c>
      <c r="H18" s="17">
        <v>0.61699999999999999</v>
      </c>
      <c r="I18" s="17">
        <v>0.61399999999999999</v>
      </c>
      <c r="J18" s="17">
        <v>0.61399999999999999</v>
      </c>
      <c r="K18" s="52">
        <f t="shared" si="0"/>
        <v>0.61499999999999988</v>
      </c>
      <c r="L18" s="52">
        <f>K18*$B$88+$B$89</f>
        <v>2.3835265703343693</v>
      </c>
      <c r="M18" s="52">
        <f>L18-$B$105</f>
        <v>2.4861415359430388</v>
      </c>
      <c r="N18" s="27" t="s">
        <v>72</v>
      </c>
      <c r="O18" s="52">
        <f t="shared" si="1"/>
        <v>24.861415359430389</v>
      </c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</row>
    <row r="19" spans="1:45" s="37" customFormat="1">
      <c r="A19" s="17">
        <v>18</v>
      </c>
      <c r="B19" s="26">
        <v>2</v>
      </c>
      <c r="C19" s="29" t="s">
        <v>26</v>
      </c>
      <c r="D19" s="29" t="s">
        <v>27</v>
      </c>
      <c r="E19" s="29">
        <v>250</v>
      </c>
      <c r="F19" s="29">
        <v>3</v>
      </c>
      <c r="G19" s="29" t="s">
        <v>74</v>
      </c>
      <c r="H19" s="17">
        <v>0.61099999999999999</v>
      </c>
      <c r="I19" s="17">
        <v>0.61799999999999999</v>
      </c>
      <c r="J19" s="17">
        <v>0.621</v>
      </c>
      <c r="K19" s="52">
        <f t="shared" si="0"/>
        <v>0.6166666666666667</v>
      </c>
      <c r="L19" s="52">
        <f>K19*$B$88+$B$89</f>
        <v>2.3917618418111379</v>
      </c>
      <c r="M19" s="52">
        <f>L19-$B$105</f>
        <v>2.4943768074198074</v>
      </c>
      <c r="N19" s="27" t="s">
        <v>72</v>
      </c>
      <c r="O19" s="52">
        <f t="shared" si="1"/>
        <v>24.943768074198076</v>
      </c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</row>
    <row r="20" spans="1:45" s="37" customFormat="1">
      <c r="A20" s="15">
        <v>19</v>
      </c>
      <c r="B20" s="26">
        <v>2</v>
      </c>
      <c r="C20" s="29" t="s">
        <v>26</v>
      </c>
      <c r="D20" s="29" t="s">
        <v>28</v>
      </c>
      <c r="E20" s="29">
        <v>0</v>
      </c>
      <c r="F20" s="29">
        <v>3</v>
      </c>
      <c r="G20" s="29" t="s">
        <v>74</v>
      </c>
      <c r="H20" s="6">
        <v>0.68899999999999995</v>
      </c>
      <c r="I20" s="6">
        <v>0.68600000000000005</v>
      </c>
      <c r="J20" s="6">
        <v>0.69499999999999995</v>
      </c>
      <c r="K20" s="52">
        <f t="shared" si="0"/>
        <v>0.69</v>
      </c>
      <c r="L20" s="52">
        <f>K20*$B$88+$B$89</f>
        <v>2.7541137867889245</v>
      </c>
      <c r="M20" s="52">
        <f>L20-$B$105</f>
        <v>2.8567287523975939</v>
      </c>
      <c r="N20" s="27" t="s">
        <v>72</v>
      </c>
      <c r="O20" s="52">
        <f t="shared" si="1"/>
        <v>28.567287523975939</v>
      </c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</row>
    <row r="21" spans="1:45" s="37" customFormat="1">
      <c r="A21" s="6">
        <v>20</v>
      </c>
      <c r="B21" s="26">
        <v>2</v>
      </c>
      <c r="C21" s="29" t="s">
        <v>26</v>
      </c>
      <c r="D21" s="29" t="s">
        <v>28</v>
      </c>
      <c r="E21" s="29">
        <v>250</v>
      </c>
      <c r="F21" s="29">
        <v>3</v>
      </c>
      <c r="G21" s="29" t="s">
        <v>74</v>
      </c>
      <c r="H21" s="6">
        <v>0.66900000000000004</v>
      </c>
      <c r="I21" s="6">
        <v>0.66800000000000004</v>
      </c>
      <c r="J21" s="6">
        <v>0.66800000000000004</v>
      </c>
      <c r="K21" s="52">
        <f t="shared" si="0"/>
        <v>0.66833333333333345</v>
      </c>
      <c r="L21" s="52">
        <f>K21*$B$88+$B$89</f>
        <v>2.6470552575909427</v>
      </c>
      <c r="M21" s="52">
        <f>L21-$B$105</f>
        <v>2.7496702231996122</v>
      </c>
      <c r="N21" s="27" t="s">
        <v>72</v>
      </c>
      <c r="O21" s="52">
        <f t="shared" si="1"/>
        <v>27.496702231996121</v>
      </c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</row>
    <row r="22" spans="1:45" s="37" customFormat="1">
      <c r="A22" s="5">
        <v>21</v>
      </c>
      <c r="B22" s="26">
        <v>2</v>
      </c>
      <c r="C22" s="29" t="s">
        <v>26</v>
      </c>
      <c r="D22" s="29" t="s">
        <v>29</v>
      </c>
      <c r="E22" s="29">
        <v>0</v>
      </c>
      <c r="F22" s="29">
        <v>3</v>
      </c>
      <c r="G22" s="29" t="s">
        <v>74</v>
      </c>
      <c r="H22" s="9">
        <v>0.79400000000000004</v>
      </c>
      <c r="I22" s="5">
        <v>0.74399999999999999</v>
      </c>
      <c r="J22" s="5">
        <v>0.749</v>
      </c>
      <c r="K22" s="52">
        <f>AVERAGE(H22:J22)</f>
        <v>0.76233333333333331</v>
      </c>
      <c r="L22" s="52">
        <f>K22*$B$88+$B$89</f>
        <v>3.1115245688806512</v>
      </c>
      <c r="M22" s="52">
        <f>L22-$B$105</f>
        <v>3.2141395344893207</v>
      </c>
      <c r="N22" s="27" t="s">
        <v>72</v>
      </c>
      <c r="O22" s="52">
        <f t="shared" si="1"/>
        <v>32.141395344893205</v>
      </c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</row>
    <row r="23" spans="1:45" s="37" customFormat="1">
      <c r="A23" s="5">
        <v>22</v>
      </c>
      <c r="B23" s="26">
        <v>2</v>
      </c>
      <c r="C23" s="29" t="s">
        <v>26</v>
      </c>
      <c r="D23" s="29" t="s">
        <v>29</v>
      </c>
      <c r="E23" s="29">
        <v>250</v>
      </c>
      <c r="F23" s="29">
        <v>3</v>
      </c>
      <c r="G23" s="29" t="s">
        <v>74</v>
      </c>
      <c r="H23" s="5">
        <v>0.752</v>
      </c>
      <c r="I23" s="5">
        <v>0.749</v>
      </c>
      <c r="J23" s="5">
        <v>0.75</v>
      </c>
      <c r="K23" s="52">
        <f t="shared" si="0"/>
        <v>0.7503333333333333</v>
      </c>
      <c r="L23" s="52">
        <f>K23*$B$88+$B$89</f>
        <v>3.0522306142479221</v>
      </c>
      <c r="M23" s="52">
        <f>L23-$B$105</f>
        <v>3.1548455798565915</v>
      </c>
      <c r="N23" s="27" t="s">
        <v>72</v>
      </c>
      <c r="O23" s="52">
        <f t="shared" si="1"/>
        <v>31.548455798565914</v>
      </c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</row>
    <row r="24" spans="1:45" s="37" customFormat="1">
      <c r="A24" s="11">
        <v>23</v>
      </c>
      <c r="B24" s="26">
        <v>2</v>
      </c>
      <c r="C24" s="29" t="s">
        <v>26</v>
      </c>
      <c r="D24" s="29" t="s">
        <v>30</v>
      </c>
      <c r="E24" s="29">
        <v>0</v>
      </c>
      <c r="F24" s="29">
        <v>3</v>
      </c>
      <c r="G24" s="29" t="s">
        <v>74</v>
      </c>
      <c r="H24" s="11">
        <v>0.40899999999999997</v>
      </c>
      <c r="I24" s="11">
        <v>0.41499999999999998</v>
      </c>
      <c r="J24" s="11">
        <v>0.41099999999999998</v>
      </c>
      <c r="K24" s="52">
        <f t="shared" si="0"/>
        <v>0.41166666666666663</v>
      </c>
      <c r="L24" s="52">
        <f>K24*$B$88+$B$89</f>
        <v>1.3788234501686873</v>
      </c>
      <c r="M24" s="52">
        <f>L24-$B$105</f>
        <v>1.4814384157773568</v>
      </c>
      <c r="N24" s="27" t="s">
        <v>72</v>
      </c>
      <c r="O24" s="52">
        <f t="shared" si="1"/>
        <v>14.814384157773567</v>
      </c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</row>
    <row r="25" spans="1:45" s="37" customFormat="1">
      <c r="A25" s="11">
        <v>24</v>
      </c>
      <c r="B25" s="26">
        <v>2</v>
      </c>
      <c r="C25" s="29" t="s">
        <v>26</v>
      </c>
      <c r="D25" s="29" t="s">
        <v>30</v>
      </c>
      <c r="E25" s="29">
        <v>250</v>
      </c>
      <c r="F25" s="29">
        <v>3</v>
      </c>
      <c r="G25" s="29" t="s">
        <v>74</v>
      </c>
      <c r="H25" s="10">
        <v>0.39</v>
      </c>
      <c r="I25" s="10">
        <v>0.39100000000000001</v>
      </c>
      <c r="J25" s="10">
        <v>0.39500000000000002</v>
      </c>
      <c r="K25" s="52">
        <f t="shared" si="0"/>
        <v>0.39200000000000007</v>
      </c>
      <c r="L25" s="52">
        <f>K25*$B$88+$B$89</f>
        <v>1.2816472467428268</v>
      </c>
      <c r="M25" s="52">
        <f>L25-$B$105</f>
        <v>1.3842622123514963</v>
      </c>
      <c r="N25" s="27" t="s">
        <v>72</v>
      </c>
      <c r="O25" s="52">
        <f t="shared" si="1"/>
        <v>13.842622123514962</v>
      </c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</row>
    <row r="26" spans="1:45" s="37" customFormat="1">
      <c r="A26" s="5">
        <v>50</v>
      </c>
      <c r="B26" s="26">
        <v>2</v>
      </c>
      <c r="C26" s="29" t="s">
        <v>36</v>
      </c>
      <c r="D26" s="29" t="s">
        <v>27</v>
      </c>
      <c r="E26" s="29">
        <v>0</v>
      </c>
      <c r="F26" s="29">
        <v>3</v>
      </c>
      <c r="G26" s="29" t="s">
        <v>74</v>
      </c>
      <c r="H26" s="5">
        <v>0.77</v>
      </c>
      <c r="I26" s="9">
        <v>0.77100000000000002</v>
      </c>
      <c r="J26" s="5">
        <v>0.76600000000000001</v>
      </c>
      <c r="K26" s="52">
        <f t="shared" si="0"/>
        <v>0.76900000000000002</v>
      </c>
      <c r="L26" s="52">
        <f>K26*$B$88+$B$89</f>
        <v>3.144465654787723</v>
      </c>
      <c r="M26" s="52">
        <f>L26-$B$105</f>
        <v>3.2470806203963924</v>
      </c>
      <c r="N26" s="27" t="s">
        <v>72</v>
      </c>
      <c r="O26" s="52">
        <f t="shared" si="1"/>
        <v>32.470806203963924</v>
      </c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</row>
    <row r="27" spans="1:45" s="37" customFormat="1">
      <c r="A27" s="5">
        <v>51</v>
      </c>
      <c r="B27" s="26">
        <v>2</v>
      </c>
      <c r="C27" s="29" t="s">
        <v>36</v>
      </c>
      <c r="D27" s="29" t="s">
        <v>27</v>
      </c>
      <c r="E27" s="29">
        <v>250</v>
      </c>
      <c r="F27" s="29">
        <v>3</v>
      </c>
      <c r="G27" s="29" t="s">
        <v>74</v>
      </c>
      <c r="H27" s="5">
        <v>0.76500000000000001</v>
      </c>
      <c r="I27" s="5">
        <v>0.77</v>
      </c>
      <c r="J27" s="5">
        <v>0.77</v>
      </c>
      <c r="K27" s="52">
        <f t="shared" si="0"/>
        <v>0.76833333333333342</v>
      </c>
      <c r="L27" s="52">
        <f>K27*$B$88+$B$89</f>
        <v>3.141171546197016</v>
      </c>
      <c r="M27" s="52">
        <f>L27-$B$105</f>
        <v>3.2437865118056854</v>
      </c>
      <c r="N27" s="27" t="s">
        <v>72</v>
      </c>
      <c r="O27" s="52">
        <f t="shared" si="1"/>
        <v>32.437865118056855</v>
      </c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</row>
    <row r="28" spans="1:45" s="37" customFormat="1">
      <c r="A28" s="9">
        <v>52</v>
      </c>
      <c r="B28" s="26">
        <v>2</v>
      </c>
      <c r="C28" s="29" t="s">
        <v>36</v>
      </c>
      <c r="D28" s="29" t="s">
        <v>28</v>
      </c>
      <c r="E28" s="29">
        <v>0</v>
      </c>
      <c r="F28" s="29">
        <v>3</v>
      </c>
      <c r="G28" s="29" t="s">
        <v>74</v>
      </c>
      <c r="H28" s="9">
        <v>0.83</v>
      </c>
      <c r="I28" s="9">
        <v>0.82699999999999996</v>
      </c>
      <c r="J28" s="9">
        <v>0.83199999999999996</v>
      </c>
      <c r="K28" s="52">
        <f t="shared" si="0"/>
        <v>0.82966666666666666</v>
      </c>
      <c r="L28" s="52">
        <f>K28*$B$88+$B$89</f>
        <v>3.4442295365420739</v>
      </c>
      <c r="M28" s="52">
        <f>L28-$B$105</f>
        <v>3.5468445021507433</v>
      </c>
      <c r="N28" s="27" t="s">
        <v>72</v>
      </c>
      <c r="O28" s="52">
        <f t="shared" si="1"/>
        <v>35.468445021507435</v>
      </c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</row>
    <row r="29" spans="1:45" s="37" customFormat="1">
      <c r="A29" s="9">
        <v>53</v>
      </c>
      <c r="B29" s="26">
        <v>2</v>
      </c>
      <c r="C29" s="29" t="s">
        <v>36</v>
      </c>
      <c r="D29" s="29" t="s">
        <v>28</v>
      </c>
      <c r="E29" s="29">
        <v>250</v>
      </c>
      <c r="F29" s="29">
        <v>3</v>
      </c>
      <c r="G29" s="29" t="s">
        <v>74</v>
      </c>
      <c r="H29" s="9">
        <v>0.79600000000000004</v>
      </c>
      <c r="I29" s="9">
        <v>0.79900000000000004</v>
      </c>
      <c r="J29" s="9">
        <v>0.79500000000000004</v>
      </c>
      <c r="K29" s="52">
        <f t="shared" si="0"/>
        <v>0.79666666666666675</v>
      </c>
      <c r="L29" s="52">
        <f>K29*$B$88+$B$89</f>
        <v>3.28117116130207</v>
      </c>
      <c r="M29" s="52">
        <f>L29-$B$105</f>
        <v>3.3837861269107394</v>
      </c>
      <c r="N29" s="27" t="s">
        <v>72</v>
      </c>
      <c r="O29" s="52">
        <f t="shared" si="1"/>
        <v>33.837861269107393</v>
      </c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</row>
    <row r="30" spans="1:45" s="37" customFormat="1">
      <c r="A30" s="9">
        <v>54</v>
      </c>
      <c r="B30" s="26">
        <v>2</v>
      </c>
      <c r="C30" s="29" t="s">
        <v>36</v>
      </c>
      <c r="D30" s="29" t="s">
        <v>29</v>
      </c>
      <c r="E30" s="29">
        <v>0</v>
      </c>
      <c r="F30" s="29">
        <v>3</v>
      </c>
      <c r="G30" s="29" t="s">
        <v>74</v>
      </c>
      <c r="H30" s="14">
        <v>0.871</v>
      </c>
      <c r="I30" s="14">
        <v>0.87</v>
      </c>
      <c r="J30" s="14">
        <v>0.876</v>
      </c>
      <c r="K30" s="52">
        <f t="shared" si="0"/>
        <v>0.87233333333333329</v>
      </c>
      <c r="L30" s="52">
        <f>K30*$B$88+$B$89</f>
        <v>3.6550524863473317</v>
      </c>
      <c r="M30" s="52">
        <f>L30-$B$105</f>
        <v>3.7576674519560012</v>
      </c>
      <c r="N30" s="27" t="s">
        <v>72</v>
      </c>
      <c r="O30" s="52">
        <f t="shared" si="1"/>
        <v>37.576674519560015</v>
      </c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</row>
    <row r="31" spans="1:45" s="37" customFormat="1">
      <c r="A31" s="9">
        <v>55</v>
      </c>
      <c r="B31" s="26">
        <v>2</v>
      </c>
      <c r="C31" s="29" t="s">
        <v>36</v>
      </c>
      <c r="D31" s="29" t="s">
        <v>29</v>
      </c>
      <c r="E31" s="29">
        <v>250</v>
      </c>
      <c r="F31" s="29">
        <v>3</v>
      </c>
      <c r="G31" s="29" t="s">
        <v>74</v>
      </c>
      <c r="H31" s="14">
        <v>0.86499999999999999</v>
      </c>
      <c r="I31" s="14">
        <v>0.86399999999999999</v>
      </c>
      <c r="J31" s="14">
        <v>0.86</v>
      </c>
      <c r="K31" s="52">
        <f t="shared" si="0"/>
        <v>0.86299999999999999</v>
      </c>
      <c r="L31" s="52">
        <f>K31*$B$88+$B$89</f>
        <v>3.6089349660774319</v>
      </c>
      <c r="M31" s="52">
        <f>L31-$B$105</f>
        <v>3.7115499316861014</v>
      </c>
      <c r="N31" s="27" t="s">
        <v>72</v>
      </c>
      <c r="O31" s="52">
        <f t="shared" si="1"/>
        <v>37.115499316861012</v>
      </c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</row>
    <row r="32" spans="1:45" s="37" customFormat="1">
      <c r="A32" s="17">
        <v>56</v>
      </c>
      <c r="B32" s="26">
        <v>2</v>
      </c>
      <c r="C32" s="29" t="s">
        <v>36</v>
      </c>
      <c r="D32" s="29" t="s">
        <v>30</v>
      </c>
      <c r="E32" s="29">
        <v>0</v>
      </c>
      <c r="F32" s="29">
        <v>3</v>
      </c>
      <c r="G32" s="29" t="s">
        <v>74</v>
      </c>
      <c r="H32" s="17">
        <v>0.59299999999999997</v>
      </c>
      <c r="I32" s="17">
        <v>0.58099999999999996</v>
      </c>
      <c r="J32" s="17">
        <v>0.58599999999999997</v>
      </c>
      <c r="K32" s="52">
        <f t="shared" si="0"/>
        <v>0.58666666666666656</v>
      </c>
      <c r="L32" s="52">
        <f>K32*$B$88+$B$89</f>
        <v>2.2435269552293153</v>
      </c>
      <c r="M32" s="52">
        <f>L32-$B$105</f>
        <v>2.3461419208379848</v>
      </c>
      <c r="N32" s="27" t="s">
        <v>72</v>
      </c>
      <c r="O32" s="52">
        <f t="shared" si="1"/>
        <v>23.461419208379848</v>
      </c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</row>
    <row r="33" spans="1:45" s="37" customFormat="1">
      <c r="A33" s="17">
        <v>57</v>
      </c>
      <c r="B33" s="26">
        <v>2</v>
      </c>
      <c r="C33" s="29" t="s">
        <v>36</v>
      </c>
      <c r="D33" s="29" t="s">
        <v>30</v>
      </c>
      <c r="E33" s="29">
        <v>250</v>
      </c>
      <c r="F33" s="29">
        <v>3</v>
      </c>
      <c r="G33" s="29" t="s">
        <v>74</v>
      </c>
      <c r="H33" s="17">
        <v>0.58099999999999996</v>
      </c>
      <c r="I33" s="17">
        <v>0.58099999999999996</v>
      </c>
      <c r="J33" s="17">
        <v>0.57399999999999995</v>
      </c>
      <c r="K33" s="52">
        <f t="shared" si="0"/>
        <v>0.57866666666666655</v>
      </c>
      <c r="L33" s="52">
        <f>K33*$B$88+$B$89</f>
        <v>2.2039976521408295</v>
      </c>
      <c r="M33" s="52">
        <f>L33-$B$105</f>
        <v>2.306612617749499</v>
      </c>
      <c r="N33" s="27" t="s">
        <v>72</v>
      </c>
      <c r="O33" s="52">
        <f t="shared" si="1"/>
        <v>23.06612617749499</v>
      </c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</row>
    <row r="34" spans="1:45" s="37" customFormat="1">
      <c r="A34" s="6">
        <v>1</v>
      </c>
      <c r="B34" s="26">
        <v>3</v>
      </c>
      <c r="C34" s="29" t="s">
        <v>26</v>
      </c>
      <c r="D34" s="29" t="s">
        <v>27</v>
      </c>
      <c r="E34" s="29">
        <v>0</v>
      </c>
      <c r="F34" s="29">
        <v>1</v>
      </c>
      <c r="G34" s="29" t="s">
        <v>74</v>
      </c>
      <c r="H34" s="11">
        <v>0.60599999999999998</v>
      </c>
      <c r="I34" s="11">
        <v>0.60299999999999998</v>
      </c>
      <c r="J34" s="11">
        <v>0.60399999999999998</v>
      </c>
      <c r="K34" s="52">
        <f t="shared" si="0"/>
        <v>0.60433333333333339</v>
      </c>
      <c r="L34" s="52">
        <f>K34*$B$92+$B$93</f>
        <v>2.3647017565493114</v>
      </c>
      <c r="M34" s="52">
        <f>L34-$B$105</f>
        <v>2.4673167221579808</v>
      </c>
      <c r="N34" s="27" t="s">
        <v>72</v>
      </c>
      <c r="O34" s="52">
        <f t="shared" si="1"/>
        <v>24.67316722157981</v>
      </c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</row>
    <row r="35" spans="1:45" s="37" customFormat="1">
      <c r="A35" s="17">
        <v>2</v>
      </c>
      <c r="B35" s="26">
        <v>3</v>
      </c>
      <c r="C35" s="29" t="s">
        <v>26</v>
      </c>
      <c r="D35" s="29" t="s">
        <v>27</v>
      </c>
      <c r="E35" s="29">
        <v>250</v>
      </c>
      <c r="F35" s="29">
        <v>1</v>
      </c>
      <c r="G35" s="29" t="s">
        <v>74</v>
      </c>
      <c r="H35" s="11">
        <v>0.58399999999999996</v>
      </c>
      <c r="I35" s="11">
        <v>0.59399999999999997</v>
      </c>
      <c r="J35" s="11">
        <v>0.59199999999999997</v>
      </c>
      <c r="K35" s="52">
        <f t="shared" si="0"/>
        <v>0.59</v>
      </c>
      <c r="L35" s="52">
        <f>K35*$B$92+$B$93</f>
        <v>2.2930267248751912</v>
      </c>
      <c r="M35" s="52">
        <f>L35-$B$105</f>
        <v>2.3956416904838607</v>
      </c>
      <c r="N35" s="27" t="s">
        <v>72</v>
      </c>
      <c r="O35" s="52">
        <f t="shared" si="1"/>
        <v>23.956416904838605</v>
      </c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</row>
    <row r="36" spans="1:45" s="37" customFormat="1">
      <c r="A36" s="15">
        <v>3</v>
      </c>
      <c r="B36" s="26">
        <v>3</v>
      </c>
      <c r="C36" s="29" t="s">
        <v>26</v>
      </c>
      <c r="D36" s="29" t="s">
        <v>28</v>
      </c>
      <c r="E36" s="29">
        <v>0</v>
      </c>
      <c r="F36" s="29">
        <v>1</v>
      </c>
      <c r="G36" s="29" t="s">
        <v>74</v>
      </c>
      <c r="H36" s="11">
        <v>0.67100000000000004</v>
      </c>
      <c r="I36" s="11">
        <v>0.67300000000000004</v>
      </c>
      <c r="J36" s="12">
        <v>0.68200000000000005</v>
      </c>
      <c r="K36" s="52">
        <f t="shared" si="0"/>
        <v>0.67533333333333345</v>
      </c>
      <c r="L36" s="52">
        <f>K36*$B$92+$B$93</f>
        <v>2.719743192516463</v>
      </c>
      <c r="M36" s="52">
        <f>L36-$B$105</f>
        <v>2.8223581581251325</v>
      </c>
      <c r="N36" s="27" t="s">
        <v>72</v>
      </c>
      <c r="O36" s="52">
        <f t="shared" si="1"/>
        <v>28.223581581251324</v>
      </c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</row>
    <row r="37" spans="1:45" s="37" customFormat="1">
      <c r="A37" s="6">
        <v>4</v>
      </c>
      <c r="B37" s="26">
        <v>3</v>
      </c>
      <c r="C37" s="29" t="s">
        <v>26</v>
      </c>
      <c r="D37" s="29" t="s">
        <v>28</v>
      </c>
      <c r="E37" s="29">
        <v>250</v>
      </c>
      <c r="F37" s="29">
        <v>1</v>
      </c>
      <c r="G37" s="29" t="s">
        <v>74</v>
      </c>
      <c r="H37" s="11">
        <v>0.61799999999999999</v>
      </c>
      <c r="I37" s="11">
        <v>0.62</v>
      </c>
      <c r="J37" s="11">
        <v>0.626</v>
      </c>
      <c r="K37" s="52">
        <f t="shared" si="0"/>
        <v>0.62133333333333329</v>
      </c>
      <c r="L37" s="52">
        <f>K37*$B$92+$B$93</f>
        <v>2.4497116778372203</v>
      </c>
      <c r="M37" s="52">
        <f>L37-$B$105</f>
        <v>2.5523266434458898</v>
      </c>
      <c r="N37" s="27" t="s">
        <v>72</v>
      </c>
      <c r="O37" s="52">
        <f t="shared" si="1"/>
        <v>25.523266434458897</v>
      </c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</row>
    <row r="38" spans="1:45" s="37" customFormat="1">
      <c r="A38" s="12" t="s">
        <v>99</v>
      </c>
      <c r="B38" s="26">
        <v>4</v>
      </c>
      <c r="C38" s="29" t="s">
        <v>26</v>
      </c>
      <c r="D38" s="29" t="s">
        <v>29</v>
      </c>
      <c r="E38" s="29">
        <v>0</v>
      </c>
      <c r="F38" s="29">
        <v>1</v>
      </c>
      <c r="G38" s="29" t="s">
        <v>74</v>
      </c>
      <c r="H38" s="12">
        <v>0.85599999999999998</v>
      </c>
      <c r="I38" s="12">
        <v>0.85699999999999998</v>
      </c>
      <c r="J38" s="12">
        <v>0.86299999999999999</v>
      </c>
      <c r="K38" s="52">
        <f t="shared" si="0"/>
        <v>0.85866666666666669</v>
      </c>
      <c r="L38" s="52">
        <f>K38*$B$96+$B$97</f>
        <v>2.774531933967995</v>
      </c>
      <c r="M38" s="52">
        <f>L38-$B$105</f>
        <v>2.8771468995766645</v>
      </c>
      <c r="N38" s="27" t="s">
        <v>72</v>
      </c>
      <c r="O38" s="52">
        <f t="shared" si="1"/>
        <v>28.771468995766647</v>
      </c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</row>
    <row r="39" spans="1:45" s="37" customFormat="1">
      <c r="A39" s="12" t="s">
        <v>100</v>
      </c>
      <c r="B39" s="26">
        <v>4</v>
      </c>
      <c r="C39" s="29" t="s">
        <v>26</v>
      </c>
      <c r="D39" s="29" t="s">
        <v>29</v>
      </c>
      <c r="E39" s="29">
        <v>250</v>
      </c>
      <c r="F39" s="29">
        <v>1</v>
      </c>
      <c r="G39" s="29" t="s">
        <v>74</v>
      </c>
      <c r="H39" s="12">
        <v>0.85</v>
      </c>
      <c r="I39" s="12">
        <v>0.85699999999999998</v>
      </c>
      <c r="J39" s="12">
        <v>0.85299999999999998</v>
      </c>
      <c r="K39" s="52">
        <f t="shared" si="0"/>
        <v>0.85333333333333317</v>
      </c>
      <c r="L39" s="52">
        <f>K39*$B$96+$B$97</f>
        <v>2.7535467702497409</v>
      </c>
      <c r="M39" s="52">
        <f>L39-$B$105</f>
        <v>2.8561617358584104</v>
      </c>
      <c r="N39" s="27" t="s">
        <v>72</v>
      </c>
      <c r="O39" s="52">
        <f t="shared" si="1"/>
        <v>28.561617358584105</v>
      </c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</row>
    <row r="40" spans="1:45" s="37" customFormat="1">
      <c r="A40" s="16" t="s">
        <v>101</v>
      </c>
      <c r="B40" s="26">
        <v>4</v>
      </c>
      <c r="C40" s="29" t="s">
        <v>26</v>
      </c>
      <c r="D40" s="29" t="s">
        <v>30</v>
      </c>
      <c r="E40" s="29">
        <v>0</v>
      </c>
      <c r="F40" s="29">
        <v>1</v>
      </c>
      <c r="G40" s="29" t="s">
        <v>74</v>
      </c>
      <c r="H40" s="16">
        <v>0.48</v>
      </c>
      <c r="I40" s="16">
        <v>0.48299999999999998</v>
      </c>
      <c r="J40" s="16">
        <v>0.48299999999999998</v>
      </c>
      <c r="K40" s="52">
        <f t="shared" si="0"/>
        <v>0.48199999999999998</v>
      </c>
      <c r="L40" s="52">
        <f>K40*$B$96+$B$97</f>
        <v>1.2924547463663523</v>
      </c>
      <c r="M40" s="52">
        <f>L40-$B$105</f>
        <v>1.3950697119750217</v>
      </c>
      <c r="N40" s="27" t="s">
        <v>72</v>
      </c>
      <c r="O40" s="52">
        <f t="shared" si="1"/>
        <v>13.950697119750217</v>
      </c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</row>
    <row r="41" spans="1:45" s="37" customFormat="1">
      <c r="A41" s="16" t="s">
        <v>102</v>
      </c>
      <c r="B41" s="26">
        <v>4</v>
      </c>
      <c r="C41" s="29" t="s">
        <v>26</v>
      </c>
      <c r="D41" s="29" t="s">
        <v>30</v>
      </c>
      <c r="E41" s="29">
        <v>250</v>
      </c>
      <c r="F41" s="29">
        <v>1</v>
      </c>
      <c r="G41" s="29" t="s">
        <v>74</v>
      </c>
      <c r="H41" s="16">
        <v>0.45700000000000002</v>
      </c>
      <c r="I41" s="16">
        <v>0.45500000000000002</v>
      </c>
      <c r="J41" s="16">
        <v>0.45300000000000001</v>
      </c>
      <c r="K41" s="52">
        <f t="shared" si="0"/>
        <v>0.45500000000000002</v>
      </c>
      <c r="L41" s="52">
        <f>K41*$B$96+$B$97</f>
        <v>1.1862173550426949</v>
      </c>
      <c r="M41" s="52">
        <f>L41-$B$105</f>
        <v>1.2888323206513643</v>
      </c>
      <c r="N41" s="27" t="s">
        <v>72</v>
      </c>
      <c r="O41" s="52">
        <f t="shared" si="1"/>
        <v>12.888323206513643</v>
      </c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</row>
    <row r="42" spans="1:45" s="37" customFormat="1">
      <c r="A42" s="5">
        <v>34</v>
      </c>
      <c r="B42" s="26">
        <v>3</v>
      </c>
      <c r="C42" s="29" t="s">
        <v>36</v>
      </c>
      <c r="D42" s="29" t="s">
        <v>27</v>
      </c>
      <c r="E42" s="29">
        <v>0</v>
      </c>
      <c r="F42" s="29">
        <v>1</v>
      </c>
      <c r="G42" s="29" t="s">
        <v>74</v>
      </c>
      <c r="H42" s="12">
        <v>0.77900000000000003</v>
      </c>
      <c r="I42" s="12">
        <v>0.78900000000000003</v>
      </c>
      <c r="J42" s="12">
        <v>0.77700000000000002</v>
      </c>
      <c r="K42" s="52">
        <f t="shared" si="0"/>
        <v>0.78166666666666673</v>
      </c>
      <c r="L42" s="52">
        <f>K42*$B$92+$B$93</f>
        <v>3.2514719158663277</v>
      </c>
      <c r="M42" s="52">
        <f>L42-$B$105</f>
        <v>3.3540868814749971</v>
      </c>
      <c r="N42" s="27" t="s">
        <v>72</v>
      </c>
      <c r="O42" s="52">
        <f t="shared" si="1"/>
        <v>33.54086881474997</v>
      </c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</row>
    <row r="43" spans="1:45" s="37" customFormat="1">
      <c r="A43" s="5">
        <v>35</v>
      </c>
      <c r="B43" s="26">
        <v>3</v>
      </c>
      <c r="C43" s="29" t="s">
        <v>36</v>
      </c>
      <c r="D43" s="29" t="s">
        <v>27</v>
      </c>
      <c r="E43" s="29">
        <v>250</v>
      </c>
      <c r="F43" s="29">
        <v>1</v>
      </c>
      <c r="G43" s="29" t="s">
        <v>74</v>
      </c>
      <c r="H43" s="12">
        <v>0.76900000000000002</v>
      </c>
      <c r="I43" s="12">
        <v>0.76800000000000002</v>
      </c>
      <c r="J43" s="12">
        <v>0.77</v>
      </c>
      <c r="K43" s="52">
        <f t="shared" si="0"/>
        <v>0.76900000000000002</v>
      </c>
      <c r="L43" s="52">
        <f>K43*$B$92+$B$93</f>
        <v>3.1881311902008265</v>
      </c>
      <c r="M43" s="52">
        <f>L43-$B$105</f>
        <v>3.2907461558094959</v>
      </c>
      <c r="N43" s="27" t="s">
        <v>72</v>
      </c>
      <c r="O43" s="52">
        <f t="shared" si="1"/>
        <v>32.907461558094958</v>
      </c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0"/>
    </row>
    <row r="44" spans="1:45" s="37" customFormat="1">
      <c r="A44" s="9">
        <v>36</v>
      </c>
      <c r="B44" s="26">
        <v>3</v>
      </c>
      <c r="C44" s="29" t="s">
        <v>36</v>
      </c>
      <c r="D44" s="29" t="s">
        <v>28</v>
      </c>
      <c r="E44" s="29">
        <v>0</v>
      </c>
      <c r="F44" s="29">
        <v>1</v>
      </c>
      <c r="G44" s="29" t="s">
        <v>74</v>
      </c>
      <c r="H44" s="12">
        <v>0.78900000000000003</v>
      </c>
      <c r="I44" s="12">
        <v>0.77800000000000002</v>
      </c>
      <c r="J44" s="12">
        <v>0.78700000000000003</v>
      </c>
      <c r="K44" s="52">
        <f t="shared" si="0"/>
        <v>0.78466666666666673</v>
      </c>
      <c r="L44" s="52">
        <f>K44*$B$92+$B$93</f>
        <v>3.2664736666818412</v>
      </c>
      <c r="M44" s="52">
        <f>L44-$B$105</f>
        <v>3.3690886322905107</v>
      </c>
      <c r="N44" s="27" t="s">
        <v>72</v>
      </c>
      <c r="O44" s="52">
        <f t="shared" si="1"/>
        <v>33.690886322905108</v>
      </c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</row>
    <row r="45" spans="1:45" s="37" customFormat="1">
      <c r="A45" s="9">
        <v>37</v>
      </c>
      <c r="B45" s="26">
        <v>3</v>
      </c>
      <c r="C45" s="29" t="s">
        <v>36</v>
      </c>
      <c r="D45" s="29" t="s">
        <v>28</v>
      </c>
      <c r="E45" s="29">
        <v>250</v>
      </c>
      <c r="F45" s="29">
        <v>1</v>
      </c>
      <c r="G45" s="29" t="s">
        <v>74</v>
      </c>
      <c r="H45" s="12">
        <v>0.79600000000000004</v>
      </c>
      <c r="I45" s="12">
        <v>0.79900000000000004</v>
      </c>
      <c r="J45" s="12">
        <v>0.79600000000000004</v>
      </c>
      <c r="K45" s="52">
        <f t="shared" si="0"/>
        <v>0.79700000000000004</v>
      </c>
      <c r="L45" s="52">
        <f>K45*$B$92+$B$93</f>
        <v>3.3281475311456186</v>
      </c>
      <c r="M45" s="52">
        <f>L45-$B$105</f>
        <v>3.430762496754288</v>
      </c>
      <c r="N45" s="27" t="s">
        <v>72</v>
      </c>
      <c r="O45" s="52">
        <f t="shared" si="1"/>
        <v>34.307624967542878</v>
      </c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</row>
    <row r="46" spans="1:45" s="37" customFormat="1">
      <c r="A46" s="12" t="s">
        <v>103</v>
      </c>
      <c r="B46" s="26">
        <v>4</v>
      </c>
      <c r="C46" s="29" t="s">
        <v>36</v>
      </c>
      <c r="D46" s="29" t="s">
        <v>29</v>
      </c>
      <c r="E46" s="29">
        <v>0</v>
      </c>
      <c r="F46" s="29">
        <v>1</v>
      </c>
      <c r="G46" s="29" t="s">
        <v>74</v>
      </c>
      <c r="H46" s="12">
        <v>0.95399999999999996</v>
      </c>
      <c r="I46" s="12">
        <v>0.95</v>
      </c>
      <c r="J46" s="12">
        <v>0.95499999999999996</v>
      </c>
      <c r="K46" s="52">
        <f t="shared" si="0"/>
        <v>0.95299999999999996</v>
      </c>
      <c r="L46" s="52">
        <f>K46*$B$96+$B$97</f>
        <v>3.1457070172346011</v>
      </c>
      <c r="M46" s="52">
        <f>L46-$B$105</f>
        <v>3.2483219828432706</v>
      </c>
      <c r="N46" s="27" t="s">
        <v>72</v>
      </c>
      <c r="O46" s="52">
        <f t="shared" si="1"/>
        <v>32.483219828432709</v>
      </c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0"/>
      <c r="AS46" s="30"/>
    </row>
    <row r="47" spans="1:45" s="37" customFormat="1">
      <c r="A47" s="12" t="s">
        <v>104</v>
      </c>
      <c r="B47" s="26">
        <v>4</v>
      </c>
      <c r="C47" s="29" t="s">
        <v>36</v>
      </c>
      <c r="D47" s="29" t="s">
        <v>29</v>
      </c>
      <c r="E47" s="29">
        <v>250</v>
      </c>
      <c r="F47" s="29">
        <v>1</v>
      </c>
      <c r="G47" s="29" t="s">
        <v>74</v>
      </c>
      <c r="H47" s="12">
        <v>0.95199999999999996</v>
      </c>
      <c r="I47" s="12">
        <v>0.95299999999999996</v>
      </c>
      <c r="J47" s="12">
        <v>0.95399999999999996</v>
      </c>
      <c r="K47" s="52">
        <f t="shared" si="0"/>
        <v>0.95299999999999996</v>
      </c>
      <c r="L47" s="52">
        <f>K47*$B$96+$B$97</f>
        <v>3.1457070172346011</v>
      </c>
      <c r="M47" s="52">
        <f>L47-$B$105</f>
        <v>3.2483219828432706</v>
      </c>
      <c r="N47" s="27" t="s">
        <v>72</v>
      </c>
      <c r="O47" s="52">
        <f t="shared" si="1"/>
        <v>32.483219828432709</v>
      </c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</row>
    <row r="48" spans="1:45" s="37" customFormat="1">
      <c r="A48" s="11" t="s">
        <v>98</v>
      </c>
      <c r="B48" s="26">
        <v>4</v>
      </c>
      <c r="C48" s="29" t="s">
        <v>36</v>
      </c>
      <c r="D48" s="29" t="s">
        <v>30</v>
      </c>
      <c r="E48" s="29">
        <v>0</v>
      </c>
      <c r="F48" s="29">
        <v>1</v>
      </c>
      <c r="G48" s="29" t="s">
        <v>74</v>
      </c>
      <c r="H48" s="11">
        <v>0.7</v>
      </c>
      <c r="I48" s="11">
        <v>0.70799999999999996</v>
      </c>
      <c r="J48" s="11">
        <v>0.70499999999999996</v>
      </c>
      <c r="K48" s="52">
        <f t="shared" si="0"/>
        <v>0.70433333333333337</v>
      </c>
      <c r="L48" s="52">
        <f>K48*$B$96+$B$97</f>
        <v>2.1672737588710391</v>
      </c>
      <c r="M48" s="52">
        <f>L48-$B$105</f>
        <v>2.2698887244797086</v>
      </c>
      <c r="N48" s="27" t="s">
        <v>72</v>
      </c>
      <c r="O48" s="52">
        <f t="shared" si="1"/>
        <v>22.698887244797085</v>
      </c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0"/>
      <c r="AS48" s="30"/>
    </row>
    <row r="49" spans="1:45" s="37" customFormat="1">
      <c r="A49" s="10" t="s">
        <v>105</v>
      </c>
      <c r="B49" s="26">
        <v>4</v>
      </c>
      <c r="C49" s="29" t="s">
        <v>36</v>
      </c>
      <c r="D49" s="29" t="s">
        <v>30</v>
      </c>
      <c r="E49" s="29">
        <v>250</v>
      </c>
      <c r="F49" s="29">
        <v>1</v>
      </c>
      <c r="G49" s="29" t="s">
        <v>74</v>
      </c>
      <c r="H49" s="10">
        <v>0.65200000000000002</v>
      </c>
      <c r="I49" s="10">
        <v>0.64300000000000002</v>
      </c>
      <c r="J49" s="10">
        <v>0.65200000000000002</v>
      </c>
      <c r="K49" s="52">
        <f t="shared" si="0"/>
        <v>0.64900000000000002</v>
      </c>
      <c r="L49" s="52">
        <f>K49*$B$96+$B$97</f>
        <v>1.9495526852941603</v>
      </c>
      <c r="M49" s="52">
        <f>L49-$B$105</f>
        <v>2.0521676509028297</v>
      </c>
      <c r="N49" s="27" t="s">
        <v>72</v>
      </c>
      <c r="O49" s="52">
        <f t="shared" si="1"/>
        <v>20.521676509028296</v>
      </c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  <c r="AM49" s="30"/>
      <c r="AN49" s="30"/>
      <c r="AO49" s="30"/>
      <c r="AP49" s="30"/>
      <c r="AQ49" s="30"/>
      <c r="AR49" s="30"/>
      <c r="AS49" s="30"/>
    </row>
    <row r="50" spans="1:45" s="37" customFormat="1">
      <c r="A50" s="13">
        <v>61</v>
      </c>
      <c r="B50" s="26">
        <v>3</v>
      </c>
      <c r="C50" s="29" t="s">
        <v>36</v>
      </c>
      <c r="D50" s="29" t="s">
        <v>32</v>
      </c>
      <c r="E50" s="29" t="s">
        <v>35</v>
      </c>
      <c r="F50" s="29">
        <v>1</v>
      </c>
      <c r="G50" s="29" t="s">
        <v>75</v>
      </c>
      <c r="H50" s="16">
        <v>0.39400000000000002</v>
      </c>
      <c r="I50" s="16">
        <v>0.35699999999999998</v>
      </c>
      <c r="J50" s="16">
        <v>0.35299999999999998</v>
      </c>
      <c r="K50" s="52">
        <f t="shared" si="0"/>
        <v>0.36800000000000005</v>
      </c>
      <c r="L50" s="52">
        <f>K50*$B$92+$B$93</f>
        <v>1.182897164527198</v>
      </c>
      <c r="M50" s="52">
        <f>L50-$B$104</f>
        <v>1.3045401774256193</v>
      </c>
      <c r="N50" s="27" t="s">
        <v>72</v>
      </c>
      <c r="O50" s="52">
        <f t="shared" si="1"/>
        <v>13.045401774256193</v>
      </c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0"/>
      <c r="AJ50" s="30"/>
      <c r="AK50" s="30"/>
      <c r="AL50" s="30"/>
      <c r="AM50" s="30"/>
      <c r="AN50" s="30"/>
      <c r="AO50" s="30"/>
      <c r="AP50" s="30"/>
      <c r="AQ50" s="30"/>
      <c r="AR50" s="30"/>
      <c r="AS50" s="30"/>
    </row>
    <row r="51" spans="1:45" s="37" customFormat="1">
      <c r="A51" s="10">
        <v>62</v>
      </c>
      <c r="B51" s="26">
        <v>3</v>
      </c>
      <c r="C51" s="29" t="s">
        <v>36</v>
      </c>
      <c r="D51" s="29" t="s">
        <v>33</v>
      </c>
      <c r="E51" s="29" t="s">
        <v>35</v>
      </c>
      <c r="F51" s="29">
        <v>1</v>
      </c>
      <c r="G51" s="29" t="s">
        <v>75</v>
      </c>
      <c r="H51" s="10">
        <v>0.47199999999999998</v>
      </c>
      <c r="I51" s="10">
        <v>0.48499999999999999</v>
      </c>
      <c r="J51" s="10">
        <v>0.47799999999999998</v>
      </c>
      <c r="K51" s="52">
        <f t="shared" si="0"/>
        <v>0.47833333333333333</v>
      </c>
      <c r="L51" s="52">
        <f>K51*$B$92+$B$93</f>
        <v>1.7346282222977472</v>
      </c>
      <c r="M51" s="52">
        <f>L51-$B$104</f>
        <v>1.8562712351961688</v>
      </c>
      <c r="N51" s="27" t="s">
        <v>72</v>
      </c>
      <c r="O51" s="52">
        <f t="shared" si="1"/>
        <v>18.562712351961686</v>
      </c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0"/>
      <c r="AS51" s="30"/>
    </row>
    <row r="52" spans="1:45" s="37" customFormat="1">
      <c r="A52" s="13">
        <v>63</v>
      </c>
      <c r="B52" s="26">
        <v>3</v>
      </c>
      <c r="C52" s="29" t="s">
        <v>36</v>
      </c>
      <c r="D52" s="29" t="s">
        <v>34</v>
      </c>
      <c r="E52" s="29" t="s">
        <v>35</v>
      </c>
      <c r="F52" s="29">
        <v>1</v>
      </c>
      <c r="G52" s="29" t="s">
        <v>75</v>
      </c>
      <c r="H52" s="16">
        <v>0.379</v>
      </c>
      <c r="I52" s="16">
        <v>0.36199999999999999</v>
      </c>
      <c r="J52" s="16">
        <v>0.36199999999999999</v>
      </c>
      <c r="K52" s="52">
        <f t="shared" si="0"/>
        <v>0.36766666666666664</v>
      </c>
      <c r="L52" s="52">
        <f>K52*$B$92+$B$93</f>
        <v>1.1812303033254739</v>
      </c>
      <c r="M52" s="52">
        <f>L52-$B$104</f>
        <v>1.3028733162238955</v>
      </c>
      <c r="N52" s="27" t="s">
        <v>72</v>
      </c>
      <c r="O52" s="52">
        <f t="shared" si="1"/>
        <v>13.028733162238954</v>
      </c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30"/>
    </row>
    <row r="53" spans="1:45" s="37" customFormat="1">
      <c r="A53" s="13">
        <v>25</v>
      </c>
      <c r="B53" s="26">
        <v>1</v>
      </c>
      <c r="C53" s="29" t="s">
        <v>26</v>
      </c>
      <c r="D53" s="29" t="s">
        <v>31</v>
      </c>
      <c r="E53" s="29"/>
      <c r="F53" s="29">
        <v>1</v>
      </c>
      <c r="G53" s="29" t="s">
        <v>76</v>
      </c>
      <c r="H53" s="13">
        <v>0.17499999999999999</v>
      </c>
      <c r="I53" s="13">
        <v>0.17599999999999999</v>
      </c>
      <c r="J53" s="13">
        <v>0.17599999999999999</v>
      </c>
      <c r="K53" s="52">
        <f>AVERAGE(H53:J53)</f>
        <v>0.17566666666666664</v>
      </c>
      <c r="L53" s="52">
        <f>K53*$B$84+$B$85</f>
        <v>0.20196654000098424</v>
      </c>
      <c r="M53" s="52">
        <f>L53-$B$103</f>
        <v>0.30963398250225027</v>
      </c>
      <c r="N53" s="27" t="s">
        <v>72</v>
      </c>
      <c r="O53" s="52">
        <f>M53*10</f>
        <v>3.0963398250225027</v>
      </c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0"/>
      <c r="AS53" s="30"/>
    </row>
    <row r="54" spans="1:45" s="37" customFormat="1">
      <c r="A54" s="13">
        <v>26</v>
      </c>
      <c r="B54" s="26">
        <v>2</v>
      </c>
      <c r="C54" s="29" t="s">
        <v>26</v>
      </c>
      <c r="D54" s="29" t="s">
        <v>31</v>
      </c>
      <c r="E54" s="29"/>
      <c r="F54" s="29">
        <v>2</v>
      </c>
      <c r="G54" s="29" t="s">
        <v>76</v>
      </c>
      <c r="H54" s="3">
        <v>0.16600000000000001</v>
      </c>
      <c r="I54" s="3">
        <v>0.16500000000000001</v>
      </c>
      <c r="J54" s="3">
        <v>0.16500000000000001</v>
      </c>
      <c r="K54" s="52">
        <f>AVERAGE(H54:J54)</f>
        <v>0.16533333333333333</v>
      </c>
      <c r="L54" s="52">
        <f>K54*$B$88+$B$89</f>
        <v>0.16165032590239381</v>
      </c>
      <c r="M54" s="52">
        <f>L54-$B$103</f>
        <v>0.26931776840365984</v>
      </c>
      <c r="N54" s="27" t="s">
        <v>72</v>
      </c>
      <c r="O54" s="52">
        <f>M54*10</f>
        <v>2.6931776840365984</v>
      </c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  <c r="AI54" s="30"/>
      <c r="AJ54" s="30"/>
      <c r="AK54" s="30"/>
      <c r="AL54" s="30"/>
      <c r="AM54" s="30"/>
      <c r="AN54" s="30"/>
      <c r="AO54" s="30"/>
      <c r="AP54" s="30"/>
      <c r="AQ54" s="30"/>
      <c r="AR54" s="30"/>
      <c r="AS54" s="30"/>
    </row>
    <row r="55" spans="1:45" s="37" customFormat="1">
      <c r="A55" s="10">
        <v>27</v>
      </c>
      <c r="B55" s="26">
        <v>2</v>
      </c>
      <c r="C55" s="29" t="s">
        <v>26</v>
      </c>
      <c r="D55" s="29" t="s">
        <v>31</v>
      </c>
      <c r="E55" s="29"/>
      <c r="F55" s="29">
        <v>3</v>
      </c>
      <c r="G55" s="29" t="s">
        <v>76</v>
      </c>
      <c r="H55" s="3">
        <v>0.16500000000000001</v>
      </c>
      <c r="I55" s="3">
        <v>0.16</v>
      </c>
      <c r="J55" s="3">
        <v>0.14299999999999999</v>
      </c>
      <c r="K55" s="52">
        <f>AVERAGE(H55:J55)</f>
        <v>0.156</v>
      </c>
      <c r="L55" s="52">
        <f>K55*$B$88+$B$89</f>
        <v>0.11553280563249357</v>
      </c>
      <c r="M55" s="52">
        <f>L55-$B$103</f>
        <v>0.2232002481337596</v>
      </c>
      <c r="N55" s="27" t="s">
        <v>72</v>
      </c>
      <c r="O55" s="52">
        <f>M55*10</f>
        <v>2.232002481337596</v>
      </c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  <c r="AM55" s="30"/>
      <c r="AN55" s="30"/>
      <c r="AO55" s="30"/>
      <c r="AP55" s="30"/>
      <c r="AQ55" s="30"/>
      <c r="AR55" s="30"/>
      <c r="AS55" s="30"/>
    </row>
    <row r="56" spans="1:45" s="37" customFormat="1">
      <c r="A56" s="13">
        <v>58</v>
      </c>
      <c r="B56" s="26">
        <v>3</v>
      </c>
      <c r="C56" s="29" t="s">
        <v>36</v>
      </c>
      <c r="D56" s="29" t="s">
        <v>31</v>
      </c>
      <c r="E56" s="29"/>
      <c r="F56" s="29">
        <v>1</v>
      </c>
      <c r="G56" s="29" t="s">
        <v>76</v>
      </c>
      <c r="H56" s="16">
        <v>0.376</v>
      </c>
      <c r="I56" s="16">
        <v>0.374</v>
      </c>
      <c r="J56" s="16">
        <v>0.35899999999999999</v>
      </c>
      <c r="K56" s="52">
        <f t="shared" si="0"/>
        <v>0.36966666666666664</v>
      </c>
      <c r="L56" s="52">
        <f>K56*$B$92+$B$93</f>
        <v>1.1912314705358162</v>
      </c>
      <c r="M56" s="52">
        <f>L56-$B$103</f>
        <v>1.2988989130370823</v>
      </c>
      <c r="N56" s="27" t="s">
        <v>72</v>
      </c>
      <c r="O56" s="52">
        <f t="shared" si="1"/>
        <v>12.988989130370822</v>
      </c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</row>
    <row r="57" spans="1:45" s="37" customFormat="1">
      <c r="A57" s="16">
        <v>59</v>
      </c>
      <c r="B57" s="26">
        <v>4</v>
      </c>
      <c r="C57" s="29" t="s">
        <v>36</v>
      </c>
      <c r="D57" s="29" t="s">
        <v>31</v>
      </c>
      <c r="E57" s="29"/>
      <c r="F57" s="29">
        <v>2</v>
      </c>
      <c r="G57" s="29" t="s">
        <v>76</v>
      </c>
      <c r="H57" s="16">
        <v>0.371</v>
      </c>
      <c r="I57" s="16">
        <v>0.36299999999999999</v>
      </c>
      <c r="J57" s="16">
        <v>0.373</v>
      </c>
      <c r="K57" s="52">
        <f>AVERAGE(H57:J57)</f>
        <v>0.36899999999999999</v>
      </c>
      <c r="L57" s="52">
        <f>K57*$B$96+$B$97</f>
        <v>0.84783159008585951</v>
      </c>
      <c r="M57" s="52">
        <f>L57-$B$103</f>
        <v>0.95549903258712554</v>
      </c>
      <c r="N57" s="27" t="s">
        <v>72</v>
      </c>
      <c r="O57" s="52">
        <f t="shared" si="1"/>
        <v>9.5549903258712554</v>
      </c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  <c r="AR57" s="30"/>
      <c r="AS57" s="30"/>
    </row>
    <row r="58" spans="1:45" s="37" customFormat="1">
      <c r="A58" s="3">
        <v>60</v>
      </c>
      <c r="B58" s="26">
        <v>3</v>
      </c>
      <c r="C58" s="29" t="s">
        <v>36</v>
      </c>
      <c r="D58" s="29" t="s">
        <v>31</v>
      </c>
      <c r="E58" s="29"/>
      <c r="F58" s="29">
        <v>3</v>
      </c>
      <c r="G58" s="29" t="s">
        <v>76</v>
      </c>
      <c r="H58" s="16">
        <v>0.35399999999999998</v>
      </c>
      <c r="I58" s="16">
        <v>0.35</v>
      </c>
      <c r="J58" s="16">
        <v>0.35699999999999998</v>
      </c>
      <c r="K58" s="52">
        <f>AVERAGE(H58:J58)</f>
        <v>0.35366666666666663</v>
      </c>
      <c r="L58" s="52">
        <f>K58*$B$92+$B$93</f>
        <v>1.1112221328530778</v>
      </c>
      <c r="M58" s="52">
        <f>L58-$B$103</f>
        <v>1.2188895753543438</v>
      </c>
      <c r="N58" s="27" t="s">
        <v>72</v>
      </c>
      <c r="O58" s="52">
        <f t="shared" si="1"/>
        <v>12.188895753543438</v>
      </c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30"/>
      <c r="AM58" s="30"/>
      <c r="AN58" s="30"/>
      <c r="AO58" s="30"/>
      <c r="AP58" s="30"/>
      <c r="AQ58" s="30"/>
      <c r="AR58" s="30"/>
      <c r="AS58" s="30"/>
    </row>
    <row r="59" spans="1:45" s="37" customFormat="1">
      <c r="A59" s="13">
        <v>28</v>
      </c>
      <c r="B59" s="26">
        <v>1</v>
      </c>
      <c r="C59" s="29" t="s">
        <v>26</v>
      </c>
      <c r="D59" s="29" t="s">
        <v>32</v>
      </c>
      <c r="E59" s="29" t="s">
        <v>35</v>
      </c>
      <c r="F59" s="29">
        <v>1</v>
      </c>
      <c r="G59" s="29" t="s">
        <v>75</v>
      </c>
      <c r="H59" s="13">
        <v>0.16700000000000001</v>
      </c>
      <c r="I59" s="13">
        <v>0.16900000000000001</v>
      </c>
      <c r="J59" s="13">
        <v>0.16600000000000001</v>
      </c>
      <c r="K59" s="52">
        <f>AVERAGE(H59:J59)</f>
        <v>0.16733333333333333</v>
      </c>
      <c r="L59" s="52">
        <f>K59*$B$84+$B$85</f>
        <v>0.16345485063503284</v>
      </c>
      <c r="M59" s="52">
        <f>L59-$B$104</f>
        <v>0.28509786353345434</v>
      </c>
      <c r="N59" s="27" t="s">
        <v>72</v>
      </c>
      <c r="O59" s="52">
        <f>M59*10</f>
        <v>2.8509786353345437</v>
      </c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  <c r="AI59" s="30"/>
      <c r="AJ59" s="30"/>
      <c r="AK59" s="30"/>
      <c r="AL59" s="30"/>
      <c r="AM59" s="30"/>
      <c r="AN59" s="30"/>
      <c r="AO59" s="30"/>
      <c r="AP59" s="30"/>
      <c r="AQ59" s="30"/>
      <c r="AR59" s="30"/>
      <c r="AS59" s="30"/>
    </row>
    <row r="60" spans="1:45" s="37" customFormat="1">
      <c r="A60" s="10">
        <v>29</v>
      </c>
      <c r="B60" s="26">
        <v>1</v>
      </c>
      <c r="C60" s="29" t="s">
        <v>26</v>
      </c>
      <c r="D60" s="29" t="s">
        <v>33</v>
      </c>
      <c r="E60" s="29" t="s">
        <v>35</v>
      </c>
      <c r="F60" s="29">
        <v>1</v>
      </c>
      <c r="G60" s="29" t="s">
        <v>75</v>
      </c>
      <c r="H60" s="10">
        <v>0.312</v>
      </c>
      <c r="I60" s="10">
        <v>0.317</v>
      </c>
      <c r="J60" s="10">
        <v>0.311</v>
      </c>
      <c r="K60" s="52">
        <f>AVERAGE(H60:J60)</f>
        <v>0.3133333333333333</v>
      </c>
      <c r="L60" s="52">
        <f>K60*$B$84+$B$85</f>
        <v>0.83817964832650382</v>
      </c>
      <c r="M60" s="52">
        <f>L60-$B$104</f>
        <v>0.95982266122492532</v>
      </c>
      <c r="N60" s="27" t="s">
        <v>72</v>
      </c>
      <c r="O60" s="52">
        <f>M60*10</f>
        <v>9.5982266122492526</v>
      </c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0"/>
      <c r="AI60" s="30"/>
      <c r="AJ60" s="30"/>
      <c r="AK60" s="30"/>
      <c r="AL60" s="30"/>
      <c r="AM60" s="30"/>
      <c r="AN60" s="30"/>
      <c r="AO60" s="30"/>
      <c r="AP60" s="30"/>
      <c r="AQ60" s="30"/>
      <c r="AR60" s="30"/>
      <c r="AS60" s="30"/>
    </row>
    <row r="61" spans="1:45" s="37" customFormat="1">
      <c r="A61" s="13">
        <v>30</v>
      </c>
      <c r="B61" s="26">
        <v>1</v>
      </c>
      <c r="C61" s="29" t="s">
        <v>26</v>
      </c>
      <c r="D61" s="29" t="s">
        <v>34</v>
      </c>
      <c r="E61" s="29" t="s">
        <v>35</v>
      </c>
      <c r="F61" s="29">
        <v>1</v>
      </c>
      <c r="G61" s="29" t="s">
        <v>75</v>
      </c>
      <c r="H61" s="13">
        <v>0.16400000000000001</v>
      </c>
      <c r="I61" s="13">
        <v>0.16400000000000001</v>
      </c>
      <c r="J61" s="13">
        <v>0.16400000000000001</v>
      </c>
      <c r="K61" s="52">
        <f>AVERAGE(H61:J61)</f>
        <v>0.16400000000000001</v>
      </c>
      <c r="L61" s="52">
        <f>K61*$B$84+$B$85</f>
        <v>0.14805017488865224</v>
      </c>
      <c r="M61" s="52">
        <f>L61-$B$104</f>
        <v>0.26969318778707374</v>
      </c>
      <c r="N61" s="27" t="s">
        <v>72</v>
      </c>
      <c r="O61" s="52">
        <f>M61*10</f>
        <v>2.6969318778707372</v>
      </c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30"/>
      <c r="AH61" s="30"/>
      <c r="AI61" s="30"/>
      <c r="AJ61" s="30"/>
      <c r="AK61" s="30"/>
      <c r="AL61" s="30"/>
      <c r="AM61" s="30"/>
      <c r="AN61" s="30"/>
      <c r="AO61" s="30"/>
      <c r="AP61" s="30"/>
      <c r="AQ61" s="30"/>
      <c r="AR61" s="30"/>
      <c r="AS61" s="30"/>
    </row>
    <row r="62" spans="1:45" s="37" customFormat="1" ht="42">
      <c r="A62" s="13" t="s">
        <v>21</v>
      </c>
      <c r="B62" s="26">
        <v>1</v>
      </c>
      <c r="C62" s="30"/>
      <c r="D62" s="30"/>
      <c r="E62" s="30"/>
      <c r="F62" s="30"/>
      <c r="G62" s="29" t="s">
        <v>74</v>
      </c>
      <c r="H62" s="13">
        <v>0.16600000000000001</v>
      </c>
      <c r="I62" s="13">
        <v>0.17</v>
      </c>
      <c r="J62" s="13">
        <v>0.16500000000000001</v>
      </c>
      <c r="K62" s="52">
        <f t="shared" si="0"/>
        <v>0.16700000000000001</v>
      </c>
      <c r="L62" s="52">
        <f>K62*$B$84+$B$85</f>
        <v>0.16191438306039485</v>
      </c>
      <c r="M62" s="52">
        <f t="shared" ref="M62:M75" si="2">L62-$B$105</f>
        <v>0.26452934866906436</v>
      </c>
      <c r="N62" s="26"/>
      <c r="O62" s="53" t="s">
        <v>69</v>
      </c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  <c r="AF62" s="30"/>
      <c r="AG62" s="30"/>
      <c r="AH62" s="30"/>
      <c r="AI62" s="30"/>
      <c r="AJ62" s="30"/>
      <c r="AK62" s="30"/>
      <c r="AL62" s="30"/>
      <c r="AM62" s="30"/>
      <c r="AN62" s="30"/>
      <c r="AO62" s="30"/>
      <c r="AP62" s="30"/>
      <c r="AQ62" s="30"/>
      <c r="AR62" s="30"/>
      <c r="AS62" s="30"/>
    </row>
    <row r="63" spans="1:45" s="37" customFormat="1" ht="28">
      <c r="A63" s="3" t="s">
        <v>12</v>
      </c>
      <c r="B63" s="26">
        <v>1</v>
      </c>
      <c r="C63" s="30"/>
      <c r="D63" s="30"/>
      <c r="E63" s="30"/>
      <c r="F63" s="30"/>
      <c r="G63" s="29" t="s">
        <v>74</v>
      </c>
      <c r="H63" s="3">
        <v>4.9000000000000002E-2</v>
      </c>
      <c r="I63" s="3">
        <v>3.7999999999999999E-2</v>
      </c>
      <c r="J63" s="3">
        <v>3.7999999999999999E-2</v>
      </c>
      <c r="K63" s="52">
        <f t="shared" si="0"/>
        <v>4.1666666666666664E-2</v>
      </c>
      <c r="L63" s="52">
        <f>K63*$B$84+$B$85</f>
        <v>-0.41730142500351647</v>
      </c>
      <c r="M63" s="52">
        <f t="shared" si="2"/>
        <v>-0.31468645939484696</v>
      </c>
      <c r="N63" s="26"/>
      <c r="O63" s="53" t="s">
        <v>69</v>
      </c>
      <c r="P63" s="30"/>
      <c r="Q63" s="30"/>
      <c r="R63" s="30"/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  <c r="AF63" s="30"/>
      <c r="AG63" s="30"/>
      <c r="AH63" s="30"/>
      <c r="AI63" s="30"/>
      <c r="AJ63" s="30"/>
      <c r="AK63" s="30"/>
      <c r="AL63" s="30"/>
      <c r="AM63" s="30"/>
      <c r="AN63" s="30"/>
      <c r="AO63" s="30"/>
      <c r="AP63" s="30"/>
      <c r="AQ63" s="30"/>
      <c r="AR63" s="30"/>
      <c r="AS63" s="30"/>
    </row>
    <row r="64" spans="1:45" s="37" customFormat="1">
      <c r="A64" s="10" t="s">
        <v>9</v>
      </c>
      <c r="B64" s="26">
        <v>2</v>
      </c>
      <c r="C64" s="30"/>
      <c r="D64" s="30"/>
      <c r="E64" s="30"/>
      <c r="F64" s="30"/>
      <c r="G64" s="29" t="s">
        <v>74</v>
      </c>
      <c r="H64" s="16">
        <v>0.28000000000000003</v>
      </c>
      <c r="I64" s="16">
        <v>0.28100000000000003</v>
      </c>
      <c r="J64" s="16">
        <v>0.27100000000000002</v>
      </c>
      <c r="K64" s="52">
        <f t="shared" si="0"/>
        <v>0.27733333333333338</v>
      </c>
      <c r="L64" s="52">
        <f>K64*$B$88+$B$89</f>
        <v>0.71506056914119598</v>
      </c>
      <c r="M64" s="52">
        <f t="shared" si="2"/>
        <v>0.81767553474986554</v>
      </c>
      <c r="N64" s="26"/>
      <c r="O64" s="53" t="s">
        <v>69</v>
      </c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</row>
    <row r="65" spans="1:45" s="37" customFormat="1" ht="42">
      <c r="A65" s="13" t="s">
        <v>22</v>
      </c>
      <c r="B65" s="26">
        <v>2</v>
      </c>
      <c r="C65" s="30"/>
      <c r="D65" s="30"/>
      <c r="E65" s="30"/>
      <c r="F65" s="30"/>
      <c r="G65" s="29" t="s">
        <v>74</v>
      </c>
      <c r="H65" s="3">
        <v>0.151</v>
      </c>
      <c r="I65" s="3">
        <v>0.152</v>
      </c>
      <c r="J65" s="3">
        <v>0.152</v>
      </c>
      <c r="K65" s="52">
        <f t="shared" si="0"/>
        <v>0.15166666666666664</v>
      </c>
      <c r="L65" s="52">
        <f>K65*$B$88+$B$89</f>
        <v>9.4121099792896956E-2</v>
      </c>
      <c r="M65" s="52">
        <f t="shared" si="2"/>
        <v>0.19673606540156646</v>
      </c>
      <c r="N65" s="26"/>
      <c r="O65" s="53" t="s">
        <v>69</v>
      </c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</row>
    <row r="66" spans="1:45" s="37" customFormat="1" ht="42">
      <c r="A66" s="3" t="s">
        <v>16</v>
      </c>
      <c r="B66" s="26">
        <v>2</v>
      </c>
      <c r="C66" s="30"/>
      <c r="D66" s="30"/>
      <c r="E66" s="30"/>
      <c r="F66" s="30"/>
      <c r="G66" s="29" t="s">
        <v>74</v>
      </c>
      <c r="H66" s="17">
        <v>0.60899999999999999</v>
      </c>
      <c r="I66" s="17">
        <v>0.61499999999999999</v>
      </c>
      <c r="J66" s="17">
        <v>0.60799999999999998</v>
      </c>
      <c r="K66" s="52">
        <f t="shared" si="0"/>
        <v>0.61066666666666658</v>
      </c>
      <c r="L66" s="52">
        <f>K66*$B$88+$B$89</f>
        <v>2.3621148644947731</v>
      </c>
      <c r="M66" s="52">
        <f t="shared" si="2"/>
        <v>2.4647298301034426</v>
      </c>
      <c r="N66" s="26"/>
      <c r="O66" s="53" t="s">
        <v>69</v>
      </c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</row>
    <row r="67" spans="1:45" s="37" customFormat="1" ht="42">
      <c r="A67" s="10" t="s">
        <v>18</v>
      </c>
      <c r="B67" s="26">
        <v>3</v>
      </c>
      <c r="C67" s="30"/>
      <c r="D67" s="30"/>
      <c r="E67" s="30"/>
      <c r="F67" s="30"/>
      <c r="G67" s="29" t="s">
        <v>74</v>
      </c>
      <c r="H67" s="11">
        <v>0.60599999999999998</v>
      </c>
      <c r="I67" s="11">
        <v>0.59899999999999998</v>
      </c>
      <c r="J67" s="11">
        <v>0.60299999999999998</v>
      </c>
      <c r="K67" s="52">
        <f t="shared" ref="K67:K73" si="3">AVERAGE(H67:J67)</f>
        <v>0.60266666666666668</v>
      </c>
      <c r="L67" s="52">
        <f>K67*$B$92+$B$93</f>
        <v>2.3563674505406929</v>
      </c>
      <c r="M67" s="52">
        <f t="shared" si="2"/>
        <v>2.4589824161493623</v>
      </c>
      <c r="N67" s="26"/>
      <c r="O67" s="53" t="s">
        <v>69</v>
      </c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</row>
    <row r="68" spans="1:45" s="37" customFormat="1" ht="42">
      <c r="A68" s="13" t="s">
        <v>19</v>
      </c>
      <c r="B68" s="26">
        <v>3</v>
      </c>
      <c r="C68" s="30"/>
      <c r="D68" s="30"/>
      <c r="E68" s="30"/>
      <c r="F68" s="30"/>
      <c r="G68" s="29" t="s">
        <v>74</v>
      </c>
      <c r="H68" s="4">
        <v>1.819</v>
      </c>
      <c r="I68" s="4">
        <v>1.8280000000000001</v>
      </c>
      <c r="J68" s="4">
        <v>1.8360000000000001</v>
      </c>
      <c r="K68" s="52">
        <f t="shared" si="3"/>
        <v>1.8276666666666668</v>
      </c>
      <c r="L68" s="52">
        <f>K68*$B$92+$B$93</f>
        <v>8.4820823668753427</v>
      </c>
      <c r="M68" s="52">
        <f t="shared" si="2"/>
        <v>8.5846973324840121</v>
      </c>
      <c r="N68" s="26"/>
      <c r="O68" s="53" t="s">
        <v>69</v>
      </c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</row>
    <row r="69" spans="1:45" s="37" customFormat="1">
      <c r="A69" s="10" t="s">
        <v>9</v>
      </c>
      <c r="B69" s="26">
        <v>1</v>
      </c>
      <c r="C69" s="30"/>
      <c r="D69" s="30"/>
      <c r="E69" s="30"/>
      <c r="F69" s="30"/>
      <c r="G69" s="29" t="s">
        <v>74</v>
      </c>
      <c r="H69" s="16">
        <v>0.28299999999999997</v>
      </c>
      <c r="I69" s="16">
        <v>0.28299999999999997</v>
      </c>
      <c r="J69" s="16">
        <v>0.28299999999999997</v>
      </c>
      <c r="K69" s="52">
        <f t="shared" si="3"/>
        <v>0.28299999999999997</v>
      </c>
      <c r="L69" s="52">
        <f>K69*$B$84+$B$85</f>
        <v>0.69799709903444018</v>
      </c>
      <c r="M69" s="52">
        <f t="shared" si="2"/>
        <v>0.80061206464310974</v>
      </c>
      <c r="N69" s="26"/>
      <c r="O69" s="53" t="s">
        <v>69</v>
      </c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</row>
    <row r="70" spans="1:45" s="37" customFormat="1">
      <c r="A70" s="13" t="s">
        <v>17</v>
      </c>
      <c r="B70" s="26">
        <v>3</v>
      </c>
      <c r="C70" s="30"/>
      <c r="D70" s="30"/>
      <c r="E70" s="30"/>
      <c r="F70" s="30"/>
      <c r="G70" s="29" t="s">
        <v>74</v>
      </c>
      <c r="H70" s="3">
        <v>4.2000000000000003E-2</v>
      </c>
      <c r="I70" s="3">
        <v>0.04</v>
      </c>
      <c r="J70" s="3">
        <v>3.9E-2</v>
      </c>
      <c r="K70" s="52">
        <f t="shared" si="3"/>
        <v>4.0333333333333332E-2</v>
      </c>
      <c r="L70" s="52">
        <f>K70*$B$92+$B$93</f>
        <v>-0.45562739676721353</v>
      </c>
      <c r="M70" s="52">
        <f t="shared" si="2"/>
        <v>-0.35301243115854403</v>
      </c>
      <c r="N70" s="26"/>
      <c r="O70" s="53" t="s">
        <v>69</v>
      </c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</row>
    <row r="71" spans="1:45" s="37" customFormat="1" ht="28">
      <c r="A71" s="13" t="s">
        <v>11</v>
      </c>
      <c r="B71" s="26">
        <v>1</v>
      </c>
      <c r="C71" s="30"/>
      <c r="D71" s="30"/>
      <c r="E71" s="30"/>
      <c r="F71" s="30"/>
      <c r="G71" s="29" t="s">
        <v>74</v>
      </c>
      <c r="H71" s="3">
        <v>0.108</v>
      </c>
      <c r="I71" s="3">
        <v>0.109</v>
      </c>
      <c r="J71" s="3">
        <v>0.109</v>
      </c>
      <c r="K71" s="52">
        <f t="shared" si="3"/>
        <v>0.10866666666666668</v>
      </c>
      <c r="L71" s="52">
        <f>K71*$B$84+$B$85</f>
        <v>-0.10766744250126603</v>
      </c>
      <c r="M71" s="52">
        <f t="shared" si="2"/>
        <v>-5.0524768925965108E-3</v>
      </c>
      <c r="N71" s="26"/>
      <c r="O71" s="53" t="s">
        <v>69</v>
      </c>
      <c r="P71" s="30"/>
      <c r="Q71" s="30"/>
      <c r="R71" s="30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  <c r="AD71" s="30"/>
      <c r="AE71" s="30"/>
      <c r="AF71" s="30"/>
      <c r="AG71" s="30"/>
      <c r="AH71" s="30"/>
      <c r="AI71" s="30"/>
      <c r="AJ71" s="30"/>
      <c r="AK71" s="30"/>
      <c r="AL71" s="30"/>
      <c r="AM71" s="30"/>
      <c r="AN71" s="30"/>
      <c r="AO71" s="30"/>
      <c r="AP71" s="30"/>
      <c r="AQ71" s="30"/>
      <c r="AR71" s="30"/>
      <c r="AS71" s="30"/>
    </row>
    <row r="72" spans="1:45" s="37" customFormat="1" ht="28">
      <c r="A72" s="13" t="s">
        <v>13</v>
      </c>
      <c r="B72" s="26">
        <v>2</v>
      </c>
      <c r="C72" s="30"/>
      <c r="D72" s="30"/>
      <c r="E72" s="30"/>
      <c r="F72" s="30"/>
      <c r="G72" s="29" t="s">
        <v>74</v>
      </c>
      <c r="H72" s="3">
        <v>0.106</v>
      </c>
      <c r="I72" s="3">
        <v>0.108</v>
      </c>
      <c r="J72" s="3">
        <v>0.11</v>
      </c>
      <c r="K72" s="52">
        <f t="shared" si="3"/>
        <v>0.108</v>
      </c>
      <c r="L72" s="52">
        <f>K72*$B$88+$B$89</f>
        <v>-0.1216430128984215</v>
      </c>
      <c r="M72" s="52">
        <f t="shared" si="2"/>
        <v>-1.9028047289751979E-2</v>
      </c>
      <c r="N72" s="26"/>
      <c r="O72" s="53" t="s">
        <v>69</v>
      </c>
      <c r="P72" s="30"/>
      <c r="Q72" s="30"/>
      <c r="R72" s="30"/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  <c r="AF72" s="30"/>
      <c r="AG72" s="30"/>
      <c r="AH72" s="30"/>
      <c r="AI72" s="30"/>
      <c r="AJ72" s="30"/>
      <c r="AK72" s="30"/>
      <c r="AL72" s="30"/>
      <c r="AM72" s="30"/>
      <c r="AN72" s="30"/>
      <c r="AO72" s="30"/>
      <c r="AP72" s="30"/>
      <c r="AQ72" s="30"/>
      <c r="AR72" s="30"/>
      <c r="AS72" s="30"/>
    </row>
    <row r="73" spans="1:45" s="37" customFormat="1" ht="28">
      <c r="A73" s="25" t="s">
        <v>66</v>
      </c>
      <c r="B73" s="27" t="s">
        <v>65</v>
      </c>
      <c r="C73" s="31"/>
      <c r="D73" s="31"/>
      <c r="E73" s="31"/>
      <c r="F73" s="31"/>
      <c r="G73" s="29" t="s">
        <v>74</v>
      </c>
      <c r="H73" s="3">
        <v>0.16500000000000001</v>
      </c>
      <c r="I73" s="3">
        <v>0.16300000000000001</v>
      </c>
      <c r="J73" s="3">
        <v>0.16400000000000001</v>
      </c>
      <c r="K73" s="52">
        <f t="shared" si="3"/>
        <v>0.16400000000000001</v>
      </c>
      <c r="L73" s="52">
        <f>K73*$B$100+$B$101</f>
        <v>-0.1287939885479551</v>
      </c>
      <c r="M73" s="52">
        <f t="shared" si="2"/>
        <v>-2.6179022939285576E-2</v>
      </c>
      <c r="N73" s="26"/>
      <c r="O73" s="53" t="s">
        <v>69</v>
      </c>
      <c r="P73" s="30"/>
      <c r="Q73" s="30"/>
      <c r="R73" s="30"/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  <c r="AF73" s="30"/>
      <c r="AG73" s="30"/>
      <c r="AH73" s="30"/>
      <c r="AI73" s="30"/>
      <c r="AJ73" s="30"/>
      <c r="AK73" s="30"/>
      <c r="AL73" s="30"/>
      <c r="AM73" s="30"/>
      <c r="AN73" s="30"/>
      <c r="AO73" s="30"/>
      <c r="AP73" s="30"/>
      <c r="AQ73" s="30"/>
      <c r="AR73" s="30"/>
      <c r="AS73" s="30"/>
    </row>
    <row r="74" spans="1:45" s="37" customFormat="1" ht="28">
      <c r="A74" s="13" t="s">
        <v>14</v>
      </c>
      <c r="B74" s="26">
        <v>2</v>
      </c>
      <c r="C74" s="30"/>
      <c r="D74" s="30"/>
      <c r="E74" s="30"/>
      <c r="F74" s="30"/>
      <c r="G74" s="29" t="s">
        <v>74</v>
      </c>
      <c r="H74" s="3">
        <v>0.115</v>
      </c>
      <c r="I74" s="3">
        <v>0.114</v>
      </c>
      <c r="J74" s="3">
        <v>0.11</v>
      </c>
      <c r="K74" s="52">
        <f>AVERAGE(H74:J74)</f>
        <v>0.113</v>
      </c>
      <c r="L74" s="52">
        <f>K74*$B$88+$B$89</f>
        <v>-9.693719846811788E-2</v>
      </c>
      <c r="M74" s="52">
        <f t="shared" si="2"/>
        <v>5.67776714055164E-3</v>
      </c>
      <c r="N74" s="26"/>
      <c r="O74" s="53" t="s">
        <v>69</v>
      </c>
      <c r="P74" s="30"/>
      <c r="Q74" s="30"/>
      <c r="R74" s="30"/>
      <c r="S74" s="30"/>
      <c r="T74" s="30"/>
      <c r="U74" s="30"/>
      <c r="V74" s="30"/>
      <c r="W74" s="30"/>
      <c r="X74" s="30"/>
      <c r="Y74" s="30"/>
      <c r="Z74" s="30"/>
      <c r="AA74" s="30"/>
      <c r="AB74" s="30"/>
      <c r="AC74" s="30"/>
      <c r="AD74" s="30"/>
      <c r="AE74" s="30"/>
      <c r="AF74" s="30"/>
      <c r="AG74" s="30"/>
      <c r="AH74" s="30"/>
      <c r="AI74" s="30"/>
      <c r="AJ74" s="30"/>
      <c r="AK74" s="30"/>
      <c r="AL74" s="30"/>
      <c r="AM74" s="30"/>
      <c r="AN74" s="30"/>
      <c r="AO74" s="30"/>
      <c r="AP74" s="30"/>
      <c r="AQ74" s="30"/>
      <c r="AR74" s="30"/>
      <c r="AS74" s="30"/>
    </row>
    <row r="75" spans="1:45" s="37" customFormat="1" ht="28">
      <c r="A75" s="13" t="s">
        <v>15</v>
      </c>
      <c r="B75" s="26">
        <v>2</v>
      </c>
      <c r="C75" s="30"/>
      <c r="D75" s="30"/>
      <c r="E75" s="30"/>
      <c r="F75" s="30"/>
      <c r="G75" s="29" t="s">
        <v>74</v>
      </c>
      <c r="H75" s="3">
        <v>0.11700000000000001</v>
      </c>
      <c r="I75" s="3">
        <v>0.115</v>
      </c>
      <c r="J75" s="3">
        <v>0.11600000000000001</v>
      </c>
      <c r="K75" s="52">
        <f>AVERAGE(H75:J75)</f>
        <v>0.11600000000000001</v>
      </c>
      <c r="L75" s="52">
        <f>K75*$B$88+$B$89</f>
        <v>-8.2113709809935598E-2</v>
      </c>
      <c r="M75" s="52">
        <f t="shared" si="2"/>
        <v>2.0501255798733922E-2</v>
      </c>
      <c r="N75" s="26"/>
      <c r="O75" s="53" t="s">
        <v>69</v>
      </c>
      <c r="P75" s="30"/>
      <c r="Q75" s="30"/>
      <c r="R75" s="30"/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0"/>
      <c r="AI75" s="30"/>
      <c r="AJ75" s="30"/>
      <c r="AK75" s="30"/>
      <c r="AL75" s="30"/>
      <c r="AM75" s="30"/>
      <c r="AN75" s="30"/>
      <c r="AO75" s="30"/>
      <c r="AP75" s="30"/>
      <c r="AQ75" s="30"/>
      <c r="AR75" s="30"/>
      <c r="AS75" s="30"/>
    </row>
    <row r="76" spans="1:45" s="37" customFormat="1" ht="28">
      <c r="A76" s="3" t="s">
        <v>117</v>
      </c>
      <c r="B76" s="26">
        <v>4</v>
      </c>
      <c r="C76" s="29"/>
      <c r="D76" s="29"/>
      <c r="E76" s="29"/>
      <c r="F76" s="29"/>
      <c r="G76" s="29" t="s">
        <v>74</v>
      </c>
      <c r="H76" s="3">
        <v>0.14699999999999999</v>
      </c>
      <c r="I76" s="3">
        <v>0.14000000000000001</v>
      </c>
      <c r="J76" s="3">
        <v>0.13600000000000001</v>
      </c>
      <c r="K76" s="52">
        <f>AVERAGE(H76:J76)</f>
        <v>0.14100000000000001</v>
      </c>
      <c r="L76" s="52">
        <f>K76*$B$96+$B$97</f>
        <v>-4.9284158869471129E-2</v>
      </c>
      <c r="M76" s="52">
        <f>L76-$B$105</f>
        <v>5.3330806739198391E-2</v>
      </c>
      <c r="N76" s="27"/>
      <c r="O76" s="52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0"/>
      <c r="AS76" s="30"/>
    </row>
    <row r="77" spans="1:45" s="37" customFormat="1">
      <c r="A77" s="13" t="s">
        <v>96</v>
      </c>
      <c r="B77" s="26">
        <v>4</v>
      </c>
      <c r="C77" s="29"/>
      <c r="D77" s="29"/>
      <c r="E77" s="29"/>
      <c r="F77" s="29"/>
      <c r="G77" s="29"/>
      <c r="H77" s="13">
        <v>0.33600000000000002</v>
      </c>
      <c r="I77" s="13">
        <v>0.33900000000000002</v>
      </c>
      <c r="J77" s="13">
        <v>0.33400000000000002</v>
      </c>
      <c r="K77" s="52">
        <f>AVERAGE(H77:J77)</f>
        <v>0.33633333333333337</v>
      </c>
      <c r="L77" s="52">
        <f>K77*$B$96+$B$97</f>
        <v>0.71929746231155778</v>
      </c>
      <c r="M77" s="52">
        <f>L77-$B$105</f>
        <v>0.82191242792022734</v>
      </c>
      <c r="N77" s="27"/>
      <c r="O77" s="52"/>
      <c r="P77" s="30"/>
      <c r="Q77" s="30"/>
      <c r="R77" s="3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  <c r="AF77" s="30"/>
      <c r="AG77" s="30"/>
      <c r="AH77" s="30"/>
      <c r="AI77" s="30"/>
      <c r="AJ77" s="30"/>
      <c r="AK77" s="30"/>
      <c r="AL77" s="30"/>
      <c r="AM77" s="30"/>
      <c r="AN77" s="30"/>
      <c r="AO77" s="30"/>
      <c r="AP77" s="30"/>
      <c r="AQ77" s="30"/>
      <c r="AR77" s="30"/>
      <c r="AS77" s="30"/>
    </row>
    <row r="78" spans="1:45" s="37" customFormat="1">
      <c r="A78" s="11" t="s">
        <v>97</v>
      </c>
      <c r="B78" s="26">
        <v>4</v>
      </c>
      <c r="C78" s="29"/>
      <c r="D78" s="29"/>
      <c r="E78" s="29"/>
      <c r="F78" s="29"/>
      <c r="G78" s="29"/>
      <c r="H78" s="11">
        <v>0.67900000000000005</v>
      </c>
      <c r="I78" s="10">
        <v>0.67600000000000005</v>
      </c>
      <c r="J78" s="11">
        <v>0.68100000000000005</v>
      </c>
      <c r="K78" s="52">
        <f>AVERAGE(H78:J78)</f>
        <v>0.67866666666666664</v>
      </c>
      <c r="L78" s="52">
        <f>K78*$B$96+$B$97</f>
        <v>2.0662826584769443</v>
      </c>
      <c r="M78" s="52">
        <f>L78-$B$105</f>
        <v>2.1688976240856137</v>
      </c>
      <c r="N78" s="27"/>
      <c r="O78" s="52"/>
      <c r="P78" s="30"/>
      <c r="Q78" s="30"/>
      <c r="R78" s="30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30"/>
      <c r="AF78" s="30"/>
      <c r="AG78" s="30"/>
      <c r="AH78" s="30"/>
      <c r="AI78" s="30"/>
      <c r="AJ78" s="30"/>
      <c r="AK78" s="30"/>
      <c r="AL78" s="30"/>
      <c r="AM78" s="30"/>
      <c r="AN78" s="30"/>
      <c r="AO78" s="30"/>
      <c r="AP78" s="30"/>
      <c r="AQ78" s="30"/>
      <c r="AR78" s="30"/>
      <c r="AS78" s="30"/>
    </row>
    <row r="80" spans="1:45" s="37" customFormat="1">
      <c r="A80" s="27" t="s">
        <v>67</v>
      </c>
      <c r="B80" s="26"/>
      <c r="C80" s="30"/>
      <c r="D80" s="30"/>
      <c r="E80" s="30"/>
      <c r="F80" s="30"/>
      <c r="G80" s="30"/>
      <c r="H80" s="26"/>
      <c r="I80" s="26"/>
      <c r="J80" s="26"/>
      <c r="K80" s="52"/>
      <c r="L80" s="52"/>
      <c r="M80" s="52"/>
      <c r="N80" s="26"/>
      <c r="O80" s="52"/>
      <c r="P80" s="30"/>
      <c r="Q80" s="30"/>
      <c r="R80" s="30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  <c r="AF80" s="30"/>
      <c r="AG80" s="30"/>
      <c r="AH80" s="30"/>
      <c r="AI80" s="30"/>
      <c r="AJ80" s="30"/>
      <c r="AK80" s="30"/>
      <c r="AL80" s="30"/>
      <c r="AM80" s="30"/>
      <c r="AN80" s="30"/>
      <c r="AO80" s="30"/>
      <c r="AP80" s="30"/>
      <c r="AQ80" s="30"/>
      <c r="AR80" s="30"/>
      <c r="AS80" s="30"/>
    </row>
    <row r="83" spans="1:15" s="30" customFormat="1">
      <c r="A83" s="27" t="s">
        <v>50</v>
      </c>
      <c r="B83" s="26"/>
      <c r="H83" s="26"/>
      <c r="I83" s="26"/>
      <c r="J83" s="26"/>
      <c r="K83" s="52"/>
      <c r="L83" s="52"/>
      <c r="M83" s="52"/>
      <c r="N83" s="26"/>
      <c r="O83" s="52"/>
    </row>
    <row r="84" spans="1:15" s="30" customFormat="1">
      <c r="A84" s="26" t="s">
        <v>56</v>
      </c>
      <c r="B84" s="26">
        <v>4.6214027239141853</v>
      </c>
      <c r="H84" s="26"/>
      <c r="I84" s="26"/>
      <c r="J84" s="26"/>
      <c r="K84" s="52"/>
      <c r="L84" s="52"/>
      <c r="M84" s="52"/>
      <c r="N84" s="26"/>
      <c r="O84" s="52"/>
    </row>
    <row r="85" spans="1:15" s="30" customFormat="1">
      <c r="A85" s="26" t="s">
        <v>57</v>
      </c>
      <c r="B85" s="26">
        <v>-0.60985987183327417</v>
      </c>
      <c r="H85" s="26"/>
      <c r="I85" s="26"/>
      <c r="J85" s="26"/>
      <c r="K85" s="52"/>
      <c r="L85" s="52"/>
      <c r="M85" s="52"/>
      <c r="N85" s="26"/>
      <c r="O85" s="52"/>
    </row>
    <row r="87" spans="1:15" s="30" customFormat="1">
      <c r="A87" s="27" t="s">
        <v>51</v>
      </c>
      <c r="B87" s="26"/>
      <c r="H87" s="26"/>
      <c r="I87" s="26"/>
      <c r="J87" s="26"/>
      <c r="K87" s="52"/>
      <c r="L87" s="52"/>
      <c r="M87" s="52"/>
      <c r="N87" s="26"/>
      <c r="O87" s="52"/>
    </row>
    <row r="88" spans="1:15" s="30" customFormat="1">
      <c r="A88" s="26" t="s">
        <v>48</v>
      </c>
      <c r="B88" s="26">
        <v>4.9411628860607326</v>
      </c>
      <c r="H88" s="26"/>
      <c r="I88" s="26"/>
      <c r="J88" s="26"/>
      <c r="K88" s="52"/>
      <c r="L88" s="52"/>
      <c r="M88" s="52"/>
      <c r="N88" s="26"/>
      <c r="O88" s="52"/>
    </row>
    <row r="89" spans="1:15" s="30" customFormat="1">
      <c r="A89" s="26" t="s">
        <v>49</v>
      </c>
      <c r="B89" s="26">
        <v>-0.65528860459298066</v>
      </c>
      <c r="H89" s="26"/>
      <c r="I89" s="26"/>
      <c r="J89" s="26"/>
      <c r="K89" s="52"/>
      <c r="L89" s="52"/>
      <c r="M89" s="52"/>
      <c r="N89" s="26"/>
      <c r="O89" s="52"/>
    </row>
    <row r="91" spans="1:15" s="30" customFormat="1">
      <c r="A91" s="27" t="s">
        <v>52</v>
      </c>
      <c r="B91" s="26"/>
      <c r="H91" s="26"/>
      <c r="I91" s="26"/>
      <c r="J91" s="26"/>
      <c r="K91" s="52"/>
      <c r="L91" s="52"/>
      <c r="M91" s="52"/>
      <c r="N91" s="26"/>
      <c r="O91" s="52"/>
    </row>
    <row r="92" spans="1:15" s="30" customFormat="1">
      <c r="A92" s="26" t="s">
        <v>48</v>
      </c>
      <c r="B92" s="26">
        <v>5.0005836051711432</v>
      </c>
      <c r="H92" s="26"/>
      <c r="I92" s="26"/>
      <c r="J92" s="26"/>
      <c r="K92" s="52"/>
      <c r="L92" s="52"/>
      <c r="M92" s="52"/>
      <c r="N92" s="26"/>
      <c r="O92" s="52"/>
    </row>
    <row r="93" spans="1:15" s="30" customFormat="1">
      <c r="A93" s="26" t="s">
        <v>49</v>
      </c>
      <c r="B93" s="26">
        <v>-0.65731760217578294</v>
      </c>
      <c r="H93" s="26"/>
      <c r="I93" s="26"/>
      <c r="J93" s="26"/>
      <c r="K93" s="52"/>
      <c r="L93" s="52"/>
      <c r="M93" s="52"/>
      <c r="N93" s="26"/>
      <c r="O93" s="52"/>
    </row>
    <row r="95" spans="1:15" s="30" customFormat="1">
      <c r="A95" s="27" t="s">
        <v>115</v>
      </c>
      <c r="B95" s="26"/>
      <c r="H95" s="26"/>
      <c r="I95" s="26"/>
      <c r="J95" s="26"/>
      <c r="K95" s="52"/>
      <c r="L95" s="52"/>
      <c r="M95" s="52"/>
      <c r="N95" s="26"/>
      <c r="O95" s="52"/>
    </row>
    <row r="96" spans="1:15" s="30" customFormat="1">
      <c r="A96" s="27" t="s">
        <v>48</v>
      </c>
      <c r="B96" s="30">
        <v>3.9347181971725029</v>
      </c>
      <c r="H96" s="26"/>
      <c r="I96" s="26"/>
      <c r="J96" s="26"/>
      <c r="K96" s="52"/>
      <c r="L96" s="52"/>
      <c r="M96" s="52"/>
      <c r="N96" s="26"/>
      <c r="O96" s="52"/>
    </row>
    <row r="97" spans="1:15" s="30" customFormat="1">
      <c r="A97" s="27" t="s">
        <v>49</v>
      </c>
      <c r="B97" s="30">
        <v>-0.60407942467079412</v>
      </c>
      <c r="H97" s="26"/>
      <c r="I97" s="26"/>
      <c r="J97" s="26"/>
      <c r="K97" s="52"/>
      <c r="L97" s="52"/>
      <c r="M97" s="52"/>
      <c r="N97" s="26"/>
      <c r="O97" s="52"/>
    </row>
    <row r="99" spans="1:15" s="30" customFormat="1">
      <c r="A99" s="27" t="s">
        <v>64</v>
      </c>
      <c r="B99" s="26"/>
      <c r="H99" s="26"/>
      <c r="I99" s="26"/>
      <c r="J99" s="26"/>
      <c r="K99" s="52"/>
      <c r="L99" s="52"/>
      <c r="M99" s="52"/>
      <c r="N99" s="26"/>
      <c r="O99" s="52"/>
    </row>
    <row r="100" spans="1:15" s="30" customFormat="1">
      <c r="A100" s="26" t="s">
        <v>56</v>
      </c>
      <c r="B100" s="26">
        <v>5.0690192329743935</v>
      </c>
      <c r="H100" s="26"/>
      <c r="I100" s="26"/>
      <c r="J100" s="26"/>
      <c r="K100" s="52"/>
      <c r="L100" s="52"/>
      <c r="M100" s="52"/>
      <c r="N100" s="26"/>
      <c r="O100" s="52"/>
    </row>
    <row r="101" spans="1:15" s="30" customFormat="1">
      <c r="A101" s="26" t="s">
        <v>57</v>
      </c>
      <c r="B101" s="26">
        <v>-0.96011314275575566</v>
      </c>
      <c r="H101" s="26"/>
      <c r="I101" s="26"/>
      <c r="J101" s="26"/>
      <c r="K101" s="52"/>
      <c r="L101" s="52"/>
      <c r="M101" s="52"/>
      <c r="N101" s="26"/>
      <c r="O101" s="52"/>
    </row>
    <row r="103" spans="1:15" s="30" customFormat="1">
      <c r="A103" s="27" t="s">
        <v>59</v>
      </c>
      <c r="B103" s="26">
        <f>AVERAGE(L71)</f>
        <v>-0.10766744250126603</v>
      </c>
      <c r="H103" s="26"/>
      <c r="I103" s="26"/>
      <c r="J103" s="26"/>
      <c r="K103" s="52"/>
      <c r="L103" s="52"/>
      <c r="M103" s="52"/>
      <c r="N103" s="26"/>
      <c r="O103" s="52"/>
    </row>
    <row r="104" spans="1:15" s="30" customFormat="1">
      <c r="A104" s="27" t="s">
        <v>60</v>
      </c>
      <c r="B104" s="26">
        <f>AVERAGE(L72)</f>
        <v>-0.1216430128984215</v>
      </c>
      <c r="H104" s="26"/>
      <c r="I104" s="26"/>
      <c r="J104" s="26"/>
      <c r="K104" s="52"/>
      <c r="L104" s="52"/>
      <c r="M104" s="52"/>
      <c r="N104" s="26"/>
      <c r="O104" s="52"/>
    </row>
    <row r="105" spans="1:15" s="30" customFormat="1">
      <c r="A105" s="27" t="s">
        <v>61</v>
      </c>
      <c r="B105" s="26">
        <f>AVERAGE(L73:L75)</f>
        <v>-0.10261496560866952</v>
      </c>
      <c r="H105" s="26"/>
      <c r="I105" s="26"/>
      <c r="J105" s="26"/>
      <c r="K105" s="52"/>
      <c r="L105" s="52"/>
      <c r="M105" s="52"/>
      <c r="N105" s="26"/>
      <c r="O105" s="52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16F6D9-DAFA-FA43-894B-7BD036136849}">
  <dimension ref="A1:I16"/>
  <sheetViews>
    <sheetView zoomScale="136" workbookViewId="0">
      <selection activeCell="H8" sqref="H8"/>
    </sheetView>
  </sheetViews>
  <sheetFormatPr baseColWidth="10" defaultRowHeight="15"/>
  <cols>
    <col min="1" max="1" width="18.1640625" bestFit="1" customWidth="1"/>
    <col min="2" max="2" width="13.33203125" bestFit="1" customWidth="1"/>
    <col min="3" max="3" width="12.83203125" bestFit="1" customWidth="1"/>
    <col min="4" max="4" width="12.83203125" customWidth="1"/>
    <col min="5" max="5" width="12" bestFit="1" customWidth="1"/>
    <col min="6" max="6" width="10.5" bestFit="1" customWidth="1"/>
    <col min="7" max="7" width="20" bestFit="1" customWidth="1"/>
    <col min="8" max="8" width="12.1640625" bestFit="1" customWidth="1"/>
    <col min="9" max="9" width="17.6640625" bestFit="1" customWidth="1"/>
  </cols>
  <sheetData>
    <row r="1" spans="1:9">
      <c r="A1" t="s">
        <v>154</v>
      </c>
      <c r="B1" t="s">
        <v>155</v>
      </c>
      <c r="C1" t="s">
        <v>156</v>
      </c>
      <c r="D1" t="s">
        <v>157</v>
      </c>
      <c r="E1" t="s">
        <v>158</v>
      </c>
      <c r="F1" t="s">
        <v>159</v>
      </c>
      <c r="G1" t="s">
        <v>160</v>
      </c>
      <c r="H1" t="s">
        <v>161</v>
      </c>
    </row>
    <row r="2" spans="1:9">
      <c r="A2" t="s">
        <v>162</v>
      </c>
      <c r="B2">
        <v>2.2989999999999999</v>
      </c>
      <c r="C2">
        <v>7.6609999999999996</v>
      </c>
      <c r="D2">
        <f>C2-B2</f>
        <v>5.3620000000000001</v>
      </c>
      <c r="E2">
        <v>6.9820000000000002</v>
      </c>
      <c r="F2">
        <f t="shared" ref="F2:F7" si="0">E2-B2</f>
        <v>4.6829999999999998</v>
      </c>
      <c r="G2">
        <f>(D2-F2)/F2</f>
        <v>0.14499252615844552</v>
      </c>
      <c r="I2" t="s">
        <v>163</v>
      </c>
    </row>
    <row r="3" spans="1:9">
      <c r="A3" t="s">
        <v>164</v>
      </c>
      <c r="B3">
        <v>2.2989999999999999</v>
      </c>
      <c r="C3">
        <v>7.5860000000000003</v>
      </c>
      <c r="D3">
        <f t="shared" ref="D3:D7" si="1">C3-B3</f>
        <v>5.2870000000000008</v>
      </c>
      <c r="E3">
        <v>6.91</v>
      </c>
      <c r="F3">
        <f t="shared" si="0"/>
        <v>4.6110000000000007</v>
      </c>
      <c r="G3">
        <f t="shared" ref="G3:G7" si="2">(D3-F3)/F3</f>
        <v>0.14660594231186294</v>
      </c>
    </row>
    <row r="4" spans="1:9">
      <c r="A4" t="s">
        <v>165</v>
      </c>
      <c r="B4">
        <v>2.294</v>
      </c>
      <c r="C4">
        <v>7.7309999999999999</v>
      </c>
      <c r="D4">
        <f t="shared" si="1"/>
        <v>5.4369999999999994</v>
      </c>
      <c r="E4">
        <v>7.0309999999999997</v>
      </c>
      <c r="F4">
        <f t="shared" si="0"/>
        <v>4.7370000000000001</v>
      </c>
      <c r="G4">
        <f t="shared" si="2"/>
        <v>0.14777285201604376</v>
      </c>
    </row>
    <row r="5" spans="1:9">
      <c r="A5" t="s">
        <v>166</v>
      </c>
      <c r="B5">
        <v>2.343</v>
      </c>
      <c r="C5">
        <v>7.8920000000000003</v>
      </c>
      <c r="D5">
        <f t="shared" si="1"/>
        <v>5.5490000000000004</v>
      </c>
      <c r="E5">
        <v>7.1619999999999999</v>
      </c>
      <c r="F5">
        <f t="shared" si="0"/>
        <v>4.819</v>
      </c>
      <c r="G5">
        <f t="shared" si="2"/>
        <v>0.1514837103133431</v>
      </c>
    </row>
    <row r="6" spans="1:9">
      <c r="A6" t="s">
        <v>166</v>
      </c>
      <c r="B6">
        <v>2.3220000000000001</v>
      </c>
      <c r="C6">
        <v>7.44</v>
      </c>
      <c r="D6">
        <f>C6-B6</f>
        <v>5.1180000000000003</v>
      </c>
      <c r="E6">
        <v>6.7629999999999999</v>
      </c>
      <c r="F6">
        <f t="shared" si="0"/>
        <v>4.4409999999999998</v>
      </c>
      <c r="G6">
        <f t="shared" si="2"/>
        <v>0.15244314343616314</v>
      </c>
    </row>
    <row r="7" spans="1:9">
      <c r="A7" t="s">
        <v>166</v>
      </c>
      <c r="B7">
        <v>2.3530000000000002</v>
      </c>
      <c r="C7">
        <v>7.6230000000000002</v>
      </c>
      <c r="D7">
        <f t="shared" si="1"/>
        <v>5.27</v>
      </c>
      <c r="E7">
        <v>6.9169999999999998</v>
      </c>
      <c r="F7">
        <f t="shared" si="0"/>
        <v>4.5640000000000001</v>
      </c>
      <c r="G7">
        <f t="shared" si="2"/>
        <v>0.15468886941279569</v>
      </c>
      <c r="H7">
        <f>AVERAGE(G5:G7)</f>
        <v>0.15287190772076731</v>
      </c>
      <c r="I7" t="s">
        <v>167</v>
      </c>
    </row>
    <row r="8" spans="1:9">
      <c r="A8" t="s">
        <v>168</v>
      </c>
      <c r="H8">
        <f>AVERAGE(G2:G4)</f>
        <v>0.14645710682878407</v>
      </c>
      <c r="I8" t="s">
        <v>169</v>
      </c>
    </row>
    <row r="10" spans="1:9">
      <c r="A10" t="s">
        <v>170</v>
      </c>
      <c r="B10">
        <v>2.3660000000000001</v>
      </c>
      <c r="C10">
        <v>7.266</v>
      </c>
      <c r="D10">
        <f>C10-B10</f>
        <v>4.9000000000000004</v>
      </c>
      <c r="E10">
        <v>6.2910000000000004</v>
      </c>
      <c r="F10">
        <f t="shared" ref="F10:F15" si="3">E10-B10</f>
        <v>3.9250000000000003</v>
      </c>
      <c r="G10">
        <f>(D10-F10)/F10</f>
        <v>0.24840764331210191</v>
      </c>
    </row>
    <row r="11" spans="1:9">
      <c r="A11" t="s">
        <v>171</v>
      </c>
      <c r="B11">
        <v>2.3690000000000002</v>
      </c>
      <c r="C11">
        <v>7.8330000000000002</v>
      </c>
      <c r="D11">
        <f t="shared" ref="D11:D15" si="4">C11-B11</f>
        <v>5.4640000000000004</v>
      </c>
      <c r="E11">
        <v>6.7640000000000002</v>
      </c>
      <c r="F11">
        <f t="shared" si="3"/>
        <v>4.3949999999999996</v>
      </c>
      <c r="G11">
        <f t="shared" ref="G11:G15" si="5">(D11-F11)/F11</f>
        <v>0.24323094425483524</v>
      </c>
    </row>
    <row r="12" spans="1:9">
      <c r="A12" t="s">
        <v>172</v>
      </c>
      <c r="B12">
        <v>2.3090000000000002</v>
      </c>
      <c r="C12">
        <v>7.8520000000000003</v>
      </c>
      <c r="D12">
        <f t="shared" si="4"/>
        <v>5.5430000000000001</v>
      </c>
      <c r="E12">
        <v>6.76</v>
      </c>
      <c r="F12">
        <f t="shared" si="3"/>
        <v>4.4509999999999996</v>
      </c>
      <c r="G12">
        <f t="shared" si="5"/>
        <v>0.24533812626376109</v>
      </c>
    </row>
    <row r="13" spans="1:9">
      <c r="A13" t="s">
        <v>173</v>
      </c>
      <c r="B13">
        <v>2.3170000000000002</v>
      </c>
      <c r="C13">
        <v>7.8220000000000001</v>
      </c>
      <c r="D13">
        <f t="shared" si="4"/>
        <v>5.5049999999999999</v>
      </c>
      <c r="E13">
        <v>6.6989999999999998</v>
      </c>
      <c r="F13">
        <f t="shared" si="3"/>
        <v>4.3819999999999997</v>
      </c>
      <c r="G13">
        <f t="shared" si="5"/>
        <v>0.25627567320858063</v>
      </c>
    </row>
    <row r="14" spans="1:9">
      <c r="A14" t="s">
        <v>173</v>
      </c>
      <c r="B14">
        <v>2.29</v>
      </c>
      <c r="C14">
        <v>7.7679999999999998</v>
      </c>
      <c r="D14">
        <f t="shared" si="4"/>
        <v>5.4779999999999998</v>
      </c>
      <c r="E14">
        <v>6.6559999999999997</v>
      </c>
      <c r="F14">
        <f t="shared" si="3"/>
        <v>4.3659999999999997</v>
      </c>
      <c r="G14">
        <f t="shared" si="5"/>
        <v>0.2546953733394412</v>
      </c>
    </row>
    <row r="15" spans="1:9">
      <c r="A15" t="s">
        <v>173</v>
      </c>
      <c r="B15">
        <v>2.3420000000000001</v>
      </c>
      <c r="C15">
        <v>7.8140000000000001</v>
      </c>
      <c r="D15">
        <f t="shared" si="4"/>
        <v>5.4719999999999995</v>
      </c>
      <c r="E15">
        <v>6.7</v>
      </c>
      <c r="F15">
        <f t="shared" si="3"/>
        <v>4.3580000000000005</v>
      </c>
      <c r="G15">
        <f t="shared" si="5"/>
        <v>0.25562184488297357</v>
      </c>
      <c r="H15">
        <f>AVERAGE(G13:G15)</f>
        <v>0.2555309638103318</v>
      </c>
      <c r="I15" t="s">
        <v>167</v>
      </c>
    </row>
    <row r="16" spans="1:9">
      <c r="A16" t="s">
        <v>174</v>
      </c>
      <c r="H16">
        <f>AVERAGE(G10:G12)</f>
        <v>0.24565890461023274</v>
      </c>
      <c r="I16" t="s">
        <v>175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D1683C-AFC9-1C4C-85ED-17A597EFE09A}">
  <dimension ref="A1:J54"/>
  <sheetViews>
    <sheetView workbookViewId="0">
      <selection activeCell="C47" sqref="C47:C54"/>
    </sheetView>
  </sheetViews>
  <sheetFormatPr baseColWidth="10" defaultRowHeight="15"/>
  <cols>
    <col min="3" max="3" width="10.83203125" style="46"/>
  </cols>
  <sheetData>
    <row r="1" spans="1:10">
      <c r="C1" s="46" t="s">
        <v>122</v>
      </c>
      <c r="F1" t="s">
        <v>123</v>
      </c>
      <c r="G1" t="s">
        <v>124</v>
      </c>
      <c r="H1" t="s">
        <v>125</v>
      </c>
      <c r="I1" t="s">
        <v>126</v>
      </c>
      <c r="J1" t="s">
        <v>70</v>
      </c>
    </row>
    <row r="2" spans="1:10">
      <c r="A2" s="47" t="s">
        <v>127</v>
      </c>
      <c r="B2" s="47" t="s">
        <v>26</v>
      </c>
      <c r="C2" s="48">
        <v>0.157153447</v>
      </c>
      <c r="F2" s="3">
        <v>1</v>
      </c>
      <c r="G2" t="s">
        <v>26</v>
      </c>
      <c r="H2" t="s">
        <v>27</v>
      </c>
      <c r="I2">
        <v>0</v>
      </c>
      <c r="J2">
        <v>1</v>
      </c>
    </row>
    <row r="3" spans="1:10">
      <c r="A3" s="47" t="s">
        <v>128</v>
      </c>
      <c r="B3" s="47" t="s">
        <v>26</v>
      </c>
      <c r="C3" s="48">
        <v>0.14701078100000001</v>
      </c>
      <c r="F3" s="3">
        <v>2</v>
      </c>
      <c r="G3" t="s">
        <v>26</v>
      </c>
      <c r="H3" t="s">
        <v>27</v>
      </c>
      <c r="I3">
        <v>250</v>
      </c>
      <c r="J3">
        <v>1</v>
      </c>
    </row>
    <row r="4" spans="1:10">
      <c r="A4" s="47" t="s">
        <v>129</v>
      </c>
      <c r="B4" s="47" t="s">
        <v>26</v>
      </c>
      <c r="C4" s="48">
        <v>0.15946969699999999</v>
      </c>
      <c r="F4" s="3">
        <v>3</v>
      </c>
      <c r="G4" t="s">
        <v>26</v>
      </c>
      <c r="H4" t="s">
        <v>28</v>
      </c>
      <c r="I4">
        <v>0</v>
      </c>
      <c r="J4">
        <v>1</v>
      </c>
    </row>
    <row r="5" spans="1:10">
      <c r="A5" s="47" t="s">
        <v>130</v>
      </c>
      <c r="B5" s="47" t="s">
        <v>26</v>
      </c>
      <c r="C5" s="48">
        <v>0.150343332</v>
      </c>
      <c r="F5" s="3">
        <v>4</v>
      </c>
      <c r="G5" t="s">
        <v>26</v>
      </c>
      <c r="H5" t="s">
        <v>28</v>
      </c>
      <c r="I5">
        <v>250</v>
      </c>
      <c r="J5">
        <v>1</v>
      </c>
    </row>
    <row r="6" spans="1:10">
      <c r="A6" s="47" t="s">
        <v>131</v>
      </c>
      <c r="B6" s="47" t="s">
        <v>26</v>
      </c>
      <c r="C6" s="48">
        <v>0.150624541</v>
      </c>
      <c r="F6" s="3">
        <v>5</v>
      </c>
      <c r="G6" t="s">
        <v>26</v>
      </c>
      <c r="H6" t="s">
        <v>29</v>
      </c>
      <c r="I6">
        <v>0</v>
      </c>
      <c r="J6">
        <v>1</v>
      </c>
    </row>
    <row r="7" spans="1:10">
      <c r="A7" s="47" t="s">
        <v>132</v>
      </c>
      <c r="B7" s="47" t="s">
        <v>26</v>
      </c>
      <c r="C7" s="48">
        <v>0.13769751699999999</v>
      </c>
      <c r="F7" s="3">
        <v>6</v>
      </c>
      <c r="G7" t="s">
        <v>26</v>
      </c>
      <c r="H7" t="s">
        <v>29</v>
      </c>
      <c r="I7">
        <v>250</v>
      </c>
      <c r="J7">
        <v>1</v>
      </c>
    </row>
    <row r="8" spans="1:10">
      <c r="A8" s="47" t="s">
        <v>133</v>
      </c>
      <c r="B8" s="47" t="s">
        <v>26</v>
      </c>
      <c r="C8" s="48">
        <v>0.15765422700000001</v>
      </c>
      <c r="F8" s="3">
        <v>7</v>
      </c>
      <c r="G8" t="s">
        <v>26</v>
      </c>
      <c r="H8" t="s">
        <v>30</v>
      </c>
      <c r="I8">
        <v>0</v>
      </c>
      <c r="J8">
        <v>1</v>
      </c>
    </row>
    <row r="9" spans="1:10">
      <c r="A9" s="47" t="s">
        <v>134</v>
      </c>
      <c r="B9" s="47" t="s">
        <v>26</v>
      </c>
      <c r="C9" s="48">
        <v>0.14554857800000001</v>
      </c>
      <c r="F9" s="3">
        <v>8</v>
      </c>
      <c r="G9" t="s">
        <v>26</v>
      </c>
      <c r="H9" t="s">
        <v>30</v>
      </c>
      <c r="I9">
        <v>250</v>
      </c>
      <c r="J9">
        <v>1</v>
      </c>
    </row>
    <row r="11" spans="1:10">
      <c r="A11" s="47" t="s">
        <v>135</v>
      </c>
      <c r="B11" s="47" t="s">
        <v>26</v>
      </c>
      <c r="C11" s="48">
        <v>0.15615726999999999</v>
      </c>
      <c r="F11" s="49">
        <v>9</v>
      </c>
      <c r="G11" t="s">
        <v>26</v>
      </c>
      <c r="H11" t="s">
        <v>27</v>
      </c>
      <c r="I11">
        <v>0</v>
      </c>
      <c r="J11">
        <v>2</v>
      </c>
    </row>
    <row r="12" spans="1:10">
      <c r="A12" s="47" t="s">
        <v>136</v>
      </c>
      <c r="B12" s="47" t="s">
        <v>26</v>
      </c>
      <c r="C12" s="48">
        <v>0.138386124</v>
      </c>
      <c r="F12" s="3">
        <v>10</v>
      </c>
      <c r="G12" t="s">
        <v>26</v>
      </c>
      <c r="H12" t="s">
        <v>27</v>
      </c>
      <c r="I12">
        <v>250</v>
      </c>
      <c r="J12">
        <v>2</v>
      </c>
    </row>
    <row r="13" spans="1:10">
      <c r="A13" s="47" t="s">
        <v>137</v>
      </c>
      <c r="B13" s="47" t="s">
        <v>26</v>
      </c>
      <c r="C13" s="48">
        <v>0.147622699</v>
      </c>
      <c r="F13" s="3">
        <v>11</v>
      </c>
      <c r="G13" t="s">
        <v>26</v>
      </c>
      <c r="H13" t="s">
        <v>28</v>
      </c>
      <c r="I13">
        <v>0</v>
      </c>
      <c r="J13">
        <v>2</v>
      </c>
    </row>
    <row r="14" spans="1:10">
      <c r="A14" s="47" t="s">
        <v>138</v>
      </c>
      <c r="B14" s="47" t="s">
        <v>26</v>
      </c>
      <c r="C14" s="48">
        <v>0.16135084399999999</v>
      </c>
      <c r="F14" s="3">
        <v>12</v>
      </c>
      <c r="G14" t="s">
        <v>26</v>
      </c>
      <c r="H14" t="s">
        <v>28</v>
      </c>
      <c r="I14">
        <v>250</v>
      </c>
      <c r="J14">
        <v>2</v>
      </c>
    </row>
    <row r="15" spans="1:10">
      <c r="A15" s="47" t="s">
        <v>139</v>
      </c>
      <c r="B15" s="47" t="s">
        <v>26</v>
      </c>
      <c r="C15" s="48">
        <v>0.14970059899999999</v>
      </c>
      <c r="F15" s="3">
        <v>13</v>
      </c>
      <c r="G15" t="s">
        <v>26</v>
      </c>
      <c r="H15" t="s">
        <v>29</v>
      </c>
      <c r="I15">
        <v>0</v>
      </c>
      <c r="J15">
        <v>2</v>
      </c>
    </row>
    <row r="16" spans="1:10">
      <c r="A16" s="47" t="s">
        <v>140</v>
      </c>
      <c r="B16" s="47" t="s">
        <v>26</v>
      </c>
      <c r="C16" s="48">
        <v>0.144551983</v>
      </c>
      <c r="F16" s="3">
        <v>14</v>
      </c>
      <c r="G16" t="s">
        <v>26</v>
      </c>
      <c r="H16" t="s">
        <v>29</v>
      </c>
      <c r="I16">
        <v>250</v>
      </c>
      <c r="J16">
        <v>2</v>
      </c>
    </row>
    <row r="17" spans="1:10">
      <c r="A17" s="47" t="s">
        <v>141</v>
      </c>
      <c r="B17" s="47" t="s">
        <v>26</v>
      </c>
      <c r="C17" s="48">
        <v>0.15971439300000001</v>
      </c>
      <c r="F17" s="3">
        <v>15</v>
      </c>
      <c r="G17" t="s">
        <v>26</v>
      </c>
      <c r="H17" t="s">
        <v>30</v>
      </c>
      <c r="I17">
        <v>0</v>
      </c>
      <c r="J17">
        <v>2</v>
      </c>
    </row>
    <row r="18" spans="1:10">
      <c r="A18" s="47" t="s">
        <v>142</v>
      </c>
      <c r="B18" s="47" t="s">
        <v>26</v>
      </c>
      <c r="C18" s="48">
        <v>0.140966011</v>
      </c>
      <c r="F18" s="3">
        <v>16</v>
      </c>
      <c r="G18" t="s">
        <v>26</v>
      </c>
      <c r="H18" t="s">
        <v>30</v>
      </c>
      <c r="I18">
        <v>250</v>
      </c>
      <c r="J18">
        <v>2</v>
      </c>
    </row>
    <row r="20" spans="1:10">
      <c r="A20" s="47" t="s">
        <v>143</v>
      </c>
      <c r="B20" s="47" t="s">
        <v>26</v>
      </c>
      <c r="C20" s="48">
        <v>0.154462659</v>
      </c>
      <c r="F20" s="49">
        <v>17</v>
      </c>
      <c r="G20" t="s">
        <v>26</v>
      </c>
      <c r="H20" t="s">
        <v>27</v>
      </c>
      <c r="I20">
        <v>0</v>
      </c>
      <c r="J20">
        <v>3</v>
      </c>
    </row>
    <row r="21" spans="1:10">
      <c r="A21" s="47" t="s">
        <v>144</v>
      </c>
      <c r="B21" s="47" t="s">
        <v>26</v>
      </c>
      <c r="C21" s="48">
        <v>0.14391273800000001</v>
      </c>
      <c r="F21" s="13">
        <v>18</v>
      </c>
      <c r="G21" t="s">
        <v>26</v>
      </c>
      <c r="H21" t="s">
        <v>27</v>
      </c>
      <c r="I21">
        <v>250</v>
      </c>
      <c r="J21">
        <v>3</v>
      </c>
    </row>
    <row r="22" spans="1:10">
      <c r="A22" s="47" t="s">
        <v>145</v>
      </c>
      <c r="B22" s="47" t="s">
        <v>26</v>
      </c>
      <c r="C22" s="48">
        <v>0.15450484</v>
      </c>
      <c r="F22" s="3">
        <v>19</v>
      </c>
      <c r="G22" t="s">
        <v>26</v>
      </c>
      <c r="H22" t="s">
        <v>28</v>
      </c>
      <c r="I22">
        <v>0</v>
      </c>
      <c r="J22">
        <v>3</v>
      </c>
    </row>
    <row r="23" spans="1:10">
      <c r="A23" s="47" t="s">
        <v>146</v>
      </c>
      <c r="B23" s="47" t="s">
        <v>26</v>
      </c>
      <c r="C23" s="48">
        <v>0.14766138400000001</v>
      </c>
      <c r="F23" s="13">
        <v>20</v>
      </c>
      <c r="G23" t="s">
        <v>26</v>
      </c>
      <c r="H23" t="s">
        <v>28</v>
      </c>
      <c r="I23">
        <v>250</v>
      </c>
      <c r="J23">
        <v>3</v>
      </c>
    </row>
    <row r="24" spans="1:10">
      <c r="A24" s="47" t="s">
        <v>147</v>
      </c>
      <c r="B24" s="47" t="s">
        <v>26</v>
      </c>
      <c r="C24" s="48">
        <v>0.16249533099999999</v>
      </c>
      <c r="F24" s="13">
        <v>21</v>
      </c>
      <c r="G24" t="s">
        <v>26</v>
      </c>
      <c r="H24" t="s">
        <v>29</v>
      </c>
      <c r="I24">
        <v>0</v>
      </c>
      <c r="J24">
        <v>3</v>
      </c>
    </row>
    <row r="25" spans="1:10">
      <c r="A25" s="47" t="s">
        <v>148</v>
      </c>
      <c r="B25" s="47" t="s">
        <v>26</v>
      </c>
      <c r="C25" s="48">
        <v>0.143820225</v>
      </c>
      <c r="F25" s="13">
        <v>22</v>
      </c>
      <c r="G25" t="s">
        <v>26</v>
      </c>
      <c r="H25" t="s">
        <v>29</v>
      </c>
      <c r="I25">
        <v>250</v>
      </c>
      <c r="J25">
        <v>3</v>
      </c>
    </row>
    <row r="26" spans="1:10">
      <c r="A26" s="47" t="s">
        <v>149</v>
      </c>
      <c r="B26" s="47" t="s">
        <v>26</v>
      </c>
      <c r="C26" s="48">
        <v>0.15852713199999999</v>
      </c>
      <c r="F26" s="13">
        <v>23</v>
      </c>
      <c r="G26" t="s">
        <v>26</v>
      </c>
      <c r="H26" t="s">
        <v>30</v>
      </c>
      <c r="I26">
        <v>0</v>
      </c>
      <c r="J26">
        <v>3</v>
      </c>
    </row>
    <row r="27" spans="1:10">
      <c r="A27" s="47" t="s">
        <v>150</v>
      </c>
      <c r="B27" s="47" t="s">
        <v>26</v>
      </c>
      <c r="C27" s="48">
        <v>0.13078089500000001</v>
      </c>
      <c r="F27" s="3">
        <v>24</v>
      </c>
      <c r="G27" t="s">
        <v>26</v>
      </c>
      <c r="H27" t="s">
        <v>30</v>
      </c>
      <c r="I27">
        <v>250</v>
      </c>
      <c r="J27">
        <v>3</v>
      </c>
    </row>
    <row r="29" spans="1:10">
      <c r="A29" s="47" t="s">
        <v>127</v>
      </c>
      <c r="B29" s="47" t="s">
        <v>36</v>
      </c>
      <c r="C29" s="48">
        <v>0.25818483199999998</v>
      </c>
      <c r="F29" s="3">
        <v>34</v>
      </c>
      <c r="G29" t="s">
        <v>36</v>
      </c>
      <c r="H29" t="s">
        <v>27</v>
      </c>
      <c r="I29">
        <v>0</v>
      </c>
      <c r="J29">
        <v>1</v>
      </c>
    </row>
    <row r="30" spans="1:10">
      <c r="A30" s="47" t="s">
        <v>128</v>
      </c>
      <c r="B30" s="47" t="s">
        <v>36</v>
      </c>
      <c r="C30" s="48">
        <v>0.243637881</v>
      </c>
      <c r="F30" s="3">
        <v>35</v>
      </c>
      <c r="G30" t="s">
        <v>36</v>
      </c>
      <c r="H30" t="s">
        <v>27</v>
      </c>
      <c r="I30">
        <v>250</v>
      </c>
      <c r="J30">
        <v>1</v>
      </c>
    </row>
    <row r="31" spans="1:10">
      <c r="A31" s="47" t="s">
        <v>129</v>
      </c>
      <c r="B31" s="47" t="s">
        <v>36</v>
      </c>
      <c r="C31" s="48">
        <v>0.24221867499999999</v>
      </c>
      <c r="F31" s="3">
        <v>36</v>
      </c>
      <c r="G31" t="s">
        <v>36</v>
      </c>
      <c r="H31" t="s">
        <v>28</v>
      </c>
      <c r="I31">
        <v>0</v>
      </c>
      <c r="J31">
        <v>1</v>
      </c>
    </row>
    <row r="32" spans="1:10">
      <c r="A32" s="47" t="s">
        <v>130</v>
      </c>
      <c r="B32" s="47" t="s">
        <v>36</v>
      </c>
      <c r="C32" s="48">
        <v>0.239130435</v>
      </c>
      <c r="F32" s="3">
        <v>37</v>
      </c>
      <c r="G32" t="s">
        <v>36</v>
      </c>
      <c r="H32" t="s">
        <v>28</v>
      </c>
      <c r="I32">
        <v>250</v>
      </c>
      <c r="J32">
        <v>1</v>
      </c>
    </row>
    <row r="33" spans="1:10">
      <c r="A33" s="47" t="s">
        <v>131</v>
      </c>
      <c r="B33" s="47" t="s">
        <v>36</v>
      </c>
      <c r="C33" s="48">
        <v>0.24978050900000001</v>
      </c>
      <c r="F33" s="3">
        <v>38</v>
      </c>
      <c r="G33" t="s">
        <v>36</v>
      </c>
      <c r="H33" t="s">
        <v>29</v>
      </c>
      <c r="I33">
        <v>0</v>
      </c>
      <c r="J33">
        <v>1</v>
      </c>
    </row>
    <row r="34" spans="1:10">
      <c r="A34" s="47" t="s">
        <v>132</v>
      </c>
      <c r="B34" s="47" t="s">
        <v>36</v>
      </c>
      <c r="C34" s="48">
        <v>0.236185018</v>
      </c>
      <c r="F34" s="3">
        <v>39</v>
      </c>
      <c r="G34" t="s">
        <v>36</v>
      </c>
      <c r="H34" t="s">
        <v>29</v>
      </c>
      <c r="I34">
        <v>250</v>
      </c>
      <c r="J34">
        <v>1</v>
      </c>
    </row>
    <row r="35" spans="1:10">
      <c r="A35" s="47" t="s">
        <v>133</v>
      </c>
      <c r="B35" s="47" t="s">
        <v>36</v>
      </c>
      <c r="C35" s="48">
        <v>0.24759916500000001</v>
      </c>
      <c r="F35" s="3">
        <v>40</v>
      </c>
      <c r="G35" t="s">
        <v>36</v>
      </c>
      <c r="H35" t="s">
        <v>30</v>
      </c>
      <c r="I35">
        <v>0</v>
      </c>
      <c r="J35">
        <v>1</v>
      </c>
    </row>
    <row r="36" spans="1:10">
      <c r="A36" s="47" t="s">
        <v>134</v>
      </c>
      <c r="B36" s="47" t="s">
        <v>36</v>
      </c>
      <c r="C36" s="48">
        <v>0.230518156</v>
      </c>
      <c r="F36" s="3">
        <v>41</v>
      </c>
      <c r="G36" t="s">
        <v>36</v>
      </c>
      <c r="H36" t="s">
        <v>30</v>
      </c>
      <c r="I36">
        <v>250</v>
      </c>
      <c r="J36">
        <v>1</v>
      </c>
    </row>
    <row r="38" spans="1:10">
      <c r="A38" s="47" t="s">
        <v>135</v>
      </c>
      <c r="B38" s="47" t="s">
        <v>36</v>
      </c>
      <c r="C38" s="48">
        <v>0.25190533500000001</v>
      </c>
      <c r="F38" s="3">
        <v>42</v>
      </c>
      <c r="G38" t="s">
        <v>36</v>
      </c>
      <c r="H38" t="s">
        <v>27</v>
      </c>
      <c r="I38">
        <v>0</v>
      </c>
      <c r="J38">
        <v>2</v>
      </c>
    </row>
    <row r="39" spans="1:10">
      <c r="A39" s="47" t="s">
        <v>136</v>
      </c>
      <c r="B39" s="47" t="s">
        <v>36</v>
      </c>
      <c r="C39" s="48">
        <v>0.23252097499999999</v>
      </c>
      <c r="F39" s="3">
        <v>43</v>
      </c>
      <c r="G39" t="s">
        <v>36</v>
      </c>
      <c r="H39" t="s">
        <v>27</v>
      </c>
      <c r="I39">
        <v>250</v>
      </c>
      <c r="J39">
        <v>2</v>
      </c>
    </row>
    <row r="40" spans="1:10">
      <c r="A40" s="47" t="s">
        <v>137</v>
      </c>
      <c r="B40" s="47" t="s">
        <v>36</v>
      </c>
      <c r="C40" s="48">
        <v>0.238306452</v>
      </c>
      <c r="F40" s="3">
        <v>44</v>
      </c>
      <c r="G40" t="s">
        <v>36</v>
      </c>
      <c r="H40" t="s">
        <v>28</v>
      </c>
      <c r="I40">
        <v>0</v>
      </c>
      <c r="J40">
        <v>2</v>
      </c>
    </row>
    <row r="41" spans="1:10">
      <c r="A41" s="47" t="s">
        <v>138</v>
      </c>
      <c r="B41" s="47" t="s">
        <v>36</v>
      </c>
      <c r="C41" s="48">
        <v>0.24158004199999999</v>
      </c>
      <c r="F41" s="3">
        <v>45</v>
      </c>
      <c r="G41" t="s">
        <v>36</v>
      </c>
      <c r="H41" t="s">
        <v>28</v>
      </c>
      <c r="I41">
        <v>250</v>
      </c>
      <c r="J41">
        <v>2</v>
      </c>
    </row>
    <row r="42" spans="1:10">
      <c r="A42" s="47" t="s">
        <v>139</v>
      </c>
      <c r="B42" s="47" t="s">
        <v>36</v>
      </c>
      <c r="C42" s="48">
        <v>0.2492</v>
      </c>
      <c r="F42" s="3">
        <v>46</v>
      </c>
      <c r="G42" t="s">
        <v>36</v>
      </c>
      <c r="H42" t="s">
        <v>29</v>
      </c>
      <c r="I42">
        <v>0</v>
      </c>
      <c r="J42">
        <v>2</v>
      </c>
    </row>
    <row r="43" spans="1:10">
      <c r="A43" s="47" t="s">
        <v>140</v>
      </c>
      <c r="B43" s="47" t="s">
        <v>36</v>
      </c>
      <c r="C43" s="48">
        <v>0.248501798</v>
      </c>
      <c r="F43" s="3">
        <v>47</v>
      </c>
      <c r="G43" t="s">
        <v>36</v>
      </c>
      <c r="H43" t="s">
        <v>29</v>
      </c>
      <c r="I43">
        <v>250</v>
      </c>
      <c r="J43">
        <v>2</v>
      </c>
    </row>
    <row r="44" spans="1:10">
      <c r="A44" s="47" t="s">
        <v>141</v>
      </c>
      <c r="B44" s="47" t="s">
        <v>36</v>
      </c>
      <c r="C44" s="48">
        <v>0.25010386400000001</v>
      </c>
      <c r="F44" s="3">
        <v>48</v>
      </c>
      <c r="G44" t="s">
        <v>36</v>
      </c>
      <c r="H44" t="s">
        <v>30</v>
      </c>
      <c r="I44">
        <v>0</v>
      </c>
      <c r="J44">
        <v>2</v>
      </c>
    </row>
    <row r="45" spans="1:10">
      <c r="A45" s="47" t="s">
        <v>142</v>
      </c>
      <c r="B45" s="47" t="s">
        <v>36</v>
      </c>
      <c r="C45" s="48">
        <v>0.238379023</v>
      </c>
      <c r="F45" s="3">
        <v>49</v>
      </c>
      <c r="G45" t="s">
        <v>36</v>
      </c>
      <c r="H45" t="s">
        <v>30</v>
      </c>
      <c r="I45">
        <v>250</v>
      </c>
      <c r="J45">
        <v>2</v>
      </c>
    </row>
    <row r="47" spans="1:10">
      <c r="A47" s="47" t="s">
        <v>143</v>
      </c>
      <c r="B47" s="47" t="s">
        <v>36</v>
      </c>
      <c r="C47" s="48">
        <v>0.25089605700000001</v>
      </c>
      <c r="F47" s="3">
        <v>50</v>
      </c>
      <c r="G47" t="s">
        <v>36</v>
      </c>
      <c r="H47" t="s">
        <v>27</v>
      </c>
      <c r="I47">
        <v>0</v>
      </c>
      <c r="J47">
        <v>3</v>
      </c>
    </row>
    <row r="48" spans="1:10">
      <c r="A48" s="47" t="s">
        <v>144</v>
      </c>
      <c r="B48" s="47" t="s">
        <v>36</v>
      </c>
      <c r="C48" s="48">
        <v>0.24246079600000001</v>
      </c>
      <c r="F48" s="3">
        <v>51</v>
      </c>
      <c r="G48" t="s">
        <v>36</v>
      </c>
      <c r="H48" t="s">
        <v>27</v>
      </c>
      <c r="I48">
        <v>250</v>
      </c>
      <c r="J48">
        <v>3</v>
      </c>
    </row>
    <row r="49" spans="1:10">
      <c r="A49" s="47" t="s">
        <v>145</v>
      </c>
      <c r="B49" s="47" t="s">
        <v>36</v>
      </c>
      <c r="C49" s="48">
        <v>0.239565943</v>
      </c>
      <c r="F49" s="13">
        <v>52</v>
      </c>
      <c r="G49" t="s">
        <v>36</v>
      </c>
      <c r="H49" t="s">
        <v>28</v>
      </c>
      <c r="I49">
        <v>0</v>
      </c>
      <c r="J49">
        <v>3</v>
      </c>
    </row>
    <row r="50" spans="1:10">
      <c r="A50" s="47" t="s">
        <v>146</v>
      </c>
      <c r="B50" s="47" t="s">
        <v>36</v>
      </c>
      <c r="C50" s="48">
        <v>0.248582996</v>
      </c>
      <c r="F50" s="13">
        <v>53</v>
      </c>
      <c r="G50" t="s">
        <v>36</v>
      </c>
      <c r="H50" t="s">
        <v>28</v>
      </c>
      <c r="I50">
        <v>250</v>
      </c>
      <c r="J50">
        <v>3</v>
      </c>
    </row>
    <row r="51" spans="1:10">
      <c r="A51" s="47" t="s">
        <v>147</v>
      </c>
      <c r="B51" s="47" t="s">
        <v>36</v>
      </c>
      <c r="C51" s="48">
        <v>0.26128364399999998</v>
      </c>
      <c r="F51" s="13">
        <v>54</v>
      </c>
      <c r="G51" t="s">
        <v>36</v>
      </c>
      <c r="H51" t="s">
        <v>29</v>
      </c>
      <c r="I51">
        <v>0</v>
      </c>
      <c r="J51">
        <v>3</v>
      </c>
    </row>
    <row r="52" spans="1:10">
      <c r="A52" s="47" t="s">
        <v>148</v>
      </c>
      <c r="B52" s="47" t="s">
        <v>36</v>
      </c>
      <c r="C52" s="48">
        <v>0.23815213099999999</v>
      </c>
      <c r="F52" s="13">
        <v>55</v>
      </c>
      <c r="G52" t="s">
        <v>36</v>
      </c>
      <c r="H52" t="s">
        <v>29</v>
      </c>
      <c r="I52">
        <v>250</v>
      </c>
      <c r="J52">
        <v>3</v>
      </c>
    </row>
    <row r="53" spans="1:10">
      <c r="A53" s="47" t="s">
        <v>149</v>
      </c>
      <c r="B53" s="47" t="s">
        <v>36</v>
      </c>
      <c r="C53" s="48">
        <v>0.24702014</v>
      </c>
      <c r="F53" s="13">
        <v>56</v>
      </c>
      <c r="G53" t="s">
        <v>36</v>
      </c>
      <c r="H53" t="s">
        <v>30</v>
      </c>
      <c r="I53">
        <v>0</v>
      </c>
      <c r="J53">
        <v>3</v>
      </c>
    </row>
    <row r="54" spans="1:10">
      <c r="A54" s="47" t="s">
        <v>150</v>
      </c>
      <c r="B54" s="47" t="s">
        <v>36</v>
      </c>
      <c r="C54" s="48">
        <v>0.24518021800000001</v>
      </c>
      <c r="F54" s="13">
        <v>57</v>
      </c>
      <c r="G54" t="s">
        <v>36</v>
      </c>
      <c r="H54" t="s">
        <v>30</v>
      </c>
      <c r="I54">
        <v>250</v>
      </c>
      <c r="J54">
        <v>3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3DB5F5-8F0F-B442-B480-CFE9E7CF7528}">
  <dimension ref="A1:AS106"/>
  <sheetViews>
    <sheetView topLeftCell="D57" zoomScale="112" workbookViewId="0">
      <selection activeCell="K2" sqref="K2"/>
    </sheetView>
  </sheetViews>
  <sheetFormatPr baseColWidth="10" defaultRowHeight="15"/>
  <cols>
    <col min="1" max="2" width="10.83203125" style="26"/>
    <col min="3" max="7" width="10.83203125" style="30"/>
    <col min="8" max="10" width="10.83203125" style="26"/>
    <col min="11" max="13" width="10.83203125" style="52"/>
    <col min="14" max="14" width="10.83203125" style="26"/>
    <col min="15" max="15" width="10.83203125" style="52"/>
    <col min="16" max="16" width="10.83203125" style="26"/>
    <col min="17" max="17" width="10.83203125" style="63"/>
    <col min="18" max="45" width="10.83203125" style="30"/>
    <col min="46" max="16384" width="10.83203125" style="26"/>
  </cols>
  <sheetData>
    <row r="1" spans="1:45" s="22" customFormat="1" ht="53" customHeight="1">
      <c r="A1" s="22" t="s">
        <v>37</v>
      </c>
      <c r="B1" s="23" t="s">
        <v>38</v>
      </c>
      <c r="C1" s="29" t="s">
        <v>23</v>
      </c>
      <c r="D1" s="29" t="s">
        <v>24</v>
      </c>
      <c r="E1" s="29" t="s">
        <v>25</v>
      </c>
      <c r="F1" s="29" t="s">
        <v>70</v>
      </c>
      <c r="G1" s="29" t="s">
        <v>73</v>
      </c>
      <c r="H1" s="22" t="s">
        <v>39</v>
      </c>
      <c r="I1" s="22" t="s">
        <v>40</v>
      </c>
      <c r="J1" s="22" t="s">
        <v>41</v>
      </c>
      <c r="K1" s="50" t="s">
        <v>42</v>
      </c>
      <c r="L1" s="51" t="s">
        <v>86</v>
      </c>
      <c r="M1" s="51" t="s">
        <v>152</v>
      </c>
      <c r="N1" s="28" t="s">
        <v>71</v>
      </c>
      <c r="O1" s="51" t="s">
        <v>153</v>
      </c>
      <c r="P1" s="22" t="s">
        <v>43</v>
      </c>
      <c r="Q1" s="61" t="s">
        <v>44</v>
      </c>
      <c r="R1" s="23" t="s">
        <v>45</v>
      </c>
      <c r="S1" s="23" t="s">
        <v>46</v>
      </c>
      <c r="T1" s="59" t="s">
        <v>47</v>
      </c>
      <c r="U1" s="60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</row>
    <row r="2" spans="1:45" s="37" customFormat="1">
      <c r="A2" s="6">
        <v>1</v>
      </c>
      <c r="B2" s="26">
        <v>3</v>
      </c>
      <c r="C2" s="29" t="s">
        <v>26</v>
      </c>
      <c r="D2" s="29" t="s">
        <v>27</v>
      </c>
      <c r="E2" s="29">
        <v>0</v>
      </c>
      <c r="F2" s="29">
        <v>1</v>
      </c>
      <c r="G2" s="29" t="s">
        <v>74</v>
      </c>
      <c r="H2" s="11">
        <v>0.60599999999999998</v>
      </c>
      <c r="I2" s="11">
        <v>0.60299999999999998</v>
      </c>
      <c r="J2" s="11">
        <v>0.60399999999999998</v>
      </c>
      <c r="K2" s="52">
        <f>AVERAGE(H2:J2)</f>
        <v>0.60433333333333339</v>
      </c>
      <c r="L2" s="52">
        <f>K2*$B$93+$B$94</f>
        <v>2.3647017565493114</v>
      </c>
      <c r="M2" s="52">
        <f>L2-$B$106</f>
        <v>2.4673167221579808</v>
      </c>
      <c r="N2" s="27" t="s">
        <v>72</v>
      </c>
      <c r="O2" s="52">
        <f>L2*10</f>
        <v>23.647017565493115</v>
      </c>
      <c r="P2" s="26">
        <v>10</v>
      </c>
      <c r="Q2" s="48">
        <v>0.157153447</v>
      </c>
      <c r="R2" s="30">
        <f>P2/(1+Q2)</f>
        <v>8.6418962203549476</v>
      </c>
      <c r="S2" s="30">
        <v>0.04</v>
      </c>
      <c r="T2" s="30">
        <f>(O2*1000*S2)/R2</f>
        <v>109.45291154871964</v>
      </c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</row>
    <row r="3" spans="1:45" s="37" customFormat="1">
      <c r="A3" s="17">
        <v>2</v>
      </c>
      <c r="B3" s="26">
        <v>3</v>
      </c>
      <c r="C3" s="29" t="s">
        <v>26</v>
      </c>
      <c r="D3" s="29" t="s">
        <v>27</v>
      </c>
      <c r="E3" s="29">
        <v>250</v>
      </c>
      <c r="F3" s="29">
        <v>1</v>
      </c>
      <c r="G3" s="29" t="s">
        <v>74</v>
      </c>
      <c r="H3" s="11">
        <v>0.58399999999999996</v>
      </c>
      <c r="I3" s="11">
        <v>0.59399999999999997</v>
      </c>
      <c r="J3" s="11">
        <v>0.59199999999999997</v>
      </c>
      <c r="K3" s="52">
        <f>AVERAGE(H3:J3)</f>
        <v>0.59</v>
      </c>
      <c r="L3" s="52">
        <f>K3*$B$93+$B$94</f>
        <v>2.2930267248751912</v>
      </c>
      <c r="M3" s="52">
        <f>L3-$B$106</f>
        <v>2.3956416904838607</v>
      </c>
      <c r="N3" s="27" t="s">
        <v>72</v>
      </c>
      <c r="O3" s="52">
        <f t="shared" ref="O3:O61" si="0">L3*10</f>
        <v>22.93026724875191</v>
      </c>
      <c r="P3" s="26">
        <v>10</v>
      </c>
      <c r="Q3" s="48">
        <v>0.14701078100000001</v>
      </c>
      <c r="R3" s="30">
        <f t="shared" ref="R3:R61" si="1">P3/(1+Q3)</f>
        <v>8.7183138691004149</v>
      </c>
      <c r="S3" s="30">
        <v>0.04</v>
      </c>
      <c r="T3" s="30">
        <f t="shared" ref="T3:T61" si="2">(O3*1000*S3)/R3</f>
        <v>105.20505498211863</v>
      </c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</row>
    <row r="4" spans="1:45" s="37" customFormat="1">
      <c r="A4" s="15">
        <v>3</v>
      </c>
      <c r="B4" s="26">
        <v>3</v>
      </c>
      <c r="C4" s="29" t="s">
        <v>26</v>
      </c>
      <c r="D4" s="29" t="s">
        <v>28</v>
      </c>
      <c r="E4" s="29">
        <v>0</v>
      </c>
      <c r="F4" s="29">
        <v>1</v>
      </c>
      <c r="G4" s="29" t="s">
        <v>74</v>
      </c>
      <c r="H4" s="11">
        <v>0.67100000000000004</v>
      </c>
      <c r="I4" s="11">
        <v>0.67300000000000004</v>
      </c>
      <c r="J4" s="12">
        <v>0.68200000000000005</v>
      </c>
      <c r="K4" s="52">
        <f>AVERAGE(H4:J4)</f>
        <v>0.67533333333333345</v>
      </c>
      <c r="L4" s="52">
        <f>K4*$B$93+$B$94</f>
        <v>2.719743192516463</v>
      </c>
      <c r="M4" s="52">
        <f>L4-$B$106</f>
        <v>2.8223581581251325</v>
      </c>
      <c r="N4" s="27" t="s">
        <v>72</v>
      </c>
      <c r="O4" s="52">
        <f t="shared" si="0"/>
        <v>27.197431925164629</v>
      </c>
      <c r="P4" s="26">
        <v>10</v>
      </c>
      <c r="Q4" s="48">
        <v>0.15946969699999999</v>
      </c>
      <c r="R4" s="30">
        <f t="shared" si="1"/>
        <v>8.6246324728226167</v>
      </c>
      <c r="S4" s="30">
        <v>0.04</v>
      </c>
      <c r="T4" s="30">
        <f t="shared" si="2"/>
        <v>126.13839261379505</v>
      </c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</row>
    <row r="5" spans="1:45" s="37" customFormat="1">
      <c r="A5" s="6">
        <v>4</v>
      </c>
      <c r="B5" s="26">
        <v>3</v>
      </c>
      <c r="C5" s="29" t="s">
        <v>26</v>
      </c>
      <c r="D5" s="29" t="s">
        <v>28</v>
      </c>
      <c r="E5" s="29">
        <v>250</v>
      </c>
      <c r="F5" s="29">
        <v>1</v>
      </c>
      <c r="G5" s="29" t="s">
        <v>74</v>
      </c>
      <c r="H5" s="11">
        <v>0.61799999999999999</v>
      </c>
      <c r="I5" s="11">
        <v>0.62</v>
      </c>
      <c r="J5" s="11">
        <v>0.626</v>
      </c>
      <c r="K5" s="52">
        <f>AVERAGE(H5:J5)</f>
        <v>0.62133333333333329</v>
      </c>
      <c r="L5" s="52">
        <f>K5*$B$93+$B$94</f>
        <v>2.4497116778372203</v>
      </c>
      <c r="M5" s="52">
        <f>L5-$B$106</f>
        <v>2.5523266434458898</v>
      </c>
      <c r="N5" s="27" t="s">
        <v>72</v>
      </c>
      <c r="O5" s="52">
        <f t="shared" si="0"/>
        <v>24.497116778372202</v>
      </c>
      <c r="P5" s="26">
        <v>10</v>
      </c>
      <c r="Q5" s="48">
        <v>0.150343332</v>
      </c>
      <c r="R5" s="30">
        <f t="shared" si="1"/>
        <v>8.6930568655654188</v>
      </c>
      <c r="S5" s="30">
        <v>0.04</v>
      </c>
      <c r="T5" s="30">
        <f t="shared" si="2"/>
        <v>112.72037975690314</v>
      </c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</row>
    <row r="6" spans="1:45" s="37" customFormat="1">
      <c r="A6" s="12" t="s">
        <v>99</v>
      </c>
      <c r="B6" s="26">
        <v>4</v>
      </c>
      <c r="C6" s="29" t="s">
        <v>26</v>
      </c>
      <c r="D6" s="29" t="s">
        <v>29</v>
      </c>
      <c r="E6" s="29">
        <v>0</v>
      </c>
      <c r="F6" s="29">
        <v>1</v>
      </c>
      <c r="G6" s="29" t="s">
        <v>74</v>
      </c>
      <c r="H6" s="12">
        <v>0.85599999999999998</v>
      </c>
      <c r="I6" s="12">
        <v>0.85699999999999998</v>
      </c>
      <c r="J6" s="12">
        <v>0.86299999999999999</v>
      </c>
      <c r="K6" s="52">
        <f>AVERAGE(H6:J6)</f>
        <v>0.85866666666666669</v>
      </c>
      <c r="L6" s="52">
        <f>K6*$B$97+$B$98</f>
        <v>2.774531933967995</v>
      </c>
      <c r="M6" s="52">
        <f>L6-$B$106</f>
        <v>2.8771468995766645</v>
      </c>
      <c r="N6" s="27" t="s">
        <v>72</v>
      </c>
      <c r="O6" s="52">
        <f t="shared" si="0"/>
        <v>27.745319339679952</v>
      </c>
      <c r="P6" s="26">
        <v>10</v>
      </c>
      <c r="Q6" s="48">
        <v>0.150624541</v>
      </c>
      <c r="R6" s="30">
        <f t="shared" si="1"/>
        <v>8.6909323099514868</v>
      </c>
      <c r="S6" s="30">
        <v>0.04</v>
      </c>
      <c r="T6" s="30">
        <f t="shared" si="2"/>
        <v>127.69778132047068</v>
      </c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</row>
    <row r="7" spans="1:45" s="37" customFormat="1">
      <c r="A7" s="12" t="s">
        <v>100</v>
      </c>
      <c r="B7" s="26">
        <v>4</v>
      </c>
      <c r="C7" s="29" t="s">
        <v>26</v>
      </c>
      <c r="D7" s="29" t="s">
        <v>29</v>
      </c>
      <c r="E7" s="29">
        <v>250</v>
      </c>
      <c r="F7" s="29">
        <v>1</v>
      </c>
      <c r="G7" s="29" t="s">
        <v>74</v>
      </c>
      <c r="H7" s="12">
        <v>0.85</v>
      </c>
      <c r="I7" s="12">
        <v>0.85699999999999998</v>
      </c>
      <c r="J7" s="12">
        <v>0.85299999999999998</v>
      </c>
      <c r="K7" s="52">
        <f>AVERAGE(H7:J7)</f>
        <v>0.85333333333333317</v>
      </c>
      <c r="L7" s="52">
        <f>K7*$B$97+$B$98</f>
        <v>2.7535467702497409</v>
      </c>
      <c r="M7" s="52">
        <f>L7-$B$106</f>
        <v>2.8561617358584104</v>
      </c>
      <c r="N7" s="27" t="s">
        <v>72</v>
      </c>
      <c r="O7" s="52">
        <f t="shared" si="0"/>
        <v>27.53546770249741</v>
      </c>
      <c r="P7" s="26">
        <v>10</v>
      </c>
      <c r="Q7" s="48">
        <v>0.13769751699999999</v>
      </c>
      <c r="R7" s="30">
        <f t="shared" si="1"/>
        <v>8.7896825391419053</v>
      </c>
      <c r="S7" s="30">
        <v>0.04</v>
      </c>
      <c r="T7" s="30">
        <f t="shared" si="2"/>
        <v>125.30813293826</v>
      </c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</row>
    <row r="8" spans="1:45" s="37" customFormat="1">
      <c r="A8" s="16" t="s">
        <v>101</v>
      </c>
      <c r="B8" s="26">
        <v>4</v>
      </c>
      <c r="C8" s="29" t="s">
        <v>26</v>
      </c>
      <c r="D8" s="29" t="s">
        <v>30</v>
      </c>
      <c r="E8" s="29">
        <v>0</v>
      </c>
      <c r="F8" s="29">
        <v>1</v>
      </c>
      <c r="G8" s="29" t="s">
        <v>74</v>
      </c>
      <c r="H8" s="16">
        <v>0.48</v>
      </c>
      <c r="I8" s="16">
        <v>0.48299999999999998</v>
      </c>
      <c r="J8" s="16">
        <v>0.48299999999999998</v>
      </c>
      <c r="K8" s="52">
        <f>AVERAGE(H8:J8)</f>
        <v>0.48199999999999998</v>
      </c>
      <c r="L8" s="52">
        <f>K8*$B$97+$B$98</f>
        <v>1.2924547463663523</v>
      </c>
      <c r="M8" s="52">
        <f>L8-$B$106</f>
        <v>1.3950697119750217</v>
      </c>
      <c r="N8" s="27" t="s">
        <v>72</v>
      </c>
      <c r="O8" s="52">
        <f t="shared" si="0"/>
        <v>12.924547463663522</v>
      </c>
      <c r="P8" s="26">
        <v>10</v>
      </c>
      <c r="Q8" s="48">
        <v>0.15765422700000001</v>
      </c>
      <c r="R8" s="30">
        <f t="shared" si="1"/>
        <v>8.6381578944470085</v>
      </c>
      <c r="S8" s="30">
        <v>0.04</v>
      </c>
      <c r="T8" s="30">
        <f t="shared" si="2"/>
        <v>59.848628013488835</v>
      </c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</row>
    <row r="9" spans="1:45" s="37" customFormat="1">
      <c r="A9" s="16" t="s">
        <v>102</v>
      </c>
      <c r="B9" s="26">
        <v>4</v>
      </c>
      <c r="C9" s="29" t="s">
        <v>26</v>
      </c>
      <c r="D9" s="29" t="s">
        <v>30</v>
      </c>
      <c r="E9" s="29">
        <v>250</v>
      </c>
      <c r="F9" s="29">
        <v>1</v>
      </c>
      <c r="G9" s="29" t="s">
        <v>74</v>
      </c>
      <c r="H9" s="16">
        <v>0.45700000000000002</v>
      </c>
      <c r="I9" s="16">
        <v>0.45500000000000002</v>
      </c>
      <c r="J9" s="16">
        <v>0.45300000000000001</v>
      </c>
      <c r="K9" s="52">
        <f>AVERAGE(H9:J9)</f>
        <v>0.45500000000000002</v>
      </c>
      <c r="L9" s="52">
        <f>K9*$B$97+$B$98</f>
        <v>1.1862173550426949</v>
      </c>
      <c r="M9" s="52">
        <f>L9-$B$106</f>
        <v>1.2888323206513643</v>
      </c>
      <c r="N9" s="27" t="s">
        <v>72</v>
      </c>
      <c r="O9" s="52">
        <f t="shared" si="0"/>
        <v>11.862173550426949</v>
      </c>
      <c r="P9" s="26">
        <v>10</v>
      </c>
      <c r="Q9" s="48">
        <v>0.14554857800000001</v>
      </c>
      <c r="R9" s="30">
        <f t="shared" si="1"/>
        <v>8.7294421136281137</v>
      </c>
      <c r="S9" s="30">
        <v>0.04</v>
      </c>
      <c r="T9" s="30">
        <f t="shared" si="2"/>
        <v>54.354784170723214</v>
      </c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</row>
    <row r="10" spans="1:45" s="37" customFormat="1">
      <c r="A10" s="5">
        <v>34</v>
      </c>
      <c r="B10" s="26">
        <v>3</v>
      </c>
      <c r="C10" s="29" t="s">
        <v>36</v>
      </c>
      <c r="D10" s="29" t="s">
        <v>27</v>
      </c>
      <c r="E10" s="29">
        <v>0</v>
      </c>
      <c r="F10" s="29">
        <v>1</v>
      </c>
      <c r="G10" s="29" t="s">
        <v>74</v>
      </c>
      <c r="H10" s="12">
        <v>0.77900000000000003</v>
      </c>
      <c r="I10" s="12">
        <v>0.78900000000000003</v>
      </c>
      <c r="J10" s="12">
        <v>0.77700000000000002</v>
      </c>
      <c r="K10" s="52">
        <f>AVERAGE(H10:J10)</f>
        <v>0.78166666666666673</v>
      </c>
      <c r="L10" s="52">
        <f>K10*$B$93+$B$94</f>
        <v>3.2514719158663277</v>
      </c>
      <c r="M10" s="52">
        <f>L10-$B$106</f>
        <v>3.3540868814749971</v>
      </c>
      <c r="N10" s="27" t="s">
        <v>72</v>
      </c>
      <c r="O10" s="52">
        <f t="shared" si="0"/>
        <v>32.514719158663276</v>
      </c>
      <c r="P10" s="26">
        <v>10</v>
      </c>
      <c r="Q10" s="48">
        <v>0.25818483199999998</v>
      </c>
      <c r="R10" s="30">
        <f t="shared" si="1"/>
        <v>7.9479578402674624</v>
      </c>
      <c r="S10" s="30">
        <v>0.04</v>
      </c>
      <c r="T10" s="30">
        <f t="shared" si="2"/>
        <v>163.63810584867974</v>
      </c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</row>
    <row r="11" spans="1:45" s="37" customFormat="1">
      <c r="A11" s="5">
        <v>35</v>
      </c>
      <c r="B11" s="26">
        <v>3</v>
      </c>
      <c r="C11" s="29" t="s">
        <v>36</v>
      </c>
      <c r="D11" s="29" t="s">
        <v>27</v>
      </c>
      <c r="E11" s="29">
        <v>250</v>
      </c>
      <c r="F11" s="29">
        <v>1</v>
      </c>
      <c r="G11" s="29" t="s">
        <v>74</v>
      </c>
      <c r="H11" s="12">
        <v>0.76900000000000002</v>
      </c>
      <c r="I11" s="12">
        <v>0.76800000000000002</v>
      </c>
      <c r="J11" s="12">
        <v>0.77</v>
      </c>
      <c r="K11" s="52">
        <f>AVERAGE(H11:J11)</f>
        <v>0.76900000000000002</v>
      </c>
      <c r="L11" s="52">
        <f>K11*$B$93+$B$94</f>
        <v>3.1881311902008265</v>
      </c>
      <c r="M11" s="52">
        <f>L11-$B$106</f>
        <v>3.2907461558094959</v>
      </c>
      <c r="N11" s="27" t="s">
        <v>72</v>
      </c>
      <c r="O11" s="52">
        <f t="shared" si="0"/>
        <v>31.881311902008264</v>
      </c>
      <c r="P11" s="26">
        <v>10</v>
      </c>
      <c r="Q11" s="48">
        <v>0.243637881</v>
      </c>
      <c r="R11" s="30">
        <f t="shared" si="1"/>
        <v>8.0409258617621671</v>
      </c>
      <c r="S11" s="30">
        <v>0.04</v>
      </c>
      <c r="T11" s="30">
        <f t="shared" si="2"/>
        <v>158.59522870925454</v>
      </c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</row>
    <row r="12" spans="1:45" s="37" customFormat="1">
      <c r="A12" s="9">
        <v>36</v>
      </c>
      <c r="B12" s="26">
        <v>3</v>
      </c>
      <c r="C12" s="29" t="s">
        <v>36</v>
      </c>
      <c r="D12" s="29" t="s">
        <v>28</v>
      </c>
      <c r="E12" s="29">
        <v>0</v>
      </c>
      <c r="F12" s="29">
        <v>1</v>
      </c>
      <c r="G12" s="29" t="s">
        <v>74</v>
      </c>
      <c r="H12" s="12">
        <v>0.78900000000000003</v>
      </c>
      <c r="I12" s="12">
        <v>0.77800000000000002</v>
      </c>
      <c r="J12" s="12">
        <v>0.78700000000000003</v>
      </c>
      <c r="K12" s="52">
        <f>AVERAGE(H12:J12)</f>
        <v>0.78466666666666673</v>
      </c>
      <c r="L12" s="52">
        <f>K12*$B$93+$B$94</f>
        <v>3.2664736666818412</v>
      </c>
      <c r="M12" s="52">
        <f>L12-$B$106</f>
        <v>3.3690886322905107</v>
      </c>
      <c r="N12" s="27" t="s">
        <v>72</v>
      </c>
      <c r="O12" s="52">
        <f t="shared" si="0"/>
        <v>32.664736666818413</v>
      </c>
      <c r="P12" s="26">
        <v>10</v>
      </c>
      <c r="Q12" s="48">
        <v>0.24221867499999999</v>
      </c>
      <c r="R12" s="30">
        <f t="shared" si="1"/>
        <v>8.0501124329015585</v>
      </c>
      <c r="S12" s="30">
        <v>0.04</v>
      </c>
      <c r="T12" s="30">
        <f t="shared" si="2"/>
        <v>162.30698360591634</v>
      </c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</row>
    <row r="13" spans="1:45" s="37" customFormat="1">
      <c r="A13" s="9">
        <v>37</v>
      </c>
      <c r="B13" s="26">
        <v>3</v>
      </c>
      <c r="C13" s="29" t="s">
        <v>36</v>
      </c>
      <c r="D13" s="29" t="s">
        <v>28</v>
      </c>
      <c r="E13" s="29">
        <v>250</v>
      </c>
      <c r="F13" s="29">
        <v>1</v>
      </c>
      <c r="G13" s="29" t="s">
        <v>74</v>
      </c>
      <c r="H13" s="12">
        <v>0.79600000000000004</v>
      </c>
      <c r="I13" s="12">
        <v>0.79900000000000004</v>
      </c>
      <c r="J13" s="12">
        <v>0.79600000000000004</v>
      </c>
      <c r="K13" s="52">
        <f>AVERAGE(H13:J13)</f>
        <v>0.79700000000000004</v>
      </c>
      <c r="L13" s="52">
        <f>K13*$B$93+$B$94</f>
        <v>3.3281475311456186</v>
      </c>
      <c r="M13" s="52">
        <f>L13-$B$106</f>
        <v>3.430762496754288</v>
      </c>
      <c r="N13" s="27" t="s">
        <v>72</v>
      </c>
      <c r="O13" s="52">
        <f t="shared" si="0"/>
        <v>33.281475311456184</v>
      </c>
      <c r="P13" s="26">
        <v>10</v>
      </c>
      <c r="Q13" s="48">
        <v>0.239130435</v>
      </c>
      <c r="R13" s="30">
        <f t="shared" si="1"/>
        <v>8.0701754371806711</v>
      </c>
      <c r="S13" s="30">
        <v>0.04</v>
      </c>
      <c r="T13" s="30">
        <f t="shared" si="2"/>
        <v>164.96035592050583</v>
      </c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</row>
    <row r="14" spans="1:45" s="37" customFormat="1">
      <c r="A14" s="12" t="s">
        <v>103</v>
      </c>
      <c r="B14" s="26">
        <v>4</v>
      </c>
      <c r="C14" s="29" t="s">
        <v>36</v>
      </c>
      <c r="D14" s="29" t="s">
        <v>29</v>
      </c>
      <c r="E14" s="29">
        <v>0</v>
      </c>
      <c r="F14" s="29">
        <v>1</v>
      </c>
      <c r="G14" s="29" t="s">
        <v>74</v>
      </c>
      <c r="H14" s="12">
        <v>0.95399999999999996</v>
      </c>
      <c r="I14" s="12">
        <v>0.95</v>
      </c>
      <c r="J14" s="12">
        <v>0.95499999999999996</v>
      </c>
      <c r="K14" s="52">
        <f>AVERAGE(H14:J14)</f>
        <v>0.95299999999999996</v>
      </c>
      <c r="L14" s="52">
        <f>K14*$B$97+$B$98</f>
        <v>3.1457070172346011</v>
      </c>
      <c r="M14" s="52">
        <f>L14-$B$106</f>
        <v>3.2483219828432706</v>
      </c>
      <c r="N14" s="27" t="s">
        <v>72</v>
      </c>
      <c r="O14" s="52">
        <f t="shared" si="0"/>
        <v>31.457070172346011</v>
      </c>
      <c r="P14" s="26">
        <v>10</v>
      </c>
      <c r="Q14" s="48">
        <v>0.24978050900000001</v>
      </c>
      <c r="R14" s="30">
        <f t="shared" si="1"/>
        <v>8.0014049891059713</v>
      </c>
      <c r="S14" s="30">
        <v>0.04</v>
      </c>
      <c r="T14" s="30">
        <f t="shared" si="2"/>
        <v>157.25773268657326</v>
      </c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</row>
    <row r="15" spans="1:45" s="37" customFormat="1">
      <c r="A15" s="12" t="s">
        <v>104</v>
      </c>
      <c r="B15" s="26">
        <v>4</v>
      </c>
      <c r="C15" s="29" t="s">
        <v>36</v>
      </c>
      <c r="D15" s="29" t="s">
        <v>29</v>
      </c>
      <c r="E15" s="29">
        <v>250</v>
      </c>
      <c r="F15" s="29">
        <v>1</v>
      </c>
      <c r="G15" s="29" t="s">
        <v>74</v>
      </c>
      <c r="H15" s="12">
        <v>0.95199999999999996</v>
      </c>
      <c r="I15" s="12">
        <v>0.95299999999999996</v>
      </c>
      <c r="J15" s="12">
        <v>0.95399999999999996</v>
      </c>
      <c r="K15" s="52">
        <f>AVERAGE(H15:J15)</f>
        <v>0.95299999999999996</v>
      </c>
      <c r="L15" s="52">
        <f>K15*$B$97+$B$98</f>
        <v>3.1457070172346011</v>
      </c>
      <c r="M15" s="52">
        <f>L15-$B$106</f>
        <v>3.2483219828432706</v>
      </c>
      <c r="N15" s="27" t="s">
        <v>72</v>
      </c>
      <c r="O15" s="52">
        <f t="shared" si="0"/>
        <v>31.457070172346011</v>
      </c>
      <c r="P15" s="26">
        <v>10</v>
      </c>
      <c r="Q15" s="48">
        <v>0.236185018</v>
      </c>
      <c r="R15" s="30">
        <f t="shared" si="1"/>
        <v>8.089403976258188</v>
      </c>
      <c r="S15" s="30">
        <v>0.04</v>
      </c>
      <c r="T15" s="30">
        <f t="shared" si="2"/>
        <v>155.54703542891528</v>
      </c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</row>
    <row r="16" spans="1:45" s="37" customFormat="1">
      <c r="A16" s="11" t="s">
        <v>98</v>
      </c>
      <c r="B16" s="26">
        <v>4</v>
      </c>
      <c r="C16" s="29" t="s">
        <v>36</v>
      </c>
      <c r="D16" s="29" t="s">
        <v>30</v>
      </c>
      <c r="E16" s="29">
        <v>0</v>
      </c>
      <c r="F16" s="29">
        <v>1</v>
      </c>
      <c r="G16" s="29" t="s">
        <v>74</v>
      </c>
      <c r="H16" s="11">
        <v>0.7</v>
      </c>
      <c r="I16" s="11">
        <v>0.70799999999999996</v>
      </c>
      <c r="J16" s="11">
        <v>0.70499999999999996</v>
      </c>
      <c r="K16" s="52">
        <f>AVERAGE(H16:J16)</f>
        <v>0.70433333333333337</v>
      </c>
      <c r="L16" s="52">
        <f>K16*$B$97+$B$98</f>
        <v>2.1672737588710391</v>
      </c>
      <c r="M16" s="52">
        <f>L16-$B$106</f>
        <v>2.2698887244797086</v>
      </c>
      <c r="N16" s="27" t="s">
        <v>72</v>
      </c>
      <c r="O16" s="52">
        <f t="shared" si="0"/>
        <v>21.67273758871039</v>
      </c>
      <c r="P16" s="26">
        <v>10</v>
      </c>
      <c r="Q16" s="48">
        <v>0.24759916500000001</v>
      </c>
      <c r="R16" s="30">
        <f t="shared" si="1"/>
        <v>8.0153949125158324</v>
      </c>
      <c r="S16" s="30">
        <v>0.04</v>
      </c>
      <c r="T16" s="30">
        <f t="shared" si="2"/>
        <v>108.15555727575679</v>
      </c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</row>
    <row r="17" spans="1:45" s="37" customFormat="1">
      <c r="A17" s="10" t="s">
        <v>105</v>
      </c>
      <c r="B17" s="26">
        <v>4</v>
      </c>
      <c r="C17" s="29" t="s">
        <v>36</v>
      </c>
      <c r="D17" s="29" t="s">
        <v>30</v>
      </c>
      <c r="E17" s="29">
        <v>250</v>
      </c>
      <c r="F17" s="29">
        <v>1</v>
      </c>
      <c r="G17" s="29" t="s">
        <v>74</v>
      </c>
      <c r="H17" s="10">
        <v>0.65200000000000002</v>
      </c>
      <c r="I17" s="10">
        <v>0.64300000000000002</v>
      </c>
      <c r="J17" s="10">
        <v>0.65200000000000002</v>
      </c>
      <c r="K17" s="52">
        <f>AVERAGE(H17:J17)</f>
        <v>0.64900000000000002</v>
      </c>
      <c r="L17" s="52">
        <f>K17*$B$97+$B$98</f>
        <v>1.9495526852941603</v>
      </c>
      <c r="M17" s="52">
        <f>L17-$B$106</f>
        <v>2.0521676509028297</v>
      </c>
      <c r="N17" s="27" t="s">
        <v>72</v>
      </c>
      <c r="O17" s="52">
        <f t="shared" si="0"/>
        <v>19.495526852941602</v>
      </c>
      <c r="P17" s="26">
        <v>10</v>
      </c>
      <c r="Q17" s="48">
        <v>0.230518156</v>
      </c>
      <c r="R17" s="30">
        <f t="shared" si="1"/>
        <v>8.1266578239744387</v>
      </c>
      <c r="S17" s="30">
        <v>0.04</v>
      </c>
      <c r="T17" s="30">
        <f t="shared" si="2"/>
        <v>95.958399013320744</v>
      </c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</row>
    <row r="18" spans="1:45">
      <c r="A18" s="6">
        <v>9</v>
      </c>
      <c r="B18" s="26">
        <v>1</v>
      </c>
      <c r="C18" s="29" t="s">
        <v>26</v>
      </c>
      <c r="D18" s="29" t="s">
        <v>27</v>
      </c>
      <c r="E18" s="29">
        <v>0</v>
      </c>
      <c r="F18" s="29">
        <v>2</v>
      </c>
      <c r="G18" s="29" t="s">
        <v>74</v>
      </c>
      <c r="H18" s="6">
        <v>0.63600000000000001</v>
      </c>
      <c r="I18" s="6">
        <v>0.63400000000000001</v>
      </c>
      <c r="J18" s="6">
        <v>0.63500000000000001</v>
      </c>
      <c r="K18" s="52">
        <f t="shared" ref="K18:K67" si="3">AVERAGE(H18:J18)</f>
        <v>0.63500000000000001</v>
      </c>
      <c r="L18" s="52">
        <f>K18*$B$85+$B$86</f>
        <v>2.3247308578522334</v>
      </c>
      <c r="M18" s="52">
        <f>L18-$B$106</f>
        <v>2.4273458234609029</v>
      </c>
      <c r="N18" s="27" t="s">
        <v>72</v>
      </c>
      <c r="O18" s="52">
        <f t="shared" si="0"/>
        <v>23.247308578522336</v>
      </c>
      <c r="P18" s="26">
        <v>10</v>
      </c>
      <c r="Q18" s="48">
        <v>0.15615726999999999</v>
      </c>
      <c r="R18" s="30">
        <f t="shared" si="1"/>
        <v>8.6493423165517953</v>
      </c>
      <c r="S18" s="30">
        <v>0.04</v>
      </c>
      <c r="T18" s="30">
        <f t="shared" si="2"/>
        <v>107.51017928396787</v>
      </c>
    </row>
    <row r="19" spans="1:45">
      <c r="A19" s="17">
        <v>10</v>
      </c>
      <c r="B19" s="26">
        <v>1</v>
      </c>
      <c r="C19" s="29" t="s">
        <v>26</v>
      </c>
      <c r="D19" s="29" t="s">
        <v>27</v>
      </c>
      <c r="E19" s="29">
        <v>250</v>
      </c>
      <c r="F19" s="29">
        <v>2</v>
      </c>
      <c r="G19" s="29" t="s">
        <v>74</v>
      </c>
      <c r="H19" s="17">
        <v>0.58299999999999996</v>
      </c>
      <c r="I19" s="17">
        <v>0.58499999999999996</v>
      </c>
      <c r="J19" s="17">
        <v>0.58199999999999996</v>
      </c>
      <c r="K19" s="52">
        <f t="shared" si="3"/>
        <v>0.58333333333333337</v>
      </c>
      <c r="L19" s="52">
        <f>K19*$B$85+$B$86</f>
        <v>2.0859583837833342</v>
      </c>
      <c r="M19" s="52">
        <f>L19-$B$106</f>
        <v>2.1885733493920037</v>
      </c>
      <c r="N19" s="27" t="s">
        <v>72</v>
      </c>
      <c r="O19" s="52">
        <f t="shared" si="0"/>
        <v>20.859583837833341</v>
      </c>
      <c r="P19" s="26">
        <v>10</v>
      </c>
      <c r="Q19" s="48">
        <v>0.138386124</v>
      </c>
      <c r="R19" s="30">
        <f t="shared" si="1"/>
        <v>8.7843656815339042</v>
      </c>
      <c r="S19" s="30">
        <v>0.04</v>
      </c>
      <c r="T19" s="30">
        <f t="shared" si="2"/>
        <v>94.985043173616589</v>
      </c>
    </row>
    <row r="20" spans="1:45">
      <c r="A20" s="15">
        <v>11</v>
      </c>
      <c r="B20" s="26">
        <v>1</v>
      </c>
      <c r="C20" s="29" t="s">
        <v>26</v>
      </c>
      <c r="D20" s="29" t="s">
        <v>28</v>
      </c>
      <c r="E20" s="29">
        <v>0</v>
      </c>
      <c r="F20" s="29">
        <v>2</v>
      </c>
      <c r="G20" s="29" t="s">
        <v>74</v>
      </c>
      <c r="H20" s="21"/>
      <c r="I20" s="6">
        <v>0.69799999999999995</v>
      </c>
      <c r="J20" s="5">
        <v>0.70099999999999996</v>
      </c>
      <c r="K20" s="52">
        <f>AVERAGE(H20:J20)</f>
        <v>0.69950000000000001</v>
      </c>
      <c r="L20" s="52">
        <f>K20*$B$85+$B$86</f>
        <v>2.6228113335446985</v>
      </c>
      <c r="M20" s="52">
        <f>L20-$B$106</f>
        <v>2.725426299153368</v>
      </c>
      <c r="N20" s="27" t="s">
        <v>72</v>
      </c>
      <c r="O20" s="52">
        <f t="shared" si="0"/>
        <v>26.228113335446984</v>
      </c>
      <c r="P20" s="26">
        <v>10</v>
      </c>
      <c r="Q20" s="48">
        <v>0.147622699</v>
      </c>
      <c r="R20" s="30">
        <f t="shared" si="1"/>
        <v>8.7136652217786086</v>
      </c>
      <c r="S20" s="30">
        <v>0.04</v>
      </c>
      <c r="T20" s="30">
        <f t="shared" si="2"/>
        <v>120.39991286281426</v>
      </c>
    </row>
    <row r="21" spans="1:45">
      <c r="A21" s="6">
        <v>12</v>
      </c>
      <c r="B21" s="26">
        <v>1</v>
      </c>
      <c r="C21" s="29" t="s">
        <v>26</v>
      </c>
      <c r="D21" s="29" t="s">
        <v>28</v>
      </c>
      <c r="E21" s="29">
        <v>250</v>
      </c>
      <c r="F21" s="29">
        <v>2</v>
      </c>
      <c r="G21" s="29" t="s">
        <v>74</v>
      </c>
      <c r="H21" s="6">
        <v>0.65800000000000003</v>
      </c>
      <c r="I21" s="6">
        <v>0.66200000000000003</v>
      </c>
      <c r="J21" s="6">
        <v>0.625</v>
      </c>
      <c r="K21" s="52">
        <f t="shared" si="3"/>
        <v>0.64833333333333332</v>
      </c>
      <c r="L21" s="52">
        <f>K21*$B$85+$B$86</f>
        <v>2.3863495608377558</v>
      </c>
      <c r="M21" s="52">
        <f>L21-$B$106</f>
        <v>2.4889645264464253</v>
      </c>
      <c r="N21" s="27" t="s">
        <v>72</v>
      </c>
      <c r="O21" s="52">
        <f t="shared" si="0"/>
        <v>23.863495608377558</v>
      </c>
      <c r="P21" s="26">
        <v>10</v>
      </c>
      <c r="Q21" s="48">
        <v>0.16135084399999999</v>
      </c>
      <c r="R21" s="30">
        <f t="shared" si="1"/>
        <v>8.6106623607017418</v>
      </c>
      <c r="S21" s="30">
        <v>0.04</v>
      </c>
      <c r="T21" s="30">
        <f t="shared" si="2"/>
        <v>110.85556306231828</v>
      </c>
    </row>
    <row r="22" spans="1:45">
      <c r="A22" s="5">
        <v>13</v>
      </c>
      <c r="B22" s="26">
        <v>1</v>
      </c>
      <c r="C22" s="29" t="s">
        <v>26</v>
      </c>
      <c r="D22" s="29" t="s">
        <v>29</v>
      </c>
      <c r="E22" s="29">
        <v>0</v>
      </c>
      <c r="F22" s="29">
        <v>2</v>
      </c>
      <c r="G22" s="29" t="s">
        <v>74</v>
      </c>
      <c r="H22" s="5">
        <v>0.74299999999999999</v>
      </c>
      <c r="I22" s="5">
        <v>0.74</v>
      </c>
      <c r="J22" s="5">
        <v>0.74099999999999999</v>
      </c>
      <c r="K22" s="52">
        <f t="shared" si="3"/>
        <v>0.7413333333333334</v>
      </c>
      <c r="L22" s="52">
        <f>K22*$B$85+$B$86</f>
        <v>2.8161400141617756</v>
      </c>
      <c r="M22" s="52">
        <f>L22-$B$106</f>
        <v>2.9187549797704451</v>
      </c>
      <c r="N22" s="27" t="s">
        <v>72</v>
      </c>
      <c r="O22" s="52">
        <f t="shared" si="0"/>
        <v>28.161400141617754</v>
      </c>
      <c r="P22" s="26">
        <v>10</v>
      </c>
      <c r="Q22" s="48">
        <v>0.14970059899999999</v>
      </c>
      <c r="R22" s="30">
        <f t="shared" si="1"/>
        <v>8.6979166651717126</v>
      </c>
      <c r="S22" s="30">
        <v>0.04</v>
      </c>
      <c r="T22" s="30">
        <f t="shared" si="2"/>
        <v>129.50871444598647</v>
      </c>
    </row>
    <row r="23" spans="1:45">
      <c r="A23" s="5">
        <v>14</v>
      </c>
      <c r="B23" s="26">
        <v>1</v>
      </c>
      <c r="C23" s="29" t="s">
        <v>26</v>
      </c>
      <c r="D23" s="29" t="s">
        <v>29</v>
      </c>
      <c r="E23" s="29">
        <v>250</v>
      </c>
      <c r="F23" s="29">
        <v>2</v>
      </c>
      <c r="G23" s="29" t="s">
        <v>74</v>
      </c>
      <c r="H23" s="5">
        <v>0.76100000000000001</v>
      </c>
      <c r="I23" s="5">
        <v>0.76200000000000001</v>
      </c>
      <c r="J23" s="5">
        <v>0.76300000000000001</v>
      </c>
      <c r="K23" s="52">
        <f t="shared" si="3"/>
        <v>0.76200000000000001</v>
      </c>
      <c r="L23" s="52">
        <f>K23*$B$85+$B$86</f>
        <v>2.9116490037893352</v>
      </c>
      <c r="M23" s="52">
        <f>L23-$B$106</f>
        <v>3.0142639693980047</v>
      </c>
      <c r="N23" s="27" t="s">
        <v>72</v>
      </c>
      <c r="O23" s="52">
        <f t="shared" si="0"/>
        <v>29.116490037893353</v>
      </c>
      <c r="P23" s="26">
        <v>10</v>
      </c>
      <c r="Q23" s="48">
        <v>0.144551983</v>
      </c>
      <c r="R23" s="30">
        <f t="shared" si="1"/>
        <v>8.7370430950535525</v>
      </c>
      <c r="S23" s="30">
        <v>0.04</v>
      </c>
      <c r="T23" s="30">
        <f t="shared" si="2"/>
        <v>133.30134564348231</v>
      </c>
    </row>
    <row r="24" spans="1:45">
      <c r="A24" s="11">
        <v>15</v>
      </c>
      <c r="B24" s="26">
        <v>1</v>
      </c>
      <c r="C24" s="29" t="s">
        <v>26</v>
      </c>
      <c r="D24" s="29" t="s">
        <v>30</v>
      </c>
      <c r="E24" s="29">
        <v>0</v>
      </c>
      <c r="F24" s="29">
        <v>2</v>
      </c>
      <c r="G24" s="29" t="s">
        <v>74</v>
      </c>
      <c r="H24" s="11">
        <v>0.41</v>
      </c>
      <c r="I24" s="11">
        <v>0.41299999999999998</v>
      </c>
      <c r="J24" s="11">
        <v>0.41099999999999998</v>
      </c>
      <c r="K24" s="52">
        <f t="shared" si="3"/>
        <v>0.41133333333333333</v>
      </c>
      <c r="L24" s="52">
        <f>K24*$B$85+$B$86</f>
        <v>1.2910771152700939</v>
      </c>
      <c r="M24" s="52">
        <f>L24-$B$106</f>
        <v>1.3936920808787634</v>
      </c>
      <c r="N24" s="27" t="s">
        <v>72</v>
      </c>
      <c r="O24" s="52">
        <f t="shared" si="0"/>
        <v>12.910771152700939</v>
      </c>
      <c r="P24" s="26">
        <v>10</v>
      </c>
      <c r="Q24" s="48">
        <v>0.15971439300000001</v>
      </c>
      <c r="R24" s="30">
        <f t="shared" si="1"/>
        <v>8.62281270316182</v>
      </c>
      <c r="S24" s="30">
        <v>0.04</v>
      </c>
      <c r="T24" s="30">
        <f t="shared" si="2"/>
        <v>59.891228522065916</v>
      </c>
    </row>
    <row r="25" spans="1:45">
      <c r="A25" s="11">
        <v>16</v>
      </c>
      <c r="B25" s="26">
        <v>1</v>
      </c>
      <c r="C25" s="29" t="s">
        <v>26</v>
      </c>
      <c r="D25" s="29" t="s">
        <v>30</v>
      </c>
      <c r="E25" s="29">
        <v>250</v>
      </c>
      <c r="F25" s="29">
        <v>2</v>
      </c>
      <c r="G25" s="29" t="s">
        <v>74</v>
      </c>
      <c r="H25" s="11">
        <v>0.39100000000000001</v>
      </c>
      <c r="I25" s="11">
        <v>0.38700000000000001</v>
      </c>
      <c r="J25" s="11">
        <v>0.39300000000000002</v>
      </c>
      <c r="K25" s="52">
        <f t="shared" si="3"/>
        <v>0.39033333333333337</v>
      </c>
      <c r="L25" s="52">
        <f>K25*$B$85+$B$86</f>
        <v>1.1940276580678963</v>
      </c>
      <c r="M25" s="52">
        <f>L25-$B$106</f>
        <v>1.2966426236765658</v>
      </c>
      <c r="N25" s="27" t="s">
        <v>72</v>
      </c>
      <c r="O25" s="52">
        <f t="shared" si="0"/>
        <v>11.940276580678963</v>
      </c>
      <c r="P25" s="26">
        <v>10</v>
      </c>
      <c r="Q25" s="48">
        <v>0.140966011</v>
      </c>
      <c r="R25" s="30">
        <f t="shared" si="1"/>
        <v>8.7645029769427545</v>
      </c>
      <c r="S25" s="30">
        <v>0.04</v>
      </c>
      <c r="T25" s="30">
        <f t="shared" si="2"/>
        <v>54.49379896197599</v>
      </c>
    </row>
    <row r="26" spans="1:45">
      <c r="A26" s="5">
        <v>42</v>
      </c>
      <c r="B26" s="26">
        <v>1</v>
      </c>
      <c r="C26" s="29" t="s">
        <v>36</v>
      </c>
      <c r="D26" s="29" t="s">
        <v>27</v>
      </c>
      <c r="E26" s="29">
        <v>0</v>
      </c>
      <c r="F26" s="29">
        <v>2</v>
      </c>
      <c r="G26" s="29" t="s">
        <v>74</v>
      </c>
      <c r="H26" s="5">
        <v>0.73099999999999998</v>
      </c>
      <c r="I26" s="5">
        <v>0.76500000000000001</v>
      </c>
      <c r="J26" s="5">
        <v>0.76900000000000002</v>
      </c>
      <c r="K26" s="52">
        <f t="shared" si="3"/>
        <v>0.755</v>
      </c>
      <c r="L26" s="52">
        <f>K26*$B$85+$B$86</f>
        <v>2.8792991847219356</v>
      </c>
      <c r="M26" s="52">
        <f>L26-$B$106</f>
        <v>2.981914150330605</v>
      </c>
      <c r="N26" s="27" t="s">
        <v>72</v>
      </c>
      <c r="O26" s="52">
        <f t="shared" si="0"/>
        <v>28.792991847219355</v>
      </c>
      <c r="P26" s="26">
        <v>10</v>
      </c>
      <c r="Q26" s="48">
        <v>0.25190533500000001</v>
      </c>
      <c r="R26" s="30">
        <f t="shared" si="1"/>
        <v>7.9878244148548179</v>
      </c>
      <c r="S26" s="30">
        <v>0.04</v>
      </c>
      <c r="T26" s="30">
        <f t="shared" si="2"/>
        <v>144.18440041658167</v>
      </c>
    </row>
    <row r="27" spans="1:45">
      <c r="A27" s="5">
        <v>43</v>
      </c>
      <c r="B27" s="26">
        <v>1</v>
      </c>
      <c r="C27" s="29" t="s">
        <v>36</v>
      </c>
      <c r="D27" s="29" t="s">
        <v>27</v>
      </c>
      <c r="E27" s="29">
        <v>250</v>
      </c>
      <c r="F27" s="29">
        <v>2</v>
      </c>
      <c r="G27" s="29" t="s">
        <v>74</v>
      </c>
      <c r="H27" s="5">
        <v>0.77400000000000002</v>
      </c>
      <c r="I27" s="5">
        <v>0.77100000000000002</v>
      </c>
      <c r="J27" s="5">
        <v>0.77200000000000002</v>
      </c>
      <c r="K27" s="52">
        <f t="shared" si="3"/>
        <v>0.77233333333333343</v>
      </c>
      <c r="L27" s="52">
        <f>K27*$B$85+$B$86</f>
        <v>2.9594034986031152</v>
      </c>
      <c r="M27" s="52">
        <f>L27-$B$106</f>
        <v>3.0620184642117847</v>
      </c>
      <c r="N27" s="27" t="s">
        <v>72</v>
      </c>
      <c r="O27" s="52">
        <f t="shared" si="0"/>
        <v>29.594034986031154</v>
      </c>
      <c r="P27" s="26">
        <v>10</v>
      </c>
      <c r="Q27" s="48">
        <v>0.23252097499999999</v>
      </c>
      <c r="R27" s="30">
        <f t="shared" si="1"/>
        <v>8.1134521868887468</v>
      </c>
      <c r="S27" s="30">
        <v>0.04</v>
      </c>
      <c r="T27" s="30">
        <f t="shared" si="2"/>
        <v>145.90107542066892</v>
      </c>
    </row>
    <row r="28" spans="1:45">
      <c r="A28" s="9">
        <v>44</v>
      </c>
      <c r="B28" s="26">
        <v>1</v>
      </c>
      <c r="C28" s="29" t="s">
        <v>36</v>
      </c>
      <c r="D28" s="29" t="s">
        <v>28</v>
      </c>
      <c r="E28" s="29">
        <v>0</v>
      </c>
      <c r="F28" s="29">
        <v>2</v>
      </c>
      <c r="G28" s="29" t="s">
        <v>74</v>
      </c>
      <c r="H28" s="9">
        <v>0.83299999999999996</v>
      </c>
      <c r="I28" s="9">
        <v>0.83299999999999996</v>
      </c>
      <c r="J28" s="9">
        <v>0.83699999999999997</v>
      </c>
      <c r="K28" s="52">
        <f t="shared" si="3"/>
        <v>0.83433333333333337</v>
      </c>
      <c r="L28" s="52">
        <f>K28*$B$85+$B$86</f>
        <v>3.2459304674857945</v>
      </c>
      <c r="M28" s="52">
        <f>L28-$B$106</f>
        <v>3.348545433094464</v>
      </c>
      <c r="N28" s="27" t="s">
        <v>72</v>
      </c>
      <c r="O28" s="52">
        <f t="shared" si="0"/>
        <v>32.459304674857947</v>
      </c>
      <c r="P28" s="26">
        <v>10</v>
      </c>
      <c r="Q28" s="48">
        <v>0.238306452</v>
      </c>
      <c r="R28" s="30">
        <f t="shared" si="1"/>
        <v>8.0755454224185854</v>
      </c>
      <c r="S28" s="30">
        <v>0.04</v>
      </c>
      <c r="T28" s="30">
        <f t="shared" si="2"/>
        <v>160.77826562524143</v>
      </c>
    </row>
    <row r="29" spans="1:45">
      <c r="A29" s="9">
        <v>45</v>
      </c>
      <c r="B29" s="26">
        <v>1</v>
      </c>
      <c r="C29" s="29" t="s">
        <v>36</v>
      </c>
      <c r="D29" s="29" t="s">
        <v>28</v>
      </c>
      <c r="E29" s="29">
        <v>250</v>
      </c>
      <c r="F29" s="29">
        <v>2</v>
      </c>
      <c r="G29" s="29" t="s">
        <v>74</v>
      </c>
      <c r="H29" s="9">
        <v>0.81899999999999995</v>
      </c>
      <c r="I29" s="9">
        <v>0.82199999999999995</v>
      </c>
      <c r="J29" s="9">
        <v>0.82599999999999996</v>
      </c>
      <c r="K29" s="52">
        <f t="shared" si="3"/>
        <v>0.82233333333333336</v>
      </c>
      <c r="L29" s="52">
        <f>K29*$B$85+$B$86</f>
        <v>3.1904736347988245</v>
      </c>
      <c r="M29" s="52">
        <f>L29-$B$106</f>
        <v>3.293088600407494</v>
      </c>
      <c r="N29" s="27" t="s">
        <v>72</v>
      </c>
      <c r="O29" s="52">
        <f t="shared" si="0"/>
        <v>31.904736347988244</v>
      </c>
      <c r="P29" s="26">
        <v>10</v>
      </c>
      <c r="Q29" s="48">
        <v>0.24158004199999999</v>
      </c>
      <c r="R29" s="30">
        <f t="shared" si="1"/>
        <v>8.054253178789418</v>
      </c>
      <c r="S29" s="30">
        <v>0.04</v>
      </c>
      <c r="T29" s="30">
        <f t="shared" si="2"/>
        <v>158.44913557973669</v>
      </c>
    </row>
    <row r="30" spans="1:45">
      <c r="A30" s="9">
        <v>56</v>
      </c>
      <c r="B30" s="26">
        <v>1</v>
      </c>
      <c r="C30" s="29" t="s">
        <v>36</v>
      </c>
      <c r="D30" s="29" t="s">
        <v>29</v>
      </c>
      <c r="E30" s="29">
        <v>0</v>
      </c>
      <c r="F30" s="29">
        <v>2</v>
      </c>
      <c r="G30" s="29" t="s">
        <v>74</v>
      </c>
      <c r="H30" s="9">
        <v>0.80600000000000005</v>
      </c>
      <c r="I30" s="14">
        <v>0.88500000000000001</v>
      </c>
      <c r="J30" s="14">
        <v>0.88400000000000001</v>
      </c>
      <c r="K30" s="52">
        <f t="shared" si="3"/>
        <v>0.85833333333333339</v>
      </c>
      <c r="L30" s="52">
        <f>K30*$B$85+$B$86</f>
        <v>3.3568441328597349</v>
      </c>
      <c r="M30" s="52">
        <f>L30-$B$106</f>
        <v>3.4594590984684044</v>
      </c>
      <c r="N30" s="27" t="s">
        <v>72</v>
      </c>
      <c r="O30" s="52">
        <f t="shared" si="0"/>
        <v>33.568441328597352</v>
      </c>
      <c r="P30" s="26">
        <v>10</v>
      </c>
      <c r="Q30" s="48">
        <v>0.2492</v>
      </c>
      <c r="R30" s="30">
        <f t="shared" si="1"/>
        <v>8.0051232788984947</v>
      </c>
      <c r="S30" s="30">
        <v>0.04</v>
      </c>
      <c r="T30" s="30">
        <f t="shared" si="2"/>
        <v>167.73478763073524</v>
      </c>
    </row>
    <row r="31" spans="1:45">
      <c r="A31" s="9">
        <v>47</v>
      </c>
      <c r="B31" s="26">
        <v>1</v>
      </c>
      <c r="C31" s="29" t="s">
        <v>36</v>
      </c>
      <c r="D31" s="29" t="s">
        <v>29</v>
      </c>
      <c r="E31" s="29">
        <v>250</v>
      </c>
      <c r="F31" s="29">
        <v>2</v>
      </c>
      <c r="G31" s="29" t="s">
        <v>74</v>
      </c>
      <c r="H31" s="9">
        <v>0.82799999999999996</v>
      </c>
      <c r="I31" s="9">
        <v>0.83299999999999996</v>
      </c>
      <c r="J31" s="9">
        <v>0.83399999999999996</v>
      </c>
      <c r="K31" s="52">
        <f t="shared" si="3"/>
        <v>0.83166666666666667</v>
      </c>
      <c r="L31" s="52">
        <f>K31*$B$85+$B$86</f>
        <v>3.2336067268886901</v>
      </c>
      <c r="M31" s="52">
        <f>L31-$B$106</f>
        <v>3.3362216924973596</v>
      </c>
      <c r="N31" s="27" t="s">
        <v>72</v>
      </c>
      <c r="O31" s="52">
        <f t="shared" si="0"/>
        <v>32.3360672688869</v>
      </c>
      <c r="P31" s="26">
        <v>10</v>
      </c>
      <c r="Q31" s="48">
        <v>0.248501798</v>
      </c>
      <c r="R31" s="30">
        <f t="shared" si="1"/>
        <v>8.0095999989901507</v>
      </c>
      <c r="S31" s="30">
        <v>0.04</v>
      </c>
      <c r="T31" s="30">
        <f t="shared" si="2"/>
        <v>161.48655250181699</v>
      </c>
    </row>
    <row r="32" spans="1:45">
      <c r="A32" s="17">
        <v>48</v>
      </c>
      <c r="B32" s="26">
        <v>1</v>
      </c>
      <c r="C32" s="29" t="s">
        <v>36</v>
      </c>
      <c r="D32" s="29" t="s">
        <v>30</v>
      </c>
      <c r="E32" s="29">
        <v>0</v>
      </c>
      <c r="F32" s="29">
        <v>2</v>
      </c>
      <c r="G32" s="29" t="s">
        <v>74</v>
      </c>
      <c r="H32" s="17">
        <v>0.59099999999999997</v>
      </c>
      <c r="I32" s="17">
        <v>0.58799999999999997</v>
      </c>
      <c r="J32" s="17">
        <v>0.59</v>
      </c>
      <c r="K32" s="52">
        <f t="shared" si="3"/>
        <v>0.58966666666666656</v>
      </c>
      <c r="L32" s="52">
        <f>K32*$B$85+$B$86</f>
        <v>2.1152272677014565</v>
      </c>
      <c r="M32" s="52">
        <f>L32-$B$106</f>
        <v>2.217842233310126</v>
      </c>
      <c r="N32" s="27" t="s">
        <v>72</v>
      </c>
      <c r="O32" s="52">
        <f t="shared" si="0"/>
        <v>21.152272677014565</v>
      </c>
      <c r="P32" s="26">
        <v>10</v>
      </c>
      <c r="Q32" s="48">
        <v>0.25010386400000001</v>
      </c>
      <c r="R32" s="30">
        <f t="shared" si="1"/>
        <v>7.9993353256285911</v>
      </c>
      <c r="S32" s="30">
        <v>0.04</v>
      </c>
      <c r="T32" s="30">
        <f t="shared" si="2"/>
        <v>105.77015122367013</v>
      </c>
    </row>
    <row r="33" spans="1:45">
      <c r="A33" s="17">
        <v>49</v>
      </c>
      <c r="B33" s="26">
        <v>1</v>
      </c>
      <c r="C33" s="29" t="s">
        <v>36</v>
      </c>
      <c r="D33" s="29" t="s">
        <v>30</v>
      </c>
      <c r="E33" s="29">
        <v>250</v>
      </c>
      <c r="F33" s="29">
        <v>2</v>
      </c>
      <c r="G33" s="29" t="s">
        <v>74</v>
      </c>
      <c r="H33" s="17">
        <v>0.58199999999999996</v>
      </c>
      <c r="I33" s="17">
        <v>0.58399999999999996</v>
      </c>
      <c r="J33" s="5">
        <v>0.747</v>
      </c>
      <c r="K33" s="52">
        <f t="shared" si="3"/>
        <v>0.6376666666666666</v>
      </c>
      <c r="L33" s="52">
        <f>K33*$B$85+$B$86</f>
        <v>2.3370545984493378</v>
      </c>
      <c r="M33" s="52">
        <f>L33-$B$106</f>
        <v>2.4396695640580073</v>
      </c>
      <c r="N33" s="27" t="s">
        <v>72</v>
      </c>
      <c r="O33" s="52">
        <f t="shared" si="0"/>
        <v>23.370545984493379</v>
      </c>
      <c r="P33" s="26">
        <v>10</v>
      </c>
      <c r="Q33" s="48">
        <v>0.238379023</v>
      </c>
      <c r="R33" s="30">
        <f t="shared" si="1"/>
        <v>8.0750721824847957</v>
      </c>
      <c r="S33" s="30">
        <v>0.04</v>
      </c>
      <c r="T33" s="30">
        <f t="shared" si="2"/>
        <v>115.76637561301395</v>
      </c>
    </row>
    <row r="34" spans="1:45" s="37" customFormat="1">
      <c r="A34" s="6">
        <v>17</v>
      </c>
      <c r="B34" s="26">
        <v>2</v>
      </c>
      <c r="C34" s="29" t="s">
        <v>26</v>
      </c>
      <c r="D34" s="29" t="s">
        <v>27</v>
      </c>
      <c r="E34" s="29">
        <v>0</v>
      </c>
      <c r="F34" s="29">
        <v>3</v>
      </c>
      <c r="G34" s="29" t="s">
        <v>74</v>
      </c>
      <c r="H34" s="17">
        <v>0.61699999999999999</v>
      </c>
      <c r="I34" s="17">
        <v>0.61399999999999999</v>
      </c>
      <c r="J34" s="17">
        <v>0.61399999999999999</v>
      </c>
      <c r="K34" s="52">
        <f t="shared" si="3"/>
        <v>0.61499999999999988</v>
      </c>
      <c r="L34" s="52">
        <f>K34*$B$89+$B$90</f>
        <v>2.3835265703343693</v>
      </c>
      <c r="M34" s="52">
        <f>L34-$B$106</f>
        <v>2.4861415359430388</v>
      </c>
      <c r="N34" s="27" t="s">
        <v>72</v>
      </c>
      <c r="O34" s="52">
        <f t="shared" si="0"/>
        <v>23.835265703343694</v>
      </c>
      <c r="P34" s="26">
        <v>10</v>
      </c>
      <c r="Q34" s="48">
        <v>0.154462659</v>
      </c>
      <c r="R34" s="30">
        <f t="shared" si="1"/>
        <v>8.662038500805247</v>
      </c>
      <c r="S34" s="30">
        <v>0.04</v>
      </c>
      <c r="T34" s="30">
        <f t="shared" si="2"/>
        <v>110.06769688741468</v>
      </c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</row>
    <row r="35" spans="1:45" s="37" customFormat="1">
      <c r="A35" s="17">
        <v>18</v>
      </c>
      <c r="B35" s="26">
        <v>2</v>
      </c>
      <c r="C35" s="29" t="s">
        <v>26</v>
      </c>
      <c r="D35" s="29" t="s">
        <v>27</v>
      </c>
      <c r="E35" s="29">
        <v>250</v>
      </c>
      <c r="F35" s="29">
        <v>3</v>
      </c>
      <c r="G35" s="29" t="s">
        <v>74</v>
      </c>
      <c r="H35" s="17">
        <v>0.61099999999999999</v>
      </c>
      <c r="I35" s="17">
        <v>0.61799999999999999</v>
      </c>
      <c r="J35" s="17">
        <v>0.621</v>
      </c>
      <c r="K35" s="52">
        <f t="shared" si="3"/>
        <v>0.6166666666666667</v>
      </c>
      <c r="L35" s="52">
        <f>K35*$B$89+$B$90</f>
        <v>2.3917618418111379</v>
      </c>
      <c r="M35" s="52">
        <f>L35-$B$106</f>
        <v>2.4943768074198074</v>
      </c>
      <c r="N35" s="27" t="s">
        <v>72</v>
      </c>
      <c r="O35" s="52">
        <f t="shared" si="0"/>
        <v>23.917618418111381</v>
      </c>
      <c r="P35" s="26">
        <v>10</v>
      </c>
      <c r="Q35" s="48">
        <v>0.14391273800000001</v>
      </c>
      <c r="R35" s="30">
        <f t="shared" si="1"/>
        <v>8.7419255576118946</v>
      </c>
      <c r="S35" s="30">
        <v>0.04</v>
      </c>
      <c r="T35" s="30">
        <f t="shared" si="2"/>
        <v>109.43867348440409</v>
      </c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</row>
    <row r="36" spans="1:45" s="37" customFormat="1">
      <c r="A36" s="15">
        <v>19</v>
      </c>
      <c r="B36" s="26">
        <v>2</v>
      </c>
      <c r="C36" s="29" t="s">
        <v>26</v>
      </c>
      <c r="D36" s="29" t="s">
        <v>28</v>
      </c>
      <c r="E36" s="29">
        <v>0</v>
      </c>
      <c r="F36" s="29">
        <v>3</v>
      </c>
      <c r="G36" s="29" t="s">
        <v>74</v>
      </c>
      <c r="H36" s="6">
        <v>0.68899999999999995</v>
      </c>
      <c r="I36" s="6">
        <v>0.68600000000000005</v>
      </c>
      <c r="J36" s="6">
        <v>0.69499999999999995</v>
      </c>
      <c r="K36" s="52">
        <f t="shared" si="3"/>
        <v>0.69</v>
      </c>
      <c r="L36" s="52">
        <f>K36*$B$89+$B$90</f>
        <v>2.7541137867889245</v>
      </c>
      <c r="M36" s="52">
        <f>L36-$B$106</f>
        <v>2.8567287523975939</v>
      </c>
      <c r="N36" s="27" t="s">
        <v>72</v>
      </c>
      <c r="O36" s="52">
        <f t="shared" si="0"/>
        <v>27.541137867889244</v>
      </c>
      <c r="P36" s="26">
        <v>10</v>
      </c>
      <c r="Q36" s="48">
        <v>0.15450484</v>
      </c>
      <c r="R36" s="30">
        <f t="shared" si="1"/>
        <v>8.6617220244828079</v>
      </c>
      <c r="S36" s="30">
        <v>0.04</v>
      </c>
      <c r="T36" s="30">
        <f t="shared" si="2"/>
        <v>127.18550787034165</v>
      </c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</row>
    <row r="37" spans="1:45" s="37" customFormat="1">
      <c r="A37" s="6">
        <v>20</v>
      </c>
      <c r="B37" s="26">
        <v>2</v>
      </c>
      <c r="C37" s="29" t="s">
        <v>26</v>
      </c>
      <c r="D37" s="29" t="s">
        <v>28</v>
      </c>
      <c r="E37" s="29">
        <v>250</v>
      </c>
      <c r="F37" s="29">
        <v>3</v>
      </c>
      <c r="G37" s="29" t="s">
        <v>74</v>
      </c>
      <c r="H37" s="6">
        <v>0.66900000000000004</v>
      </c>
      <c r="I37" s="6">
        <v>0.66800000000000004</v>
      </c>
      <c r="J37" s="6">
        <v>0.66800000000000004</v>
      </c>
      <c r="K37" s="52">
        <f t="shared" si="3"/>
        <v>0.66833333333333345</v>
      </c>
      <c r="L37" s="52">
        <f>K37*$B$89+$B$90</f>
        <v>2.6470552575909427</v>
      </c>
      <c r="M37" s="52">
        <f>L37-$B$106</f>
        <v>2.7496702231996122</v>
      </c>
      <c r="N37" s="27" t="s">
        <v>72</v>
      </c>
      <c r="O37" s="52">
        <f t="shared" si="0"/>
        <v>26.470552575909426</v>
      </c>
      <c r="P37" s="26">
        <v>10</v>
      </c>
      <c r="Q37" s="48">
        <v>0.14766138400000001</v>
      </c>
      <c r="R37" s="30">
        <f t="shared" si="1"/>
        <v>8.713371504360035</v>
      </c>
      <c r="S37" s="30">
        <v>0.04</v>
      </c>
      <c r="T37" s="30">
        <f t="shared" si="2"/>
        <v>121.51692401805191</v>
      </c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</row>
    <row r="38" spans="1:45" s="37" customFormat="1">
      <c r="A38" s="5">
        <v>21</v>
      </c>
      <c r="B38" s="26">
        <v>2</v>
      </c>
      <c r="C38" s="29" t="s">
        <v>26</v>
      </c>
      <c r="D38" s="29" t="s">
        <v>29</v>
      </c>
      <c r="E38" s="29">
        <v>0</v>
      </c>
      <c r="F38" s="29">
        <v>3</v>
      </c>
      <c r="G38" s="29" t="s">
        <v>74</v>
      </c>
      <c r="H38" s="9">
        <v>0.79400000000000004</v>
      </c>
      <c r="I38" s="5">
        <v>0.74399999999999999</v>
      </c>
      <c r="J38" s="5">
        <v>0.749</v>
      </c>
      <c r="K38" s="52">
        <f>AVERAGE(H38:J38)</f>
        <v>0.76233333333333331</v>
      </c>
      <c r="L38" s="52">
        <f>K38*$B$89+$B$90</f>
        <v>3.1115245688806512</v>
      </c>
      <c r="M38" s="52">
        <f>L38-$B$106</f>
        <v>3.2141395344893207</v>
      </c>
      <c r="N38" s="27" t="s">
        <v>72</v>
      </c>
      <c r="O38" s="52">
        <f t="shared" si="0"/>
        <v>31.11524568880651</v>
      </c>
      <c r="P38" s="26">
        <v>10</v>
      </c>
      <c r="Q38" s="48">
        <v>0.16249533099999999</v>
      </c>
      <c r="R38" s="30">
        <f t="shared" si="1"/>
        <v>8.6021850869696106</v>
      </c>
      <c r="S38" s="30">
        <v>0.04</v>
      </c>
      <c r="T38" s="30">
        <f t="shared" si="2"/>
        <v>144.68531134462177</v>
      </c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</row>
    <row r="39" spans="1:45" s="37" customFormat="1">
      <c r="A39" s="5">
        <v>22</v>
      </c>
      <c r="B39" s="26">
        <v>2</v>
      </c>
      <c r="C39" s="29" t="s">
        <v>26</v>
      </c>
      <c r="D39" s="29" t="s">
        <v>29</v>
      </c>
      <c r="E39" s="29">
        <v>250</v>
      </c>
      <c r="F39" s="29">
        <v>3</v>
      </c>
      <c r="G39" s="29" t="s">
        <v>74</v>
      </c>
      <c r="H39" s="5">
        <v>0.752</v>
      </c>
      <c r="I39" s="5">
        <v>0.749</v>
      </c>
      <c r="J39" s="5">
        <v>0.75</v>
      </c>
      <c r="K39" s="52">
        <f t="shared" si="3"/>
        <v>0.7503333333333333</v>
      </c>
      <c r="L39" s="52">
        <f>K39*$B$89+$B$90</f>
        <v>3.0522306142479221</v>
      </c>
      <c r="M39" s="52">
        <f>L39-$B$106</f>
        <v>3.1548455798565915</v>
      </c>
      <c r="N39" s="27" t="s">
        <v>72</v>
      </c>
      <c r="O39" s="52">
        <f t="shared" si="0"/>
        <v>30.52230614247922</v>
      </c>
      <c r="P39" s="26">
        <v>10</v>
      </c>
      <c r="Q39" s="48">
        <v>0.143820225</v>
      </c>
      <c r="R39" s="30">
        <f t="shared" si="1"/>
        <v>8.7426326108195891</v>
      </c>
      <c r="S39" s="30">
        <v>0.04</v>
      </c>
      <c r="T39" s="30">
        <f t="shared" si="2"/>
        <v>139.64812431763787</v>
      </c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</row>
    <row r="40" spans="1:45" s="37" customFormat="1">
      <c r="A40" s="11">
        <v>23</v>
      </c>
      <c r="B40" s="26">
        <v>2</v>
      </c>
      <c r="C40" s="29" t="s">
        <v>26</v>
      </c>
      <c r="D40" s="29" t="s">
        <v>30</v>
      </c>
      <c r="E40" s="29">
        <v>0</v>
      </c>
      <c r="F40" s="29">
        <v>3</v>
      </c>
      <c r="G40" s="29" t="s">
        <v>74</v>
      </c>
      <c r="H40" s="11">
        <v>0.40899999999999997</v>
      </c>
      <c r="I40" s="11">
        <v>0.41499999999999998</v>
      </c>
      <c r="J40" s="11">
        <v>0.41099999999999998</v>
      </c>
      <c r="K40" s="52">
        <f t="shared" si="3"/>
        <v>0.41166666666666663</v>
      </c>
      <c r="L40" s="52">
        <f>K40*$B$89+$B$90</f>
        <v>1.3788234501686873</v>
      </c>
      <c r="M40" s="52">
        <f>L40-$B$106</f>
        <v>1.4814384157773568</v>
      </c>
      <c r="N40" s="27" t="s">
        <v>72</v>
      </c>
      <c r="O40" s="52">
        <f t="shared" si="0"/>
        <v>13.788234501686873</v>
      </c>
      <c r="P40" s="26">
        <v>10</v>
      </c>
      <c r="Q40" s="48">
        <v>0.15852713199999999</v>
      </c>
      <c r="R40" s="30">
        <f t="shared" si="1"/>
        <v>8.6316493794467313</v>
      </c>
      <c r="S40" s="30">
        <v>0.04</v>
      </c>
      <c r="T40" s="30">
        <f t="shared" si="2"/>
        <v>63.896175090330956</v>
      </c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</row>
    <row r="41" spans="1:45" s="37" customFormat="1">
      <c r="A41" s="11">
        <v>24</v>
      </c>
      <c r="B41" s="26">
        <v>2</v>
      </c>
      <c r="C41" s="29" t="s">
        <v>26</v>
      </c>
      <c r="D41" s="29" t="s">
        <v>30</v>
      </c>
      <c r="E41" s="29">
        <v>250</v>
      </c>
      <c r="F41" s="29">
        <v>3</v>
      </c>
      <c r="G41" s="29" t="s">
        <v>74</v>
      </c>
      <c r="H41" s="10">
        <v>0.39</v>
      </c>
      <c r="I41" s="10">
        <v>0.39100000000000001</v>
      </c>
      <c r="J41" s="10">
        <v>0.39500000000000002</v>
      </c>
      <c r="K41" s="52">
        <f t="shared" si="3"/>
        <v>0.39200000000000007</v>
      </c>
      <c r="L41" s="52">
        <f>K41*$B$89+$B$90</f>
        <v>1.2816472467428268</v>
      </c>
      <c r="M41" s="52">
        <f>L41-$B$106</f>
        <v>1.3842622123514963</v>
      </c>
      <c r="N41" s="27" t="s">
        <v>72</v>
      </c>
      <c r="O41" s="52">
        <f t="shared" si="0"/>
        <v>12.816472467428268</v>
      </c>
      <c r="P41" s="26">
        <v>10</v>
      </c>
      <c r="Q41" s="48">
        <v>0.13078089500000001</v>
      </c>
      <c r="R41" s="30">
        <f t="shared" si="1"/>
        <v>8.8434461921113368</v>
      </c>
      <c r="S41" s="30">
        <v>0.04</v>
      </c>
      <c r="T41" s="30">
        <f t="shared" si="2"/>
        <v>57.970488829845593</v>
      </c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</row>
    <row r="42" spans="1:45" s="37" customFormat="1">
      <c r="A42" s="5">
        <v>50</v>
      </c>
      <c r="B42" s="26">
        <v>2</v>
      </c>
      <c r="C42" s="29" t="s">
        <v>36</v>
      </c>
      <c r="D42" s="29" t="s">
        <v>27</v>
      </c>
      <c r="E42" s="29">
        <v>0</v>
      </c>
      <c r="F42" s="29">
        <v>3</v>
      </c>
      <c r="G42" s="29" t="s">
        <v>74</v>
      </c>
      <c r="H42" s="5">
        <v>0.77</v>
      </c>
      <c r="I42" s="9">
        <v>0.77100000000000002</v>
      </c>
      <c r="J42" s="5">
        <v>0.76600000000000001</v>
      </c>
      <c r="K42" s="52">
        <f t="shared" si="3"/>
        <v>0.76900000000000002</v>
      </c>
      <c r="L42" s="52">
        <f>K42*$B$89+$B$90</f>
        <v>3.144465654787723</v>
      </c>
      <c r="M42" s="52">
        <f>L42-$B$106</f>
        <v>3.2470806203963924</v>
      </c>
      <c r="N42" s="27" t="s">
        <v>72</v>
      </c>
      <c r="O42" s="52">
        <f t="shared" si="0"/>
        <v>31.44465654787723</v>
      </c>
      <c r="P42" s="26">
        <v>10</v>
      </c>
      <c r="Q42" s="48">
        <v>0.25089605700000001</v>
      </c>
      <c r="R42" s="30">
        <f t="shared" si="1"/>
        <v>7.9942693431961143</v>
      </c>
      <c r="S42" s="30">
        <v>0.04</v>
      </c>
      <c r="T42" s="30">
        <f t="shared" si="2"/>
        <v>157.33598755783544</v>
      </c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</row>
    <row r="43" spans="1:45" s="37" customFormat="1">
      <c r="A43" s="5">
        <v>51</v>
      </c>
      <c r="B43" s="26">
        <v>2</v>
      </c>
      <c r="C43" s="29" t="s">
        <v>36</v>
      </c>
      <c r="D43" s="29" t="s">
        <v>27</v>
      </c>
      <c r="E43" s="29">
        <v>250</v>
      </c>
      <c r="F43" s="29">
        <v>3</v>
      </c>
      <c r="G43" s="29" t="s">
        <v>74</v>
      </c>
      <c r="H43" s="5">
        <v>0.76500000000000001</v>
      </c>
      <c r="I43" s="5">
        <v>0.77</v>
      </c>
      <c r="J43" s="5">
        <v>0.77</v>
      </c>
      <c r="K43" s="52">
        <f t="shared" si="3"/>
        <v>0.76833333333333342</v>
      </c>
      <c r="L43" s="52">
        <f>K43*$B$89+$B$90</f>
        <v>3.141171546197016</v>
      </c>
      <c r="M43" s="52">
        <f>L43-$B$106</f>
        <v>3.2437865118056854</v>
      </c>
      <c r="N43" s="27" t="s">
        <v>72</v>
      </c>
      <c r="O43" s="52">
        <f t="shared" si="0"/>
        <v>31.411715461970161</v>
      </c>
      <c r="P43" s="26">
        <v>10</v>
      </c>
      <c r="Q43" s="48">
        <v>0.24246079600000001</v>
      </c>
      <c r="R43" s="30">
        <f t="shared" si="1"/>
        <v>8.0485436902268255</v>
      </c>
      <c r="S43" s="30">
        <v>0.04</v>
      </c>
      <c r="T43" s="30">
        <f t="shared" si="2"/>
        <v>156.11129998641985</v>
      </c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0"/>
    </row>
    <row r="44" spans="1:45" s="37" customFormat="1">
      <c r="A44" s="9">
        <v>52</v>
      </c>
      <c r="B44" s="26">
        <v>2</v>
      </c>
      <c r="C44" s="29" t="s">
        <v>36</v>
      </c>
      <c r="D44" s="29" t="s">
        <v>28</v>
      </c>
      <c r="E44" s="29">
        <v>0</v>
      </c>
      <c r="F44" s="29">
        <v>3</v>
      </c>
      <c r="G44" s="29" t="s">
        <v>74</v>
      </c>
      <c r="H44" s="9">
        <v>0.83</v>
      </c>
      <c r="I44" s="9">
        <v>0.82699999999999996</v>
      </c>
      <c r="J44" s="9">
        <v>0.83199999999999996</v>
      </c>
      <c r="K44" s="52">
        <f t="shared" si="3"/>
        <v>0.82966666666666666</v>
      </c>
      <c r="L44" s="52">
        <f>K44*$B$89+$B$90</f>
        <v>3.4442295365420739</v>
      </c>
      <c r="M44" s="52">
        <f>L44-$B$106</f>
        <v>3.5468445021507433</v>
      </c>
      <c r="N44" s="27" t="s">
        <v>72</v>
      </c>
      <c r="O44" s="52">
        <f t="shared" si="0"/>
        <v>34.44229536542074</v>
      </c>
      <c r="P44" s="26">
        <v>10</v>
      </c>
      <c r="Q44" s="48">
        <v>0.239565943</v>
      </c>
      <c r="R44" s="30">
        <f t="shared" si="1"/>
        <v>8.0673400688937758</v>
      </c>
      <c r="S44" s="30">
        <v>0.04</v>
      </c>
      <c r="T44" s="30">
        <f t="shared" si="2"/>
        <v>170.77398533488918</v>
      </c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</row>
    <row r="45" spans="1:45" s="37" customFormat="1">
      <c r="A45" s="9">
        <v>53</v>
      </c>
      <c r="B45" s="26">
        <v>2</v>
      </c>
      <c r="C45" s="29" t="s">
        <v>36</v>
      </c>
      <c r="D45" s="29" t="s">
        <v>28</v>
      </c>
      <c r="E45" s="29">
        <v>250</v>
      </c>
      <c r="F45" s="29">
        <v>3</v>
      </c>
      <c r="G45" s="29" t="s">
        <v>74</v>
      </c>
      <c r="H45" s="9">
        <v>0.79600000000000004</v>
      </c>
      <c r="I45" s="9">
        <v>0.79900000000000004</v>
      </c>
      <c r="J45" s="9">
        <v>0.79500000000000004</v>
      </c>
      <c r="K45" s="52">
        <f t="shared" si="3"/>
        <v>0.79666666666666675</v>
      </c>
      <c r="L45" s="52">
        <f>K45*$B$89+$B$90</f>
        <v>3.28117116130207</v>
      </c>
      <c r="M45" s="52">
        <f>L45-$B$106</f>
        <v>3.3837861269107394</v>
      </c>
      <c r="N45" s="27" t="s">
        <v>72</v>
      </c>
      <c r="O45" s="52">
        <f t="shared" si="0"/>
        <v>32.811711613020698</v>
      </c>
      <c r="P45" s="26">
        <v>10</v>
      </c>
      <c r="Q45" s="48">
        <v>0.248582996</v>
      </c>
      <c r="R45" s="30">
        <f t="shared" si="1"/>
        <v>8.0090791177168956</v>
      </c>
      <c r="S45" s="30">
        <v>0.04</v>
      </c>
      <c r="T45" s="30">
        <f t="shared" si="2"/>
        <v>163.87258075869354</v>
      </c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</row>
    <row r="46" spans="1:45" s="37" customFormat="1">
      <c r="A46" s="9">
        <v>54</v>
      </c>
      <c r="B46" s="26">
        <v>2</v>
      </c>
      <c r="C46" s="29" t="s">
        <v>36</v>
      </c>
      <c r="D46" s="29" t="s">
        <v>29</v>
      </c>
      <c r="E46" s="29">
        <v>0</v>
      </c>
      <c r="F46" s="29">
        <v>3</v>
      </c>
      <c r="G46" s="29" t="s">
        <v>74</v>
      </c>
      <c r="H46" s="14">
        <v>0.871</v>
      </c>
      <c r="I46" s="14">
        <v>0.87</v>
      </c>
      <c r="J46" s="14">
        <v>0.876</v>
      </c>
      <c r="K46" s="52">
        <f t="shared" si="3"/>
        <v>0.87233333333333329</v>
      </c>
      <c r="L46" s="52">
        <f>K46*$B$89+$B$90</f>
        <v>3.6550524863473317</v>
      </c>
      <c r="M46" s="52">
        <f>L46-$B$106</f>
        <v>3.7576674519560012</v>
      </c>
      <c r="N46" s="27" t="s">
        <v>72</v>
      </c>
      <c r="O46" s="52">
        <f t="shared" si="0"/>
        <v>36.550524863473314</v>
      </c>
      <c r="P46" s="26">
        <v>10</v>
      </c>
      <c r="Q46" s="48">
        <v>0.26128364399999998</v>
      </c>
      <c r="R46" s="30">
        <f t="shared" si="1"/>
        <v>7.9284307281479345</v>
      </c>
      <c r="S46" s="30">
        <v>0.04</v>
      </c>
      <c r="T46" s="30">
        <f t="shared" si="2"/>
        <v>184.40231675965691</v>
      </c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0"/>
      <c r="AS46" s="30"/>
    </row>
    <row r="47" spans="1:45" s="37" customFormat="1">
      <c r="A47" s="9">
        <v>55</v>
      </c>
      <c r="B47" s="26">
        <v>2</v>
      </c>
      <c r="C47" s="29" t="s">
        <v>36</v>
      </c>
      <c r="D47" s="29" t="s">
        <v>29</v>
      </c>
      <c r="E47" s="29">
        <v>250</v>
      </c>
      <c r="F47" s="29">
        <v>3</v>
      </c>
      <c r="G47" s="29" t="s">
        <v>74</v>
      </c>
      <c r="H47" s="14">
        <v>0.86499999999999999</v>
      </c>
      <c r="I47" s="14">
        <v>0.86399999999999999</v>
      </c>
      <c r="J47" s="14">
        <v>0.86</v>
      </c>
      <c r="K47" s="52">
        <f t="shared" si="3"/>
        <v>0.86299999999999999</v>
      </c>
      <c r="L47" s="52">
        <f>K47*$B$89+$B$90</f>
        <v>3.6089349660774319</v>
      </c>
      <c r="M47" s="52">
        <f>L47-$B$106</f>
        <v>3.7115499316861014</v>
      </c>
      <c r="N47" s="27" t="s">
        <v>72</v>
      </c>
      <c r="O47" s="52">
        <f t="shared" si="0"/>
        <v>36.089349660774317</v>
      </c>
      <c r="P47" s="26">
        <v>10</v>
      </c>
      <c r="Q47" s="48">
        <v>0.23815213099999999</v>
      </c>
      <c r="R47" s="30">
        <f t="shared" si="1"/>
        <v>8.0765519435188047</v>
      </c>
      <c r="S47" s="30">
        <v>0.04</v>
      </c>
      <c r="T47" s="30">
        <f t="shared" si="2"/>
        <v>178.73642075556739</v>
      </c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</row>
    <row r="48" spans="1:45" s="37" customFormat="1">
      <c r="A48" s="17">
        <v>56</v>
      </c>
      <c r="B48" s="26">
        <v>2</v>
      </c>
      <c r="C48" s="29" t="s">
        <v>36</v>
      </c>
      <c r="D48" s="29" t="s">
        <v>30</v>
      </c>
      <c r="E48" s="29">
        <v>0</v>
      </c>
      <c r="F48" s="29">
        <v>3</v>
      </c>
      <c r="G48" s="29" t="s">
        <v>74</v>
      </c>
      <c r="H48" s="17">
        <v>0.59299999999999997</v>
      </c>
      <c r="I48" s="17">
        <v>0.58099999999999996</v>
      </c>
      <c r="J48" s="17">
        <v>0.58599999999999997</v>
      </c>
      <c r="K48" s="52">
        <f t="shared" si="3"/>
        <v>0.58666666666666656</v>
      </c>
      <c r="L48" s="52">
        <f>K48*$B$89+$B$90</f>
        <v>2.2435269552293153</v>
      </c>
      <c r="M48" s="52">
        <f>L48-$B$106</f>
        <v>2.3461419208379848</v>
      </c>
      <c r="N48" s="27" t="s">
        <v>72</v>
      </c>
      <c r="O48" s="52">
        <f t="shared" si="0"/>
        <v>22.435269552293153</v>
      </c>
      <c r="P48" s="26">
        <v>10</v>
      </c>
      <c r="Q48" s="48">
        <v>0.24702014</v>
      </c>
      <c r="R48" s="30">
        <f t="shared" si="1"/>
        <v>8.0191166760145514</v>
      </c>
      <c r="S48" s="30">
        <v>0.04</v>
      </c>
      <c r="T48" s="30">
        <f t="shared" si="2"/>
        <v>111.90893191215338</v>
      </c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0"/>
      <c r="AS48" s="30"/>
    </row>
    <row r="49" spans="1:45" s="37" customFormat="1">
      <c r="A49" s="17">
        <v>57</v>
      </c>
      <c r="B49" s="26">
        <v>2</v>
      </c>
      <c r="C49" s="29" t="s">
        <v>36</v>
      </c>
      <c r="D49" s="29" t="s">
        <v>30</v>
      </c>
      <c r="E49" s="29">
        <v>250</v>
      </c>
      <c r="F49" s="29">
        <v>3</v>
      </c>
      <c r="G49" s="29" t="s">
        <v>74</v>
      </c>
      <c r="H49" s="17">
        <v>0.58099999999999996</v>
      </c>
      <c r="I49" s="17">
        <v>0.58099999999999996</v>
      </c>
      <c r="J49" s="17">
        <v>0.57399999999999995</v>
      </c>
      <c r="K49" s="52">
        <f t="shared" si="3"/>
        <v>0.57866666666666655</v>
      </c>
      <c r="L49" s="52">
        <f>K49*$B$89+$B$90</f>
        <v>2.2039976521408295</v>
      </c>
      <c r="M49" s="52">
        <f>L49-$B$106</f>
        <v>2.306612617749499</v>
      </c>
      <c r="N49" s="27" t="s">
        <v>72</v>
      </c>
      <c r="O49" s="52">
        <f t="shared" si="0"/>
        <v>22.039976521408295</v>
      </c>
      <c r="P49" s="26">
        <v>10</v>
      </c>
      <c r="Q49" s="48">
        <v>0.24518021800000001</v>
      </c>
      <c r="R49" s="30">
        <f t="shared" si="1"/>
        <v>8.0309660043121571</v>
      </c>
      <c r="S49" s="30">
        <v>0.04</v>
      </c>
      <c r="T49" s="30">
        <f t="shared" si="2"/>
        <v>109.77497107856824</v>
      </c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  <c r="AM49" s="30"/>
      <c r="AN49" s="30"/>
      <c r="AO49" s="30"/>
      <c r="AP49" s="30"/>
      <c r="AQ49" s="30"/>
      <c r="AR49" s="30"/>
      <c r="AS49" s="30"/>
    </row>
    <row r="50" spans="1:45" s="37" customFormat="1">
      <c r="A50" s="13">
        <v>25</v>
      </c>
      <c r="B50" s="26">
        <v>1</v>
      </c>
      <c r="C50" s="29" t="s">
        <v>26</v>
      </c>
      <c r="D50" s="29" t="s">
        <v>31</v>
      </c>
      <c r="E50" s="29"/>
      <c r="F50" s="29">
        <v>1</v>
      </c>
      <c r="G50" s="29" t="s">
        <v>76</v>
      </c>
      <c r="H50" s="13">
        <v>0.17499999999999999</v>
      </c>
      <c r="I50" s="13">
        <v>0.17599999999999999</v>
      </c>
      <c r="J50" s="13">
        <v>0.17599999999999999</v>
      </c>
      <c r="K50" s="52">
        <f>AVERAGE(H50:J50)</f>
        <v>0.17566666666666664</v>
      </c>
      <c r="L50" s="52">
        <f>K50*$B$85+$B$86</f>
        <v>0.20196654000098424</v>
      </c>
      <c r="M50" s="52">
        <f>L50-$B$104</f>
        <v>0.30963398250225027</v>
      </c>
      <c r="N50" s="27" t="s">
        <v>72</v>
      </c>
      <c r="O50" s="52">
        <f t="shared" si="0"/>
        <v>2.0196654000098424</v>
      </c>
      <c r="P50" s="26">
        <v>10</v>
      </c>
      <c r="Q50" s="62">
        <v>0.14645710682878407</v>
      </c>
      <c r="R50" s="30">
        <f t="shared" si="1"/>
        <v>8.7225243233573799</v>
      </c>
      <c r="S50" s="30">
        <v>0.04</v>
      </c>
      <c r="T50" s="30">
        <f t="shared" si="2"/>
        <v>9.2618390050299322</v>
      </c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0"/>
      <c r="AJ50" s="30"/>
      <c r="AK50" s="30"/>
      <c r="AL50" s="30"/>
      <c r="AM50" s="30"/>
      <c r="AN50" s="30"/>
      <c r="AO50" s="30"/>
      <c r="AP50" s="30"/>
      <c r="AQ50" s="30"/>
      <c r="AR50" s="30"/>
      <c r="AS50" s="30"/>
    </row>
    <row r="51" spans="1:45" s="37" customFormat="1">
      <c r="A51" s="13">
        <v>26</v>
      </c>
      <c r="B51" s="26">
        <v>2</v>
      </c>
      <c r="C51" s="29" t="s">
        <v>26</v>
      </c>
      <c r="D51" s="29" t="s">
        <v>31</v>
      </c>
      <c r="E51" s="29"/>
      <c r="F51" s="29">
        <v>2</v>
      </c>
      <c r="G51" s="29" t="s">
        <v>76</v>
      </c>
      <c r="H51" s="3">
        <v>0.16600000000000001</v>
      </c>
      <c r="I51" s="3">
        <v>0.16500000000000001</v>
      </c>
      <c r="J51" s="3">
        <v>0.16500000000000001</v>
      </c>
      <c r="K51" s="52">
        <f>AVERAGE(H51:J51)</f>
        <v>0.16533333333333333</v>
      </c>
      <c r="L51" s="52">
        <f>K51*$B$89+$B$90</f>
        <v>0.16165032590239381</v>
      </c>
      <c r="M51" s="52">
        <f>L51-$B$104</f>
        <v>0.26931776840365984</v>
      </c>
      <c r="N51" s="27" t="s">
        <v>72</v>
      </c>
      <c r="O51" s="52">
        <f t="shared" si="0"/>
        <v>1.6165032590239381</v>
      </c>
      <c r="P51" s="26">
        <v>10</v>
      </c>
      <c r="Q51" s="62">
        <v>0.14645710682878407</v>
      </c>
      <c r="R51" s="30">
        <f t="shared" si="1"/>
        <v>8.7225243233573799</v>
      </c>
      <c r="S51" s="30">
        <v>0.04</v>
      </c>
      <c r="T51" s="30">
        <f t="shared" si="2"/>
        <v>7.413006598079539</v>
      </c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0"/>
      <c r="AS51" s="30"/>
    </row>
    <row r="52" spans="1:45" s="37" customFormat="1">
      <c r="A52" s="10">
        <v>27</v>
      </c>
      <c r="B52" s="26">
        <v>2</v>
      </c>
      <c r="C52" s="29" t="s">
        <v>26</v>
      </c>
      <c r="D52" s="29" t="s">
        <v>31</v>
      </c>
      <c r="E52" s="29"/>
      <c r="F52" s="29">
        <v>3</v>
      </c>
      <c r="G52" s="29" t="s">
        <v>76</v>
      </c>
      <c r="H52" s="3">
        <v>0.16500000000000001</v>
      </c>
      <c r="I52" s="3">
        <v>0.16</v>
      </c>
      <c r="J52" s="3">
        <v>0.14299999999999999</v>
      </c>
      <c r="K52" s="52">
        <f>AVERAGE(H52:J52)</f>
        <v>0.156</v>
      </c>
      <c r="L52" s="52">
        <f>K52*$B$89+$B$90</f>
        <v>0.11553280563249357</v>
      </c>
      <c r="M52" s="52">
        <f>L52-$B$104</f>
        <v>0.2232002481337596</v>
      </c>
      <c r="N52" s="27" t="s">
        <v>72</v>
      </c>
      <c r="O52" s="52">
        <f t="shared" si="0"/>
        <v>1.1553280563249357</v>
      </c>
      <c r="P52" s="26">
        <v>10</v>
      </c>
      <c r="Q52" s="62">
        <v>0.14645710682878407</v>
      </c>
      <c r="R52" s="30">
        <f t="shared" si="1"/>
        <v>8.7225243233573799</v>
      </c>
      <c r="S52" s="30">
        <v>0.04</v>
      </c>
      <c r="T52" s="30">
        <f t="shared" si="2"/>
        <v>5.2981362435696333</v>
      </c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30"/>
    </row>
    <row r="53" spans="1:45" s="37" customFormat="1">
      <c r="A53" s="13">
        <v>58</v>
      </c>
      <c r="B53" s="26">
        <v>3</v>
      </c>
      <c r="C53" s="29" t="s">
        <v>36</v>
      </c>
      <c r="D53" s="29" t="s">
        <v>31</v>
      </c>
      <c r="E53" s="29"/>
      <c r="F53" s="29">
        <v>1</v>
      </c>
      <c r="G53" s="29" t="s">
        <v>76</v>
      </c>
      <c r="H53" s="16">
        <v>0.376</v>
      </c>
      <c r="I53" s="16">
        <v>0.374</v>
      </c>
      <c r="J53" s="16">
        <v>0.35899999999999999</v>
      </c>
      <c r="K53" s="52">
        <f t="shared" si="3"/>
        <v>0.36966666666666664</v>
      </c>
      <c r="L53" s="52">
        <f>K53*$B$93+$B$94</f>
        <v>1.1912314705358162</v>
      </c>
      <c r="M53" s="52">
        <f>L53-$B$104</f>
        <v>1.2988989130370823</v>
      </c>
      <c r="N53" s="27" t="s">
        <v>72</v>
      </c>
      <c r="O53" s="52">
        <f t="shared" si="0"/>
        <v>11.912314705358163</v>
      </c>
      <c r="P53" s="26">
        <v>10</v>
      </c>
      <c r="Q53" s="62">
        <v>0.24565890461023274</v>
      </c>
      <c r="R53" s="30">
        <f t="shared" si="1"/>
        <v>8.0278798337085746</v>
      </c>
      <c r="S53" s="30">
        <v>0.04</v>
      </c>
      <c r="T53" s="30">
        <f t="shared" si="2"/>
        <v>59.354723548995267</v>
      </c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0"/>
      <c r="AS53" s="30"/>
    </row>
    <row r="54" spans="1:45" s="37" customFormat="1">
      <c r="A54" s="16">
        <v>59</v>
      </c>
      <c r="B54" s="26">
        <v>4</v>
      </c>
      <c r="C54" s="29" t="s">
        <v>36</v>
      </c>
      <c r="D54" s="29" t="s">
        <v>31</v>
      </c>
      <c r="E54" s="29"/>
      <c r="F54" s="29">
        <v>2</v>
      </c>
      <c r="G54" s="29" t="s">
        <v>76</v>
      </c>
      <c r="H54" s="16">
        <v>0.371</v>
      </c>
      <c r="I54" s="16">
        <v>0.36299999999999999</v>
      </c>
      <c r="J54" s="16">
        <v>0.373</v>
      </c>
      <c r="K54" s="52">
        <f>AVERAGE(H54:J54)</f>
        <v>0.36899999999999999</v>
      </c>
      <c r="L54" s="52">
        <f>K54*$B$97+$B$98</f>
        <v>0.84783159008585951</v>
      </c>
      <c r="M54" s="52">
        <f>L54-$B$104</f>
        <v>0.95549903258712554</v>
      </c>
      <c r="N54" s="27" t="s">
        <v>72</v>
      </c>
      <c r="O54" s="52">
        <f t="shared" si="0"/>
        <v>8.4783159008585951</v>
      </c>
      <c r="P54" s="26">
        <v>10</v>
      </c>
      <c r="Q54" s="62">
        <v>0.24565890461023274</v>
      </c>
      <c r="R54" s="30">
        <f t="shared" si="1"/>
        <v>8.0278798337085746</v>
      </c>
      <c r="S54" s="30">
        <v>0.04</v>
      </c>
      <c r="T54" s="30">
        <f t="shared" si="2"/>
        <v>42.244358792012143</v>
      </c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  <c r="AI54" s="30"/>
      <c r="AJ54" s="30"/>
      <c r="AK54" s="30"/>
      <c r="AL54" s="30"/>
      <c r="AM54" s="30"/>
      <c r="AN54" s="30"/>
      <c r="AO54" s="30"/>
      <c r="AP54" s="30"/>
      <c r="AQ54" s="30"/>
      <c r="AR54" s="30"/>
      <c r="AS54" s="30"/>
    </row>
    <row r="55" spans="1:45" s="37" customFormat="1">
      <c r="A55" s="3">
        <v>60</v>
      </c>
      <c r="B55" s="26">
        <v>3</v>
      </c>
      <c r="C55" s="29" t="s">
        <v>36</v>
      </c>
      <c r="D55" s="29" t="s">
        <v>31</v>
      </c>
      <c r="E55" s="29"/>
      <c r="F55" s="29">
        <v>3</v>
      </c>
      <c r="G55" s="29" t="s">
        <v>76</v>
      </c>
      <c r="H55" s="16">
        <v>0.35399999999999998</v>
      </c>
      <c r="I55" s="16">
        <v>0.35</v>
      </c>
      <c r="J55" s="16">
        <v>0.35699999999999998</v>
      </c>
      <c r="K55" s="52">
        <f>AVERAGE(H55:J55)</f>
        <v>0.35366666666666663</v>
      </c>
      <c r="L55" s="52">
        <f>K55*$B$93+$B$94</f>
        <v>1.1112221328530778</v>
      </c>
      <c r="M55" s="52">
        <f>L55-$B$104</f>
        <v>1.2188895753543438</v>
      </c>
      <c r="N55" s="27" t="s">
        <v>72</v>
      </c>
      <c r="O55" s="52">
        <f t="shared" si="0"/>
        <v>11.112221328530778</v>
      </c>
      <c r="P55" s="26">
        <v>10</v>
      </c>
      <c r="Q55" s="62">
        <v>0.24565890461023274</v>
      </c>
      <c r="R55" s="30">
        <f t="shared" si="1"/>
        <v>8.0278798337085746</v>
      </c>
      <c r="S55" s="30">
        <v>0.04</v>
      </c>
      <c r="T55" s="30">
        <f t="shared" si="2"/>
        <v>55.368149791536453</v>
      </c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  <c r="AM55" s="30"/>
      <c r="AN55" s="30"/>
      <c r="AO55" s="30"/>
      <c r="AP55" s="30"/>
      <c r="AQ55" s="30"/>
      <c r="AR55" s="30"/>
      <c r="AS55" s="30"/>
    </row>
    <row r="56" spans="1:45" s="37" customFormat="1">
      <c r="A56" s="13">
        <v>28</v>
      </c>
      <c r="B56" s="26">
        <v>1</v>
      </c>
      <c r="C56" s="29" t="s">
        <v>26</v>
      </c>
      <c r="D56" s="29" t="s">
        <v>32</v>
      </c>
      <c r="E56" s="29" t="s">
        <v>35</v>
      </c>
      <c r="F56" s="29">
        <v>1</v>
      </c>
      <c r="G56" s="29" t="s">
        <v>75</v>
      </c>
      <c r="H56" s="13">
        <v>0.16700000000000001</v>
      </c>
      <c r="I56" s="13">
        <v>0.16900000000000001</v>
      </c>
      <c r="J56" s="13">
        <v>0.16600000000000001</v>
      </c>
      <c r="K56" s="52">
        <f>AVERAGE(H56:J56)</f>
        <v>0.16733333333333333</v>
      </c>
      <c r="L56" s="52">
        <f>K56*$B$85+$B$86</f>
        <v>0.16345485063503284</v>
      </c>
      <c r="M56" s="52">
        <f>L56-$B$105</f>
        <v>0.28509786353345434</v>
      </c>
      <c r="N56" s="27" t="s">
        <v>72</v>
      </c>
      <c r="O56" s="52">
        <f t="shared" si="0"/>
        <v>1.6345485063503284</v>
      </c>
      <c r="P56" s="26">
        <v>5</v>
      </c>
      <c r="Q56" s="62">
        <v>0.15287190772076731</v>
      </c>
      <c r="R56" s="30">
        <f t="shared" si="1"/>
        <v>4.3369952607180986</v>
      </c>
      <c r="S56" s="30">
        <v>0.02</v>
      </c>
      <c r="T56" s="30">
        <f t="shared" si="2"/>
        <v>7.5377002191129332</v>
      </c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</row>
    <row r="57" spans="1:45" s="37" customFormat="1">
      <c r="A57" s="10">
        <v>29</v>
      </c>
      <c r="B57" s="26">
        <v>1</v>
      </c>
      <c r="C57" s="29" t="s">
        <v>26</v>
      </c>
      <c r="D57" s="29" t="s">
        <v>33</v>
      </c>
      <c r="E57" s="29" t="s">
        <v>35</v>
      </c>
      <c r="F57" s="29">
        <v>1</v>
      </c>
      <c r="G57" s="29" t="s">
        <v>75</v>
      </c>
      <c r="H57" s="10">
        <v>0.312</v>
      </c>
      <c r="I57" s="10">
        <v>0.317</v>
      </c>
      <c r="J57" s="10">
        <v>0.311</v>
      </c>
      <c r="K57" s="52">
        <f>AVERAGE(H57:J57)</f>
        <v>0.3133333333333333</v>
      </c>
      <c r="L57" s="52">
        <f>K57*$B$85+$B$86</f>
        <v>0.83817964832650382</v>
      </c>
      <c r="M57" s="52">
        <f>L57-$B$105</f>
        <v>0.95982266122492532</v>
      </c>
      <c r="N57" s="27" t="s">
        <v>72</v>
      </c>
      <c r="O57" s="52">
        <f t="shared" si="0"/>
        <v>8.3817964832650382</v>
      </c>
      <c r="P57" s="26">
        <v>5</v>
      </c>
      <c r="Q57" s="62">
        <v>0.15287190772076731</v>
      </c>
      <c r="R57" s="30">
        <f t="shared" si="1"/>
        <v>4.3369952607180986</v>
      </c>
      <c r="S57" s="30">
        <v>0.02</v>
      </c>
      <c r="T57" s="30">
        <f t="shared" si="2"/>
        <v>38.652550807155919</v>
      </c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  <c r="AR57" s="30"/>
      <c r="AS57" s="30"/>
    </row>
    <row r="58" spans="1:45" s="37" customFormat="1">
      <c r="A58" s="13">
        <v>30</v>
      </c>
      <c r="B58" s="26">
        <v>1</v>
      </c>
      <c r="C58" s="29" t="s">
        <v>26</v>
      </c>
      <c r="D58" s="29" t="s">
        <v>34</v>
      </c>
      <c r="E58" s="29" t="s">
        <v>35</v>
      </c>
      <c r="F58" s="29">
        <v>1</v>
      </c>
      <c r="G58" s="29" t="s">
        <v>75</v>
      </c>
      <c r="H58" s="13">
        <v>0.16400000000000001</v>
      </c>
      <c r="I58" s="13">
        <v>0.16400000000000001</v>
      </c>
      <c r="J58" s="13">
        <v>0.16400000000000001</v>
      </c>
      <c r="K58" s="52">
        <f>AVERAGE(H58:J58)</f>
        <v>0.16400000000000001</v>
      </c>
      <c r="L58" s="52">
        <f>K58*$B$85+$B$86</f>
        <v>0.14805017488865224</v>
      </c>
      <c r="M58" s="52">
        <f>L58-$B$105</f>
        <v>0.26969318778707374</v>
      </c>
      <c r="N58" s="27" t="s">
        <v>72</v>
      </c>
      <c r="O58" s="52">
        <f t="shared" si="0"/>
        <v>1.4805017488865224</v>
      </c>
      <c r="P58" s="26">
        <v>5</v>
      </c>
      <c r="Q58" s="62">
        <v>0.15287190772076731</v>
      </c>
      <c r="R58" s="30">
        <f t="shared" si="1"/>
        <v>4.3369952607180986</v>
      </c>
      <c r="S58" s="30">
        <v>0.02</v>
      </c>
      <c r="T58" s="30">
        <f t="shared" si="2"/>
        <v>6.827315502490948</v>
      </c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30"/>
      <c r="AM58" s="30"/>
      <c r="AN58" s="30"/>
      <c r="AO58" s="30"/>
      <c r="AP58" s="30"/>
      <c r="AQ58" s="30"/>
      <c r="AR58" s="30"/>
      <c r="AS58" s="30"/>
    </row>
    <row r="59" spans="1:45" s="37" customFormat="1">
      <c r="A59" s="13">
        <v>61</v>
      </c>
      <c r="B59" s="26">
        <v>3</v>
      </c>
      <c r="C59" s="29" t="s">
        <v>36</v>
      </c>
      <c r="D59" s="29" t="s">
        <v>32</v>
      </c>
      <c r="E59" s="29" t="s">
        <v>35</v>
      </c>
      <c r="F59" s="29">
        <v>1</v>
      </c>
      <c r="G59" s="29" t="s">
        <v>75</v>
      </c>
      <c r="H59" s="16">
        <v>0.39400000000000002</v>
      </c>
      <c r="I59" s="16">
        <v>0.35699999999999998</v>
      </c>
      <c r="J59" s="16">
        <v>0.35299999999999998</v>
      </c>
      <c r="K59" s="52">
        <f>AVERAGE(H59:J59)</f>
        <v>0.36800000000000005</v>
      </c>
      <c r="L59" s="52">
        <f>K59*$B$93+$B$94</f>
        <v>1.182897164527198</v>
      </c>
      <c r="M59" s="52">
        <f>L59-$B$105</f>
        <v>1.3045401774256193</v>
      </c>
      <c r="N59" s="27" t="s">
        <v>72</v>
      </c>
      <c r="O59" s="52">
        <f t="shared" si="0"/>
        <v>11.828971645271979</v>
      </c>
      <c r="P59" s="26">
        <v>5</v>
      </c>
      <c r="Q59" s="62">
        <v>0.2555309638103318</v>
      </c>
      <c r="R59" s="30">
        <f t="shared" si="1"/>
        <v>3.9823788852055189</v>
      </c>
      <c r="S59" s="30">
        <v>0.02</v>
      </c>
      <c r="T59" s="30">
        <f t="shared" si="2"/>
        <v>59.406560682693659</v>
      </c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  <c r="AI59" s="30"/>
      <c r="AJ59" s="30"/>
      <c r="AK59" s="30"/>
      <c r="AL59" s="30"/>
      <c r="AM59" s="30"/>
      <c r="AN59" s="30"/>
      <c r="AO59" s="30"/>
      <c r="AP59" s="30"/>
      <c r="AQ59" s="30"/>
      <c r="AR59" s="30"/>
      <c r="AS59" s="30"/>
    </row>
    <row r="60" spans="1:45" s="37" customFormat="1">
      <c r="A60" s="10">
        <v>62</v>
      </c>
      <c r="B60" s="26">
        <v>3</v>
      </c>
      <c r="C60" s="29" t="s">
        <v>36</v>
      </c>
      <c r="D60" s="29" t="s">
        <v>33</v>
      </c>
      <c r="E60" s="29" t="s">
        <v>35</v>
      </c>
      <c r="F60" s="29">
        <v>1</v>
      </c>
      <c r="G60" s="29" t="s">
        <v>75</v>
      </c>
      <c r="H60" s="10">
        <v>0.47199999999999998</v>
      </c>
      <c r="I60" s="10">
        <v>0.48499999999999999</v>
      </c>
      <c r="J60" s="10">
        <v>0.47799999999999998</v>
      </c>
      <c r="K60" s="52">
        <f>AVERAGE(H60:J60)</f>
        <v>0.47833333333333333</v>
      </c>
      <c r="L60" s="52">
        <f>K60*$B$93+$B$94</f>
        <v>1.7346282222977472</v>
      </c>
      <c r="M60" s="52">
        <f>L60-$B$105</f>
        <v>1.8562712351961688</v>
      </c>
      <c r="N60" s="27" t="s">
        <v>72</v>
      </c>
      <c r="O60" s="52">
        <f t="shared" si="0"/>
        <v>17.346282222977472</v>
      </c>
      <c r="P60" s="26">
        <v>5</v>
      </c>
      <c r="Q60" s="62">
        <v>0.2555309638103318</v>
      </c>
      <c r="R60" s="30">
        <f t="shared" si="1"/>
        <v>3.9823788852055189</v>
      </c>
      <c r="S60" s="30">
        <v>0.02</v>
      </c>
      <c r="T60" s="30">
        <f t="shared" si="2"/>
        <v>87.115177751763724</v>
      </c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0"/>
      <c r="AI60" s="30"/>
      <c r="AJ60" s="30"/>
      <c r="AK60" s="30"/>
      <c r="AL60" s="30"/>
      <c r="AM60" s="30"/>
      <c r="AN60" s="30"/>
      <c r="AO60" s="30"/>
      <c r="AP60" s="30"/>
      <c r="AQ60" s="30"/>
      <c r="AR60" s="30"/>
      <c r="AS60" s="30"/>
    </row>
    <row r="61" spans="1:45" s="37" customFormat="1">
      <c r="A61" s="13">
        <v>63</v>
      </c>
      <c r="B61" s="26">
        <v>3</v>
      </c>
      <c r="C61" s="29" t="s">
        <v>36</v>
      </c>
      <c r="D61" s="29" t="s">
        <v>34</v>
      </c>
      <c r="E61" s="29" t="s">
        <v>35</v>
      </c>
      <c r="F61" s="29">
        <v>1</v>
      </c>
      <c r="G61" s="29" t="s">
        <v>75</v>
      </c>
      <c r="H61" s="16">
        <v>0.379</v>
      </c>
      <c r="I61" s="16">
        <v>0.36199999999999999</v>
      </c>
      <c r="J61" s="16">
        <v>0.36199999999999999</v>
      </c>
      <c r="K61" s="52">
        <f>AVERAGE(H61:J61)</f>
        <v>0.36766666666666664</v>
      </c>
      <c r="L61" s="52">
        <f>K61*$B$93+$B$94</f>
        <v>1.1812303033254739</v>
      </c>
      <c r="M61" s="52">
        <f>L61-$B$105</f>
        <v>1.3028733162238955</v>
      </c>
      <c r="N61" s="27" t="s">
        <v>72</v>
      </c>
      <c r="O61" s="52">
        <f t="shared" si="0"/>
        <v>11.812303033254739</v>
      </c>
      <c r="P61" s="26">
        <v>5</v>
      </c>
      <c r="Q61" s="62">
        <v>0.2555309638103318</v>
      </c>
      <c r="R61" s="30">
        <f t="shared" si="1"/>
        <v>3.9823788852055189</v>
      </c>
      <c r="S61" s="30">
        <v>0.02</v>
      </c>
      <c r="T61" s="30">
        <f t="shared" si="2"/>
        <v>59.322848848648114</v>
      </c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30"/>
      <c r="AH61" s="30"/>
      <c r="AI61" s="30"/>
      <c r="AJ61" s="30"/>
      <c r="AK61" s="30"/>
      <c r="AL61" s="30"/>
      <c r="AM61" s="30"/>
      <c r="AN61" s="30"/>
      <c r="AO61" s="30"/>
      <c r="AP61" s="30"/>
      <c r="AQ61" s="30"/>
      <c r="AR61" s="30"/>
      <c r="AS61" s="30"/>
    </row>
    <row r="62" spans="1:45" s="55" customFormat="1">
      <c r="A62" s="54"/>
      <c r="C62" s="56"/>
      <c r="D62" s="56"/>
      <c r="E62" s="56"/>
      <c r="F62" s="56"/>
      <c r="G62" s="56"/>
      <c r="H62" s="54"/>
      <c r="I62" s="54"/>
      <c r="J62" s="54"/>
      <c r="K62" s="57"/>
      <c r="L62" s="57"/>
      <c r="M62" s="57"/>
      <c r="N62" s="58"/>
      <c r="O62" s="57"/>
      <c r="Q62" s="64"/>
    </row>
    <row r="63" spans="1:45" s="37" customFormat="1" ht="42">
      <c r="A63" s="13" t="s">
        <v>21</v>
      </c>
      <c r="B63" s="26">
        <v>1</v>
      </c>
      <c r="C63" s="30"/>
      <c r="D63" s="30"/>
      <c r="E63" s="30"/>
      <c r="F63" s="30"/>
      <c r="G63" s="29" t="s">
        <v>74</v>
      </c>
      <c r="H63" s="13">
        <v>0.16600000000000001</v>
      </c>
      <c r="I63" s="13">
        <v>0.17</v>
      </c>
      <c r="J63" s="13">
        <v>0.16500000000000001</v>
      </c>
      <c r="K63" s="52">
        <f t="shared" si="3"/>
        <v>0.16700000000000001</v>
      </c>
      <c r="L63" s="52">
        <f>K63*$B$85+$B$86</f>
        <v>0.16191438306039485</v>
      </c>
      <c r="M63" s="52">
        <f t="shared" ref="M63:M76" si="4">L63-$B$106</f>
        <v>0.26452934866906436</v>
      </c>
      <c r="N63" s="26"/>
      <c r="O63" s="53" t="s">
        <v>69</v>
      </c>
      <c r="P63" s="26">
        <v>10</v>
      </c>
      <c r="Q63" s="63">
        <v>0.15</v>
      </c>
      <c r="R63" s="30">
        <f t="shared" ref="R18:R67" si="5">P63/(1+Q63)</f>
        <v>8.6956521739130448</v>
      </c>
      <c r="S63" s="30">
        <v>0.04</v>
      </c>
      <c r="T63" s="30">
        <f t="shared" ref="T18:T67" si="6">(M63*1000*S63)/R63</f>
        <v>1.2168350038776958</v>
      </c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  <c r="AF63" s="30"/>
      <c r="AG63" s="30"/>
      <c r="AH63" s="30"/>
      <c r="AI63" s="30"/>
      <c r="AJ63" s="30"/>
      <c r="AK63" s="30"/>
      <c r="AL63" s="30"/>
      <c r="AM63" s="30"/>
      <c r="AN63" s="30"/>
      <c r="AO63" s="30"/>
      <c r="AP63" s="30"/>
      <c r="AQ63" s="30"/>
      <c r="AR63" s="30"/>
      <c r="AS63" s="30"/>
    </row>
    <row r="64" spans="1:45" s="37" customFormat="1" ht="28">
      <c r="A64" s="3" t="s">
        <v>12</v>
      </c>
      <c r="B64" s="26">
        <v>1</v>
      </c>
      <c r="C64" s="30"/>
      <c r="D64" s="30"/>
      <c r="E64" s="30"/>
      <c r="F64" s="30"/>
      <c r="G64" s="29" t="s">
        <v>74</v>
      </c>
      <c r="H64" s="3">
        <v>4.9000000000000002E-2</v>
      </c>
      <c r="I64" s="3">
        <v>3.7999999999999999E-2</v>
      </c>
      <c r="J64" s="3">
        <v>3.7999999999999999E-2</v>
      </c>
      <c r="K64" s="52">
        <f t="shared" si="3"/>
        <v>4.1666666666666664E-2</v>
      </c>
      <c r="L64" s="52">
        <f>K64*$B$85+$B$86</f>
        <v>-0.41730142500351647</v>
      </c>
      <c r="M64" s="52">
        <f t="shared" si="4"/>
        <v>-0.31468645939484696</v>
      </c>
      <c r="N64" s="26"/>
      <c r="O64" s="53" t="s">
        <v>69</v>
      </c>
      <c r="P64" s="26">
        <v>10</v>
      </c>
      <c r="Q64" s="63">
        <v>0.15</v>
      </c>
      <c r="R64" s="30">
        <f t="shared" si="5"/>
        <v>8.6956521739130448</v>
      </c>
      <c r="S64" s="30">
        <v>0.04</v>
      </c>
      <c r="T64" s="30">
        <f t="shared" si="6"/>
        <v>-1.447557713216296</v>
      </c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</row>
    <row r="65" spans="1:45" s="37" customFormat="1">
      <c r="A65" s="10" t="s">
        <v>9</v>
      </c>
      <c r="B65" s="26">
        <v>2</v>
      </c>
      <c r="C65" s="30"/>
      <c r="D65" s="30"/>
      <c r="E65" s="30"/>
      <c r="F65" s="30"/>
      <c r="G65" s="29" t="s">
        <v>74</v>
      </c>
      <c r="H65" s="16">
        <v>0.28000000000000003</v>
      </c>
      <c r="I65" s="16">
        <v>0.28100000000000003</v>
      </c>
      <c r="J65" s="16">
        <v>0.27100000000000002</v>
      </c>
      <c r="K65" s="52">
        <f t="shared" si="3"/>
        <v>0.27733333333333338</v>
      </c>
      <c r="L65" s="52">
        <f>K65*$B$89+$B$90</f>
        <v>0.71506056914119598</v>
      </c>
      <c r="M65" s="52">
        <f t="shared" si="4"/>
        <v>0.81767553474986554</v>
      </c>
      <c r="N65" s="26"/>
      <c r="O65" s="53" t="s">
        <v>69</v>
      </c>
      <c r="P65" s="26">
        <v>10</v>
      </c>
      <c r="Q65" s="63">
        <v>0.15</v>
      </c>
      <c r="R65" s="30">
        <f t="shared" si="5"/>
        <v>8.6956521739130448</v>
      </c>
      <c r="S65" s="30">
        <v>0.04</v>
      </c>
      <c r="T65" s="30">
        <f t="shared" si="6"/>
        <v>3.7613074598493812</v>
      </c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</row>
    <row r="66" spans="1:45" s="37" customFormat="1" ht="42">
      <c r="A66" s="13" t="s">
        <v>22</v>
      </c>
      <c r="B66" s="26">
        <v>2</v>
      </c>
      <c r="C66" s="30"/>
      <c r="D66" s="30"/>
      <c r="E66" s="30"/>
      <c r="F66" s="30"/>
      <c r="G66" s="29" t="s">
        <v>74</v>
      </c>
      <c r="H66" s="3">
        <v>0.151</v>
      </c>
      <c r="I66" s="3">
        <v>0.152</v>
      </c>
      <c r="J66" s="3">
        <v>0.152</v>
      </c>
      <c r="K66" s="52">
        <f t="shared" si="3"/>
        <v>0.15166666666666664</v>
      </c>
      <c r="L66" s="52">
        <f>K66*$B$89+$B$90</f>
        <v>9.4121099792896956E-2</v>
      </c>
      <c r="M66" s="52">
        <f t="shared" si="4"/>
        <v>0.19673606540156646</v>
      </c>
      <c r="N66" s="26"/>
      <c r="O66" s="53" t="s">
        <v>69</v>
      </c>
      <c r="P66" s="26">
        <v>10</v>
      </c>
      <c r="Q66" s="63">
        <v>0.15</v>
      </c>
      <c r="R66" s="30">
        <f t="shared" si="5"/>
        <v>8.6956521739130448</v>
      </c>
      <c r="S66" s="30">
        <v>0.04</v>
      </c>
      <c r="T66" s="30">
        <f t="shared" si="6"/>
        <v>0.90498590084720565</v>
      </c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</row>
    <row r="67" spans="1:45" s="37" customFormat="1" ht="42">
      <c r="A67" s="3" t="s">
        <v>16</v>
      </c>
      <c r="B67" s="26">
        <v>2</v>
      </c>
      <c r="C67" s="30"/>
      <c r="D67" s="30"/>
      <c r="E67" s="30"/>
      <c r="F67" s="30"/>
      <c r="G67" s="29" t="s">
        <v>74</v>
      </c>
      <c r="H67" s="17">
        <v>0.60899999999999999</v>
      </c>
      <c r="I67" s="17">
        <v>0.61499999999999999</v>
      </c>
      <c r="J67" s="17">
        <v>0.60799999999999998</v>
      </c>
      <c r="K67" s="52">
        <f t="shared" si="3"/>
        <v>0.61066666666666658</v>
      </c>
      <c r="L67" s="52">
        <f>K67*$B$89+$B$90</f>
        <v>2.3621148644947731</v>
      </c>
      <c r="M67" s="52">
        <f t="shared" si="4"/>
        <v>2.4647298301034426</v>
      </c>
      <c r="N67" s="26"/>
      <c r="O67" s="53" t="s">
        <v>69</v>
      </c>
      <c r="P67" s="26">
        <v>10</v>
      </c>
      <c r="Q67" s="63">
        <v>0.15</v>
      </c>
      <c r="R67" s="30">
        <f t="shared" si="5"/>
        <v>8.6956521739130448</v>
      </c>
      <c r="S67" s="30">
        <v>0.04</v>
      </c>
      <c r="T67" s="30">
        <f t="shared" si="6"/>
        <v>11.337757218475835</v>
      </c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</row>
    <row r="68" spans="1:45" s="37" customFormat="1" ht="42">
      <c r="A68" s="10" t="s">
        <v>18</v>
      </c>
      <c r="B68" s="26">
        <v>3</v>
      </c>
      <c r="C68" s="30"/>
      <c r="D68" s="30"/>
      <c r="E68" s="30"/>
      <c r="F68" s="30"/>
      <c r="G68" s="29" t="s">
        <v>74</v>
      </c>
      <c r="H68" s="11">
        <v>0.60599999999999998</v>
      </c>
      <c r="I68" s="11">
        <v>0.59899999999999998</v>
      </c>
      <c r="J68" s="11">
        <v>0.60299999999999998</v>
      </c>
      <c r="K68" s="52">
        <f t="shared" ref="K68:K74" si="7">AVERAGE(H68:J68)</f>
        <v>0.60266666666666668</v>
      </c>
      <c r="L68" s="52">
        <f>K68*$B$93+$B$94</f>
        <v>2.3563674505406929</v>
      </c>
      <c r="M68" s="52">
        <f t="shared" si="4"/>
        <v>2.4589824161493623</v>
      </c>
      <c r="N68" s="26"/>
      <c r="O68" s="53" t="s">
        <v>69</v>
      </c>
      <c r="P68" s="26">
        <v>10</v>
      </c>
      <c r="Q68" s="63">
        <v>0.15</v>
      </c>
      <c r="R68" s="30">
        <f t="shared" ref="R68:R76" si="8">P68/(1+Q68)</f>
        <v>8.6956521739130448</v>
      </c>
      <c r="S68" s="30">
        <v>0.04</v>
      </c>
      <c r="T68" s="30">
        <f t="shared" ref="T68:T76" si="9">(M68*1000*S68)/R68</f>
        <v>11.311319114287066</v>
      </c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</row>
    <row r="69" spans="1:45" s="37" customFormat="1" ht="42">
      <c r="A69" s="13" t="s">
        <v>19</v>
      </c>
      <c r="B69" s="26">
        <v>3</v>
      </c>
      <c r="C69" s="30"/>
      <c r="D69" s="30"/>
      <c r="E69" s="30"/>
      <c r="F69" s="30"/>
      <c r="G69" s="29" t="s">
        <v>74</v>
      </c>
      <c r="H69" s="4">
        <v>1.819</v>
      </c>
      <c r="I69" s="4">
        <v>1.8280000000000001</v>
      </c>
      <c r="J69" s="4">
        <v>1.8360000000000001</v>
      </c>
      <c r="K69" s="52">
        <f t="shared" si="7"/>
        <v>1.8276666666666668</v>
      </c>
      <c r="L69" s="52">
        <f>K69*$B$93+$B$94</f>
        <v>8.4820823668753427</v>
      </c>
      <c r="M69" s="52">
        <f t="shared" si="4"/>
        <v>8.5846973324840121</v>
      </c>
      <c r="N69" s="26"/>
      <c r="O69" s="53" t="s">
        <v>69</v>
      </c>
      <c r="P69" s="26">
        <v>10</v>
      </c>
      <c r="Q69" s="63">
        <v>0.15</v>
      </c>
      <c r="R69" s="30">
        <f t="shared" si="8"/>
        <v>8.6956521739130448</v>
      </c>
      <c r="S69" s="30">
        <v>0.04</v>
      </c>
      <c r="T69" s="30">
        <f t="shared" si="9"/>
        <v>39.489607729426453</v>
      </c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</row>
    <row r="70" spans="1:45" s="37" customFormat="1">
      <c r="A70" s="10" t="s">
        <v>9</v>
      </c>
      <c r="B70" s="26">
        <v>1</v>
      </c>
      <c r="C70" s="30"/>
      <c r="D70" s="30"/>
      <c r="E70" s="30"/>
      <c r="F70" s="30"/>
      <c r="G70" s="29" t="s">
        <v>74</v>
      </c>
      <c r="H70" s="16">
        <v>0.28299999999999997</v>
      </c>
      <c r="I70" s="16">
        <v>0.28299999999999997</v>
      </c>
      <c r="J70" s="16">
        <v>0.28299999999999997</v>
      </c>
      <c r="K70" s="52">
        <f t="shared" si="7"/>
        <v>0.28299999999999997</v>
      </c>
      <c r="L70" s="52">
        <f>K70*$B$85+$B$86</f>
        <v>0.69799709903444018</v>
      </c>
      <c r="M70" s="52">
        <f t="shared" si="4"/>
        <v>0.80061206464310974</v>
      </c>
      <c r="N70" s="26"/>
      <c r="O70" s="53" t="s">
        <v>69</v>
      </c>
      <c r="P70" s="26">
        <v>10</v>
      </c>
      <c r="Q70" s="63">
        <v>0.15</v>
      </c>
      <c r="R70" s="30">
        <f t="shared" si="8"/>
        <v>8.6956521739130448</v>
      </c>
      <c r="S70" s="30">
        <v>0.04</v>
      </c>
      <c r="T70" s="30">
        <f t="shared" si="9"/>
        <v>3.6828154973583045</v>
      </c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</row>
    <row r="71" spans="1:45" s="37" customFormat="1">
      <c r="A71" s="13" t="s">
        <v>17</v>
      </c>
      <c r="B71" s="26">
        <v>3</v>
      </c>
      <c r="C71" s="30"/>
      <c r="D71" s="30"/>
      <c r="E71" s="30"/>
      <c r="F71" s="30"/>
      <c r="G71" s="29" t="s">
        <v>74</v>
      </c>
      <c r="H71" s="3">
        <v>4.2000000000000003E-2</v>
      </c>
      <c r="I71" s="3">
        <v>0.04</v>
      </c>
      <c r="J71" s="3">
        <v>3.9E-2</v>
      </c>
      <c r="K71" s="52">
        <f t="shared" si="7"/>
        <v>4.0333333333333332E-2</v>
      </c>
      <c r="L71" s="52">
        <f>K71*$B$93+$B$94</f>
        <v>-0.45562739676721353</v>
      </c>
      <c r="M71" s="52">
        <f t="shared" si="4"/>
        <v>-0.35301243115854403</v>
      </c>
      <c r="N71" s="26"/>
      <c r="O71" s="53" t="s">
        <v>69</v>
      </c>
      <c r="P71" s="26">
        <v>10</v>
      </c>
      <c r="Q71" s="63">
        <v>0.15</v>
      </c>
      <c r="R71" s="30">
        <f t="shared" si="8"/>
        <v>8.6956521739130448</v>
      </c>
      <c r="S71" s="30">
        <v>0.04</v>
      </c>
      <c r="T71" s="30">
        <f t="shared" si="9"/>
        <v>-1.6238571833293023</v>
      </c>
      <c r="U71" s="30"/>
      <c r="V71" s="30"/>
      <c r="W71" s="30"/>
      <c r="X71" s="30"/>
      <c r="Y71" s="30"/>
      <c r="Z71" s="30"/>
      <c r="AA71" s="30"/>
      <c r="AB71" s="30"/>
      <c r="AC71" s="30"/>
      <c r="AD71" s="30"/>
      <c r="AE71" s="30"/>
      <c r="AF71" s="30"/>
      <c r="AG71" s="30"/>
      <c r="AH71" s="30"/>
      <c r="AI71" s="30"/>
      <c r="AJ71" s="30"/>
      <c r="AK71" s="30"/>
      <c r="AL71" s="30"/>
      <c r="AM71" s="30"/>
      <c r="AN71" s="30"/>
      <c r="AO71" s="30"/>
      <c r="AP71" s="30"/>
      <c r="AQ71" s="30"/>
      <c r="AR71" s="30"/>
      <c r="AS71" s="30"/>
    </row>
    <row r="72" spans="1:45" s="37" customFormat="1" ht="28">
      <c r="A72" s="13" t="s">
        <v>11</v>
      </c>
      <c r="B72" s="26">
        <v>1</v>
      </c>
      <c r="C72" s="30"/>
      <c r="D72" s="30"/>
      <c r="E72" s="30"/>
      <c r="F72" s="30"/>
      <c r="G72" s="29" t="s">
        <v>74</v>
      </c>
      <c r="H72" s="3">
        <v>0.108</v>
      </c>
      <c r="I72" s="3">
        <v>0.109</v>
      </c>
      <c r="J72" s="3">
        <v>0.109</v>
      </c>
      <c r="K72" s="52">
        <f t="shared" si="7"/>
        <v>0.10866666666666668</v>
      </c>
      <c r="L72" s="52">
        <f>K72*$B$85+$B$86</f>
        <v>-0.10766744250126603</v>
      </c>
      <c r="M72" s="52">
        <f t="shared" si="4"/>
        <v>-5.0524768925965108E-3</v>
      </c>
      <c r="N72" s="26"/>
      <c r="O72" s="53" t="s">
        <v>69</v>
      </c>
      <c r="P72" s="26">
        <v>10</v>
      </c>
      <c r="Q72" s="63">
        <v>0.15</v>
      </c>
      <c r="R72" s="30">
        <f t="shared" si="8"/>
        <v>8.6956521739130448</v>
      </c>
      <c r="S72" s="30">
        <v>0.04</v>
      </c>
      <c r="T72" s="30">
        <f t="shared" si="9"/>
        <v>-2.3241393705943945E-2</v>
      </c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  <c r="AF72" s="30"/>
      <c r="AG72" s="30"/>
      <c r="AH72" s="30"/>
      <c r="AI72" s="30"/>
      <c r="AJ72" s="30"/>
      <c r="AK72" s="30"/>
      <c r="AL72" s="30"/>
      <c r="AM72" s="30"/>
      <c r="AN72" s="30"/>
      <c r="AO72" s="30"/>
      <c r="AP72" s="30"/>
      <c r="AQ72" s="30"/>
      <c r="AR72" s="30"/>
      <c r="AS72" s="30"/>
    </row>
    <row r="73" spans="1:45" s="37" customFormat="1" ht="28">
      <c r="A73" s="13" t="s">
        <v>13</v>
      </c>
      <c r="B73" s="26">
        <v>2</v>
      </c>
      <c r="C73" s="30"/>
      <c r="D73" s="30"/>
      <c r="E73" s="30"/>
      <c r="F73" s="30"/>
      <c r="G73" s="29" t="s">
        <v>74</v>
      </c>
      <c r="H73" s="3">
        <v>0.106</v>
      </c>
      <c r="I73" s="3">
        <v>0.108</v>
      </c>
      <c r="J73" s="3">
        <v>0.11</v>
      </c>
      <c r="K73" s="52">
        <f t="shared" si="7"/>
        <v>0.108</v>
      </c>
      <c r="L73" s="52">
        <f>K73*$B$89+$B$90</f>
        <v>-0.1216430128984215</v>
      </c>
      <c r="M73" s="52">
        <f t="shared" si="4"/>
        <v>-1.9028047289751979E-2</v>
      </c>
      <c r="N73" s="26"/>
      <c r="O73" s="53" t="s">
        <v>69</v>
      </c>
      <c r="P73" s="26">
        <v>10</v>
      </c>
      <c r="Q73" s="63">
        <v>0.15</v>
      </c>
      <c r="R73" s="30">
        <f t="shared" si="8"/>
        <v>8.6956521739130448</v>
      </c>
      <c r="S73" s="30">
        <v>0.04</v>
      </c>
      <c r="T73" s="30">
        <f t="shared" si="9"/>
        <v>-8.7529017532859091E-2</v>
      </c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  <c r="AF73" s="30"/>
      <c r="AG73" s="30"/>
      <c r="AH73" s="30"/>
      <c r="AI73" s="30"/>
      <c r="AJ73" s="30"/>
      <c r="AK73" s="30"/>
      <c r="AL73" s="30"/>
      <c r="AM73" s="30"/>
      <c r="AN73" s="30"/>
      <c r="AO73" s="30"/>
      <c r="AP73" s="30"/>
      <c r="AQ73" s="30"/>
      <c r="AR73" s="30"/>
      <c r="AS73" s="30"/>
    </row>
    <row r="74" spans="1:45" s="37" customFormat="1" ht="28">
      <c r="A74" s="25" t="s">
        <v>66</v>
      </c>
      <c r="B74" s="27" t="s">
        <v>65</v>
      </c>
      <c r="C74" s="31"/>
      <c r="D74" s="31"/>
      <c r="E74" s="31"/>
      <c r="F74" s="31"/>
      <c r="G74" s="29" t="s">
        <v>74</v>
      </c>
      <c r="H74" s="3">
        <v>0.16500000000000001</v>
      </c>
      <c r="I74" s="3">
        <v>0.16300000000000001</v>
      </c>
      <c r="J74" s="3">
        <v>0.16400000000000001</v>
      </c>
      <c r="K74" s="52">
        <f t="shared" si="7"/>
        <v>0.16400000000000001</v>
      </c>
      <c r="L74" s="52">
        <f>K74*$B$101+$B$102</f>
        <v>-0.1287939885479551</v>
      </c>
      <c r="M74" s="52">
        <f t="shared" si="4"/>
        <v>-2.6179022939285576E-2</v>
      </c>
      <c r="N74" s="26"/>
      <c r="O74" s="53" t="s">
        <v>69</v>
      </c>
      <c r="P74" s="26">
        <v>10</v>
      </c>
      <c r="Q74" s="63">
        <v>0.15</v>
      </c>
      <c r="R74" s="30">
        <f t="shared" si="8"/>
        <v>8.6956521739130448</v>
      </c>
      <c r="S74" s="30">
        <v>1.04</v>
      </c>
      <c r="T74" s="30">
        <f t="shared" si="9"/>
        <v>-3.1310111435385548</v>
      </c>
      <c r="U74" s="30"/>
      <c r="V74" s="30"/>
      <c r="W74" s="30"/>
      <c r="X74" s="30"/>
      <c r="Y74" s="30"/>
      <c r="Z74" s="30"/>
      <c r="AA74" s="30"/>
      <c r="AB74" s="30"/>
      <c r="AC74" s="30"/>
      <c r="AD74" s="30"/>
      <c r="AE74" s="30"/>
      <c r="AF74" s="30"/>
      <c r="AG74" s="30"/>
      <c r="AH74" s="30"/>
      <c r="AI74" s="30"/>
      <c r="AJ74" s="30"/>
      <c r="AK74" s="30"/>
      <c r="AL74" s="30"/>
      <c r="AM74" s="30"/>
      <c r="AN74" s="30"/>
      <c r="AO74" s="30"/>
      <c r="AP74" s="30"/>
      <c r="AQ74" s="30"/>
      <c r="AR74" s="30"/>
      <c r="AS74" s="30"/>
    </row>
    <row r="75" spans="1:45" s="37" customFormat="1" ht="28">
      <c r="A75" s="13" t="s">
        <v>14</v>
      </c>
      <c r="B75" s="26">
        <v>2</v>
      </c>
      <c r="C75" s="30"/>
      <c r="D75" s="30"/>
      <c r="E75" s="30"/>
      <c r="F75" s="30"/>
      <c r="G75" s="29" t="s">
        <v>74</v>
      </c>
      <c r="H75" s="3">
        <v>0.115</v>
      </c>
      <c r="I75" s="3">
        <v>0.114</v>
      </c>
      <c r="J75" s="3">
        <v>0.11</v>
      </c>
      <c r="K75" s="52">
        <f>AVERAGE(H75:J75)</f>
        <v>0.113</v>
      </c>
      <c r="L75" s="52">
        <f>K75*$B$89+$B$90</f>
        <v>-9.693719846811788E-2</v>
      </c>
      <c r="M75" s="52">
        <f t="shared" si="4"/>
        <v>5.67776714055164E-3</v>
      </c>
      <c r="N75" s="26"/>
      <c r="O75" s="53" t="s">
        <v>69</v>
      </c>
      <c r="P75" s="26">
        <v>10</v>
      </c>
      <c r="Q75" s="63">
        <v>0.15</v>
      </c>
      <c r="R75" s="30">
        <f t="shared" si="8"/>
        <v>8.6956521739130448</v>
      </c>
      <c r="S75" s="30">
        <v>0.04</v>
      </c>
      <c r="T75" s="30">
        <f t="shared" si="9"/>
        <v>2.6117728846537541E-2</v>
      </c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0"/>
      <c r="AI75" s="30"/>
      <c r="AJ75" s="30"/>
      <c r="AK75" s="30"/>
      <c r="AL75" s="30"/>
      <c r="AM75" s="30"/>
      <c r="AN75" s="30"/>
      <c r="AO75" s="30"/>
      <c r="AP75" s="30"/>
      <c r="AQ75" s="30"/>
      <c r="AR75" s="30"/>
      <c r="AS75" s="30"/>
    </row>
    <row r="76" spans="1:45" s="37" customFormat="1" ht="28">
      <c r="A76" s="13" t="s">
        <v>15</v>
      </c>
      <c r="B76" s="26">
        <v>2</v>
      </c>
      <c r="C76" s="30"/>
      <c r="D76" s="30"/>
      <c r="E76" s="30"/>
      <c r="F76" s="30"/>
      <c r="G76" s="29" t="s">
        <v>74</v>
      </c>
      <c r="H76" s="3">
        <v>0.11700000000000001</v>
      </c>
      <c r="I76" s="3">
        <v>0.115</v>
      </c>
      <c r="J76" s="3">
        <v>0.11600000000000001</v>
      </c>
      <c r="K76" s="52">
        <f>AVERAGE(H76:J76)</f>
        <v>0.11600000000000001</v>
      </c>
      <c r="L76" s="52">
        <f>K76*$B$89+$B$90</f>
        <v>-8.2113709809935598E-2</v>
      </c>
      <c r="M76" s="52">
        <f t="shared" si="4"/>
        <v>2.0501255798733922E-2</v>
      </c>
      <c r="N76" s="26"/>
      <c r="O76" s="53" t="s">
        <v>69</v>
      </c>
      <c r="P76" s="26">
        <v>10</v>
      </c>
      <c r="Q76" s="63">
        <v>0.15</v>
      </c>
      <c r="R76" s="30">
        <f t="shared" si="8"/>
        <v>8.6956521739130448</v>
      </c>
      <c r="S76" s="30">
        <v>0.04</v>
      </c>
      <c r="T76" s="30">
        <f t="shared" si="9"/>
        <v>9.4305776674176028E-2</v>
      </c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0"/>
      <c r="AS76" s="30"/>
    </row>
    <row r="77" spans="1:45" s="37" customFormat="1" ht="28">
      <c r="A77" s="3" t="s">
        <v>117</v>
      </c>
      <c r="B77" s="26">
        <v>4</v>
      </c>
      <c r="C77" s="29"/>
      <c r="D77" s="29"/>
      <c r="E77" s="29"/>
      <c r="F77" s="29"/>
      <c r="G77" s="29" t="s">
        <v>74</v>
      </c>
      <c r="H77" s="3">
        <v>0.14699999999999999</v>
      </c>
      <c r="I77" s="3">
        <v>0.14000000000000001</v>
      </c>
      <c r="J77" s="3">
        <v>0.13600000000000001</v>
      </c>
      <c r="K77" s="52">
        <f>AVERAGE(H77:J77)</f>
        <v>0.14100000000000001</v>
      </c>
      <c r="L77" s="52">
        <f>K77*$B$97+$B$98</f>
        <v>-4.9284158869471129E-2</v>
      </c>
      <c r="M77" s="52">
        <f>L77-$B$106</f>
        <v>5.3330806739198391E-2</v>
      </c>
      <c r="N77" s="27"/>
      <c r="O77" s="52"/>
      <c r="P77" s="26"/>
      <c r="Q77" s="63"/>
      <c r="R77" s="3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  <c r="AF77" s="30"/>
      <c r="AG77" s="30"/>
      <c r="AH77" s="30"/>
      <c r="AI77" s="30"/>
      <c r="AJ77" s="30"/>
      <c r="AK77" s="30"/>
      <c r="AL77" s="30"/>
      <c r="AM77" s="30"/>
      <c r="AN77" s="30"/>
      <c r="AO77" s="30"/>
      <c r="AP77" s="30"/>
      <c r="AQ77" s="30"/>
      <c r="AR77" s="30"/>
      <c r="AS77" s="30"/>
    </row>
    <row r="78" spans="1:45" s="37" customFormat="1">
      <c r="A78" s="13" t="s">
        <v>96</v>
      </c>
      <c r="B78" s="26">
        <v>4</v>
      </c>
      <c r="C78" s="29"/>
      <c r="D78" s="29"/>
      <c r="E78" s="29"/>
      <c r="F78" s="29"/>
      <c r="G78" s="29"/>
      <c r="H78" s="13">
        <v>0.33600000000000002</v>
      </c>
      <c r="I78" s="13">
        <v>0.33900000000000002</v>
      </c>
      <c r="J78" s="13">
        <v>0.33400000000000002</v>
      </c>
      <c r="K78" s="52">
        <f>AVERAGE(H78:J78)</f>
        <v>0.33633333333333337</v>
      </c>
      <c r="L78" s="52">
        <f>K78*$B$97+$B$98</f>
        <v>0.71929746231155778</v>
      </c>
      <c r="M78" s="52">
        <f>L78-$B$106</f>
        <v>0.82191242792022734</v>
      </c>
      <c r="N78" s="27"/>
      <c r="O78" s="52"/>
      <c r="P78" s="26"/>
      <c r="Q78" s="63"/>
      <c r="R78" s="30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30"/>
      <c r="AF78" s="30"/>
      <c r="AG78" s="30"/>
      <c r="AH78" s="30"/>
      <c r="AI78" s="30"/>
      <c r="AJ78" s="30"/>
      <c r="AK78" s="30"/>
      <c r="AL78" s="30"/>
      <c r="AM78" s="30"/>
      <c r="AN78" s="30"/>
      <c r="AO78" s="30"/>
      <c r="AP78" s="30"/>
      <c r="AQ78" s="30"/>
      <c r="AR78" s="30"/>
      <c r="AS78" s="30"/>
    </row>
    <row r="79" spans="1:45" s="37" customFormat="1">
      <c r="A79" s="11" t="s">
        <v>97</v>
      </c>
      <c r="B79" s="26">
        <v>4</v>
      </c>
      <c r="C79" s="29"/>
      <c r="D79" s="29"/>
      <c r="E79" s="29"/>
      <c r="F79" s="29"/>
      <c r="G79" s="29"/>
      <c r="H79" s="11">
        <v>0.67900000000000005</v>
      </c>
      <c r="I79" s="10">
        <v>0.67600000000000005</v>
      </c>
      <c r="J79" s="11">
        <v>0.68100000000000005</v>
      </c>
      <c r="K79" s="52">
        <f>AVERAGE(H79:J79)</f>
        <v>0.67866666666666664</v>
      </c>
      <c r="L79" s="52">
        <f>K79*$B$97+$B$98</f>
        <v>2.0662826584769443</v>
      </c>
      <c r="M79" s="52">
        <f>L79-$B$106</f>
        <v>2.1688976240856137</v>
      </c>
      <c r="N79" s="27"/>
      <c r="O79" s="52"/>
      <c r="P79" s="26"/>
      <c r="Q79" s="63"/>
      <c r="R79" s="30"/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  <c r="AF79" s="30"/>
      <c r="AG79" s="30"/>
      <c r="AH79" s="30"/>
      <c r="AI79" s="30"/>
      <c r="AJ79" s="30"/>
      <c r="AK79" s="30"/>
      <c r="AL79" s="30"/>
      <c r="AM79" s="30"/>
      <c r="AN79" s="30"/>
      <c r="AO79" s="30"/>
      <c r="AP79" s="30"/>
      <c r="AQ79" s="30"/>
      <c r="AR79" s="30"/>
      <c r="AS79" s="30"/>
    </row>
    <row r="81" spans="1:45" s="37" customFormat="1">
      <c r="A81" s="27" t="s">
        <v>67</v>
      </c>
      <c r="B81" s="26"/>
      <c r="C81" s="30"/>
      <c r="D81" s="30"/>
      <c r="E81" s="30"/>
      <c r="F81" s="30"/>
      <c r="G81" s="30"/>
      <c r="H81" s="26"/>
      <c r="I81" s="26"/>
      <c r="J81" s="26"/>
      <c r="K81" s="52"/>
      <c r="L81" s="52"/>
      <c r="M81" s="52"/>
      <c r="N81" s="26"/>
      <c r="O81" s="52"/>
      <c r="P81" s="26"/>
      <c r="Q81" s="63"/>
      <c r="R81" s="3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  <c r="AF81" s="30"/>
      <c r="AG81" s="30"/>
      <c r="AH81" s="30"/>
      <c r="AI81" s="30"/>
      <c r="AJ81" s="30"/>
      <c r="AK81" s="30"/>
      <c r="AL81" s="30"/>
      <c r="AM81" s="30"/>
      <c r="AN81" s="30"/>
      <c r="AO81" s="30"/>
      <c r="AP81" s="30"/>
      <c r="AQ81" s="30"/>
      <c r="AR81" s="30"/>
      <c r="AS81" s="30"/>
    </row>
    <row r="84" spans="1:45" s="30" customFormat="1">
      <c r="A84" s="27" t="s">
        <v>50</v>
      </c>
      <c r="B84" s="26"/>
      <c r="H84" s="26"/>
      <c r="I84" s="26"/>
      <c r="J84" s="26"/>
      <c r="K84" s="52"/>
      <c r="L84" s="52"/>
      <c r="M84" s="52"/>
      <c r="N84" s="26"/>
      <c r="O84" s="52"/>
      <c r="P84" s="26"/>
      <c r="Q84" s="63"/>
    </row>
    <row r="85" spans="1:45" s="30" customFormat="1">
      <c r="A85" s="26" t="s">
        <v>56</v>
      </c>
      <c r="B85" s="26">
        <v>4.6214027239141853</v>
      </c>
      <c r="H85" s="26"/>
      <c r="I85" s="26"/>
      <c r="J85" s="26"/>
      <c r="K85" s="52"/>
      <c r="L85" s="52"/>
      <c r="M85" s="52"/>
      <c r="N85" s="26"/>
      <c r="O85" s="52"/>
      <c r="P85" s="26"/>
      <c r="Q85" s="63"/>
    </row>
    <row r="86" spans="1:45" s="30" customFormat="1">
      <c r="A86" s="26" t="s">
        <v>57</v>
      </c>
      <c r="B86" s="26">
        <v>-0.60985987183327417</v>
      </c>
      <c r="H86" s="26"/>
      <c r="I86" s="26"/>
      <c r="J86" s="26"/>
      <c r="K86" s="52"/>
      <c r="L86" s="52"/>
      <c r="M86" s="52"/>
      <c r="N86" s="26"/>
      <c r="O86" s="52"/>
      <c r="P86" s="26"/>
      <c r="Q86" s="63"/>
    </row>
    <row r="88" spans="1:45" s="30" customFormat="1">
      <c r="A88" s="27" t="s">
        <v>51</v>
      </c>
      <c r="B88" s="26"/>
      <c r="H88" s="26"/>
      <c r="I88" s="26"/>
      <c r="J88" s="26"/>
      <c r="K88" s="52"/>
      <c r="L88" s="52"/>
      <c r="M88" s="52"/>
      <c r="N88" s="26"/>
      <c r="O88" s="52"/>
      <c r="P88" s="26"/>
      <c r="Q88" s="63"/>
    </row>
    <row r="89" spans="1:45" s="30" customFormat="1">
      <c r="A89" s="26" t="s">
        <v>48</v>
      </c>
      <c r="B89" s="26">
        <v>4.9411628860607326</v>
      </c>
      <c r="H89" s="26"/>
      <c r="I89" s="26"/>
      <c r="J89" s="26"/>
      <c r="K89" s="52"/>
      <c r="L89" s="52"/>
      <c r="M89" s="52"/>
      <c r="N89" s="26"/>
      <c r="O89" s="52"/>
      <c r="P89" s="26"/>
      <c r="Q89" s="63"/>
    </row>
    <row r="90" spans="1:45" s="30" customFormat="1">
      <c r="A90" s="26" t="s">
        <v>49</v>
      </c>
      <c r="B90" s="26">
        <v>-0.65528860459298066</v>
      </c>
      <c r="H90" s="26"/>
      <c r="I90" s="26"/>
      <c r="J90" s="26"/>
      <c r="K90" s="52"/>
      <c r="L90" s="52"/>
      <c r="M90" s="52"/>
      <c r="N90" s="26"/>
      <c r="O90" s="52"/>
      <c r="P90" s="26"/>
      <c r="Q90" s="63"/>
    </row>
    <row r="92" spans="1:45" s="30" customFormat="1">
      <c r="A92" s="27" t="s">
        <v>52</v>
      </c>
      <c r="B92" s="26"/>
      <c r="H92" s="26"/>
      <c r="I92" s="26"/>
      <c r="J92" s="26"/>
      <c r="K92" s="52"/>
      <c r="L92" s="52"/>
      <c r="M92" s="52"/>
      <c r="N92" s="26"/>
      <c r="O92" s="52"/>
      <c r="P92" s="26"/>
      <c r="Q92" s="63"/>
    </row>
    <row r="93" spans="1:45" s="30" customFormat="1">
      <c r="A93" s="26" t="s">
        <v>48</v>
      </c>
      <c r="B93" s="26">
        <v>5.0005836051711432</v>
      </c>
      <c r="H93" s="26"/>
      <c r="I93" s="26"/>
      <c r="J93" s="26"/>
      <c r="K93" s="52"/>
      <c r="L93" s="52"/>
      <c r="M93" s="52"/>
      <c r="N93" s="26"/>
      <c r="O93" s="52"/>
      <c r="P93" s="26"/>
      <c r="Q93" s="63"/>
    </row>
    <row r="94" spans="1:45" s="30" customFormat="1">
      <c r="A94" s="26" t="s">
        <v>49</v>
      </c>
      <c r="B94" s="26">
        <v>-0.65731760217578294</v>
      </c>
      <c r="H94" s="26"/>
      <c r="I94" s="26"/>
      <c r="J94" s="26"/>
      <c r="K94" s="52"/>
      <c r="L94" s="52"/>
      <c r="M94" s="52"/>
      <c r="N94" s="26"/>
      <c r="O94" s="52"/>
      <c r="P94" s="26"/>
      <c r="Q94" s="63"/>
    </row>
    <row r="96" spans="1:45" s="30" customFormat="1">
      <c r="A96" s="27" t="s">
        <v>115</v>
      </c>
      <c r="B96" s="26"/>
      <c r="H96" s="26"/>
      <c r="I96" s="26"/>
      <c r="J96" s="26"/>
      <c r="K96" s="52"/>
      <c r="L96" s="52"/>
      <c r="M96" s="52"/>
      <c r="N96" s="26"/>
      <c r="O96" s="52"/>
      <c r="P96" s="26"/>
      <c r="Q96" s="63"/>
    </row>
    <row r="97" spans="1:17" s="30" customFormat="1">
      <c r="A97" s="27" t="s">
        <v>48</v>
      </c>
      <c r="B97" s="30">
        <v>3.9347181971725029</v>
      </c>
      <c r="H97" s="26"/>
      <c r="I97" s="26"/>
      <c r="J97" s="26"/>
      <c r="K97" s="52"/>
      <c r="L97" s="52"/>
      <c r="M97" s="52"/>
      <c r="N97" s="26"/>
      <c r="O97" s="52"/>
      <c r="P97" s="26"/>
      <c r="Q97" s="63"/>
    </row>
    <row r="98" spans="1:17" s="30" customFormat="1">
      <c r="A98" s="27" t="s">
        <v>49</v>
      </c>
      <c r="B98" s="30">
        <v>-0.60407942467079412</v>
      </c>
      <c r="H98" s="26"/>
      <c r="I98" s="26"/>
      <c r="J98" s="26"/>
      <c r="K98" s="52"/>
      <c r="L98" s="52"/>
      <c r="M98" s="52"/>
      <c r="N98" s="26"/>
      <c r="O98" s="52"/>
      <c r="P98" s="26"/>
      <c r="Q98" s="63"/>
    </row>
    <row r="100" spans="1:17" s="30" customFormat="1">
      <c r="A100" s="27" t="s">
        <v>64</v>
      </c>
      <c r="B100" s="26"/>
      <c r="H100" s="26"/>
      <c r="I100" s="26"/>
      <c r="J100" s="26"/>
      <c r="K100" s="52"/>
      <c r="L100" s="52"/>
      <c r="M100" s="52"/>
      <c r="N100" s="26"/>
      <c r="O100" s="52"/>
      <c r="P100" s="26"/>
      <c r="Q100" s="63"/>
    </row>
    <row r="101" spans="1:17" s="30" customFormat="1">
      <c r="A101" s="26" t="s">
        <v>56</v>
      </c>
      <c r="B101" s="26">
        <v>5.0690192329743935</v>
      </c>
      <c r="H101" s="26"/>
      <c r="I101" s="26"/>
      <c r="J101" s="26"/>
      <c r="K101" s="52"/>
      <c r="L101" s="52"/>
      <c r="M101" s="52"/>
      <c r="N101" s="26"/>
      <c r="O101" s="52"/>
      <c r="P101" s="26"/>
      <c r="Q101" s="63"/>
    </row>
    <row r="102" spans="1:17" s="30" customFormat="1">
      <c r="A102" s="26" t="s">
        <v>57</v>
      </c>
      <c r="B102" s="26">
        <v>-0.96011314275575566</v>
      </c>
      <c r="H102" s="26"/>
      <c r="I102" s="26"/>
      <c r="J102" s="26"/>
      <c r="K102" s="52"/>
      <c r="L102" s="52"/>
      <c r="M102" s="52"/>
      <c r="N102" s="26"/>
      <c r="O102" s="52"/>
      <c r="P102" s="26"/>
      <c r="Q102" s="63"/>
    </row>
    <row r="104" spans="1:17" s="30" customFormat="1">
      <c r="A104" s="27" t="s">
        <v>59</v>
      </c>
      <c r="B104" s="52">
        <f>AVERAGE(L72)</f>
        <v>-0.10766744250126603</v>
      </c>
      <c r="H104" s="26"/>
      <c r="I104" s="26"/>
      <c r="J104" s="26"/>
      <c r="K104" s="52"/>
      <c r="L104" s="52"/>
      <c r="M104" s="52"/>
      <c r="N104" s="26"/>
      <c r="O104" s="52"/>
      <c r="P104" s="26"/>
      <c r="Q104" s="63"/>
    </row>
    <row r="105" spans="1:17" s="30" customFormat="1">
      <c r="A105" s="27" t="s">
        <v>60</v>
      </c>
      <c r="B105" s="26">
        <f>AVERAGE(L73)</f>
        <v>-0.1216430128984215</v>
      </c>
      <c r="H105" s="26"/>
      <c r="I105" s="26"/>
      <c r="J105" s="26"/>
      <c r="K105" s="52"/>
      <c r="L105" s="52"/>
      <c r="M105" s="52"/>
      <c r="N105" s="26"/>
      <c r="O105" s="52"/>
      <c r="P105" s="26"/>
      <c r="Q105" s="63"/>
    </row>
    <row r="106" spans="1:17" s="30" customFormat="1">
      <c r="A106" s="27" t="s">
        <v>61</v>
      </c>
      <c r="B106" s="52">
        <f>AVERAGE(L74:L76)</f>
        <v>-0.10261496560866952</v>
      </c>
      <c r="H106" s="26"/>
      <c r="I106" s="26"/>
      <c r="J106" s="26"/>
      <c r="K106" s="52"/>
      <c r="L106" s="52"/>
      <c r="M106" s="52"/>
      <c r="N106" s="26"/>
      <c r="O106" s="52"/>
      <c r="P106" s="26"/>
      <c r="Q106" s="63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543BA5-DCC2-9E4F-A5D8-D854947BCAF4}">
  <dimension ref="A1:I61"/>
  <sheetViews>
    <sheetView tabSelected="1" workbookViewId="0">
      <selection activeCell="J60" sqref="J60"/>
    </sheetView>
  </sheetViews>
  <sheetFormatPr baseColWidth="10" defaultRowHeight="15"/>
  <cols>
    <col min="7" max="7" width="10.83203125" style="65"/>
  </cols>
  <sheetData>
    <row r="1" spans="1:7">
      <c r="A1" t="s">
        <v>154</v>
      </c>
      <c r="B1" t="s">
        <v>38</v>
      </c>
      <c r="C1" t="s">
        <v>23</v>
      </c>
      <c r="D1" t="s">
        <v>24</v>
      </c>
      <c r="E1" t="s">
        <v>25</v>
      </c>
      <c r="F1" t="s">
        <v>70</v>
      </c>
      <c r="G1" s="65" t="s">
        <v>47</v>
      </c>
    </row>
    <row r="2" spans="1:7">
      <c r="A2">
        <v>1</v>
      </c>
      <c r="B2">
        <v>3</v>
      </c>
      <c r="C2" t="s">
        <v>26</v>
      </c>
      <c r="D2" t="s">
        <v>27</v>
      </c>
      <c r="E2">
        <v>0</v>
      </c>
      <c r="F2">
        <v>1</v>
      </c>
      <c r="G2" s="65">
        <v>109.45291154871964</v>
      </c>
    </row>
    <row r="3" spans="1:7">
      <c r="A3">
        <v>2</v>
      </c>
      <c r="B3">
        <v>3</v>
      </c>
      <c r="C3" t="s">
        <v>26</v>
      </c>
      <c r="D3" t="s">
        <v>27</v>
      </c>
      <c r="E3">
        <v>250</v>
      </c>
      <c r="F3">
        <v>1</v>
      </c>
      <c r="G3" s="65">
        <v>105.20505498211863</v>
      </c>
    </row>
    <row r="4" spans="1:7">
      <c r="A4">
        <v>3</v>
      </c>
      <c r="B4">
        <v>3</v>
      </c>
      <c r="C4" t="s">
        <v>26</v>
      </c>
      <c r="D4" t="s">
        <v>28</v>
      </c>
      <c r="E4">
        <v>0</v>
      </c>
      <c r="F4">
        <v>1</v>
      </c>
      <c r="G4" s="65">
        <v>126.13839261379505</v>
      </c>
    </row>
    <row r="5" spans="1:7">
      <c r="A5">
        <v>4</v>
      </c>
      <c r="B5">
        <v>3</v>
      </c>
      <c r="C5" t="s">
        <v>26</v>
      </c>
      <c r="D5" t="s">
        <v>28</v>
      </c>
      <c r="E5">
        <v>250</v>
      </c>
      <c r="F5">
        <v>1</v>
      </c>
      <c r="G5" s="65">
        <v>112.72037975690314</v>
      </c>
    </row>
    <row r="6" spans="1:7">
      <c r="A6" t="s">
        <v>99</v>
      </c>
      <c r="B6">
        <v>4</v>
      </c>
      <c r="C6" t="s">
        <v>26</v>
      </c>
      <c r="D6" t="s">
        <v>29</v>
      </c>
      <c r="E6">
        <v>0</v>
      </c>
      <c r="F6">
        <v>1</v>
      </c>
      <c r="G6" s="65">
        <v>127.69778132047068</v>
      </c>
    </row>
    <row r="7" spans="1:7">
      <c r="A7" t="s">
        <v>100</v>
      </c>
      <c r="B7">
        <v>4</v>
      </c>
      <c r="C7" t="s">
        <v>26</v>
      </c>
      <c r="D7" t="s">
        <v>29</v>
      </c>
      <c r="E7">
        <v>250</v>
      </c>
      <c r="F7">
        <v>1</v>
      </c>
      <c r="G7" s="65">
        <v>125.30813293826</v>
      </c>
    </row>
    <row r="8" spans="1:7">
      <c r="A8" t="s">
        <v>101</v>
      </c>
      <c r="B8">
        <v>4</v>
      </c>
      <c r="C8" t="s">
        <v>26</v>
      </c>
      <c r="D8" t="s">
        <v>30</v>
      </c>
      <c r="E8">
        <v>0</v>
      </c>
      <c r="F8">
        <v>1</v>
      </c>
      <c r="G8" s="65">
        <v>59.848628013488835</v>
      </c>
    </row>
    <row r="9" spans="1:7">
      <c r="A9" t="s">
        <v>102</v>
      </c>
      <c r="B9">
        <v>4</v>
      </c>
      <c r="C9" t="s">
        <v>26</v>
      </c>
      <c r="D9" t="s">
        <v>30</v>
      </c>
      <c r="E9">
        <v>250</v>
      </c>
      <c r="F9">
        <v>1</v>
      </c>
      <c r="G9" s="65">
        <v>54.354784170723214</v>
      </c>
    </row>
    <row r="10" spans="1:7">
      <c r="A10">
        <v>34</v>
      </c>
      <c r="B10">
        <v>3</v>
      </c>
      <c r="C10" t="s">
        <v>36</v>
      </c>
      <c r="D10" t="s">
        <v>27</v>
      </c>
      <c r="E10">
        <v>0</v>
      </c>
      <c r="F10">
        <v>1</v>
      </c>
      <c r="G10" s="65">
        <v>163.63810584867974</v>
      </c>
    </row>
    <row r="11" spans="1:7">
      <c r="A11">
        <v>35</v>
      </c>
      <c r="B11">
        <v>3</v>
      </c>
      <c r="C11" t="s">
        <v>36</v>
      </c>
      <c r="D11" t="s">
        <v>27</v>
      </c>
      <c r="E11">
        <v>250</v>
      </c>
      <c r="F11">
        <v>1</v>
      </c>
      <c r="G11" s="65">
        <v>158.59522870925454</v>
      </c>
    </row>
    <row r="12" spans="1:7">
      <c r="A12">
        <v>36</v>
      </c>
      <c r="B12">
        <v>3</v>
      </c>
      <c r="C12" t="s">
        <v>36</v>
      </c>
      <c r="D12" t="s">
        <v>28</v>
      </c>
      <c r="E12">
        <v>0</v>
      </c>
      <c r="F12">
        <v>1</v>
      </c>
      <c r="G12" s="65">
        <v>162.30698360591634</v>
      </c>
    </row>
    <row r="13" spans="1:7">
      <c r="A13">
        <v>37</v>
      </c>
      <c r="B13">
        <v>3</v>
      </c>
      <c r="C13" t="s">
        <v>36</v>
      </c>
      <c r="D13" t="s">
        <v>28</v>
      </c>
      <c r="E13">
        <v>250</v>
      </c>
      <c r="F13">
        <v>1</v>
      </c>
      <c r="G13" s="65">
        <v>164.96035592050583</v>
      </c>
    </row>
    <row r="14" spans="1:7">
      <c r="A14" t="s">
        <v>103</v>
      </c>
      <c r="B14">
        <v>4</v>
      </c>
      <c r="C14" t="s">
        <v>36</v>
      </c>
      <c r="D14" t="s">
        <v>29</v>
      </c>
      <c r="E14">
        <v>0</v>
      </c>
      <c r="F14">
        <v>1</v>
      </c>
      <c r="G14" s="65">
        <v>157.25773268657326</v>
      </c>
    </row>
    <row r="15" spans="1:7">
      <c r="A15" t="s">
        <v>104</v>
      </c>
      <c r="B15">
        <v>4</v>
      </c>
      <c r="C15" t="s">
        <v>36</v>
      </c>
      <c r="D15" t="s">
        <v>29</v>
      </c>
      <c r="E15">
        <v>250</v>
      </c>
      <c r="F15">
        <v>1</v>
      </c>
      <c r="G15" s="65">
        <v>155.54703542891528</v>
      </c>
    </row>
    <row r="16" spans="1:7">
      <c r="A16" t="s">
        <v>98</v>
      </c>
      <c r="B16">
        <v>4</v>
      </c>
      <c r="C16" t="s">
        <v>36</v>
      </c>
      <c r="D16" t="s">
        <v>30</v>
      </c>
      <c r="E16">
        <v>0</v>
      </c>
      <c r="F16">
        <v>1</v>
      </c>
      <c r="G16" s="65">
        <v>108.15555727575679</v>
      </c>
    </row>
    <row r="17" spans="1:7">
      <c r="A17" t="s">
        <v>105</v>
      </c>
      <c r="B17">
        <v>4</v>
      </c>
      <c r="C17" t="s">
        <v>36</v>
      </c>
      <c r="D17" t="s">
        <v>30</v>
      </c>
      <c r="E17">
        <v>250</v>
      </c>
      <c r="F17">
        <v>1</v>
      </c>
      <c r="G17" s="65">
        <v>95.958399013320744</v>
      </c>
    </row>
    <row r="18" spans="1:7">
      <c r="A18">
        <v>9</v>
      </c>
      <c r="B18">
        <v>1</v>
      </c>
      <c r="C18" t="s">
        <v>26</v>
      </c>
      <c r="D18" t="s">
        <v>27</v>
      </c>
      <c r="E18">
        <v>0</v>
      </c>
      <c r="F18">
        <v>2</v>
      </c>
      <c r="G18" s="65">
        <v>107.51017928396787</v>
      </c>
    </row>
    <row r="19" spans="1:7">
      <c r="A19">
        <v>10</v>
      </c>
      <c r="B19">
        <v>1</v>
      </c>
      <c r="C19" t="s">
        <v>26</v>
      </c>
      <c r="D19" t="s">
        <v>27</v>
      </c>
      <c r="E19">
        <v>250</v>
      </c>
      <c r="F19">
        <v>2</v>
      </c>
      <c r="G19" s="65">
        <v>94.985043173616589</v>
      </c>
    </row>
    <row r="20" spans="1:7">
      <c r="A20">
        <v>11</v>
      </c>
      <c r="B20">
        <v>1</v>
      </c>
      <c r="C20" t="s">
        <v>26</v>
      </c>
      <c r="D20" t="s">
        <v>28</v>
      </c>
      <c r="E20">
        <v>0</v>
      </c>
      <c r="F20">
        <v>2</v>
      </c>
      <c r="G20" s="65">
        <v>120.39991286281426</v>
      </c>
    </row>
    <row r="21" spans="1:7">
      <c r="A21">
        <v>12</v>
      </c>
      <c r="B21">
        <v>1</v>
      </c>
      <c r="C21" t="s">
        <v>26</v>
      </c>
      <c r="D21" t="s">
        <v>28</v>
      </c>
      <c r="E21">
        <v>250</v>
      </c>
      <c r="F21">
        <v>2</v>
      </c>
      <c r="G21" s="65">
        <v>110.85556306231828</v>
      </c>
    </row>
    <row r="22" spans="1:7">
      <c r="A22">
        <v>13</v>
      </c>
      <c r="B22">
        <v>1</v>
      </c>
      <c r="C22" t="s">
        <v>26</v>
      </c>
      <c r="D22" t="s">
        <v>29</v>
      </c>
      <c r="E22">
        <v>0</v>
      </c>
      <c r="F22">
        <v>2</v>
      </c>
      <c r="G22" s="65">
        <v>129.50871444598647</v>
      </c>
    </row>
    <row r="23" spans="1:7">
      <c r="A23">
        <v>14</v>
      </c>
      <c r="B23">
        <v>1</v>
      </c>
      <c r="C23" t="s">
        <v>26</v>
      </c>
      <c r="D23" t="s">
        <v>29</v>
      </c>
      <c r="E23">
        <v>250</v>
      </c>
      <c r="F23">
        <v>2</v>
      </c>
      <c r="G23" s="65">
        <v>133.30134564348231</v>
      </c>
    </row>
    <row r="24" spans="1:7">
      <c r="A24">
        <v>15</v>
      </c>
      <c r="B24">
        <v>1</v>
      </c>
      <c r="C24" t="s">
        <v>26</v>
      </c>
      <c r="D24" t="s">
        <v>30</v>
      </c>
      <c r="E24">
        <v>0</v>
      </c>
      <c r="F24">
        <v>2</v>
      </c>
      <c r="G24" s="65">
        <v>59.891228522065916</v>
      </c>
    </row>
    <row r="25" spans="1:7">
      <c r="A25">
        <v>16</v>
      </c>
      <c r="B25">
        <v>1</v>
      </c>
      <c r="C25" t="s">
        <v>26</v>
      </c>
      <c r="D25" t="s">
        <v>30</v>
      </c>
      <c r="E25">
        <v>250</v>
      </c>
      <c r="F25">
        <v>2</v>
      </c>
      <c r="G25" s="65">
        <v>54.49379896197599</v>
      </c>
    </row>
    <row r="26" spans="1:7">
      <c r="A26">
        <v>42</v>
      </c>
      <c r="B26">
        <v>1</v>
      </c>
      <c r="C26" t="s">
        <v>36</v>
      </c>
      <c r="D26" t="s">
        <v>27</v>
      </c>
      <c r="E26">
        <v>0</v>
      </c>
      <c r="F26">
        <v>2</v>
      </c>
      <c r="G26" s="65">
        <v>144.18440041658167</v>
      </c>
    </row>
    <row r="27" spans="1:7">
      <c r="A27">
        <v>43</v>
      </c>
      <c r="B27">
        <v>1</v>
      </c>
      <c r="C27" t="s">
        <v>36</v>
      </c>
      <c r="D27" t="s">
        <v>27</v>
      </c>
      <c r="E27">
        <v>250</v>
      </c>
      <c r="F27">
        <v>2</v>
      </c>
      <c r="G27" s="65">
        <v>145.90107542066892</v>
      </c>
    </row>
    <row r="28" spans="1:7">
      <c r="A28">
        <v>44</v>
      </c>
      <c r="B28">
        <v>1</v>
      </c>
      <c r="C28" t="s">
        <v>36</v>
      </c>
      <c r="D28" t="s">
        <v>28</v>
      </c>
      <c r="E28">
        <v>0</v>
      </c>
      <c r="F28">
        <v>2</v>
      </c>
      <c r="G28" s="65">
        <v>160.77826562524143</v>
      </c>
    </row>
    <row r="29" spans="1:7">
      <c r="A29">
        <v>45</v>
      </c>
      <c r="B29">
        <v>1</v>
      </c>
      <c r="C29" t="s">
        <v>36</v>
      </c>
      <c r="D29" t="s">
        <v>28</v>
      </c>
      <c r="E29">
        <v>250</v>
      </c>
      <c r="F29">
        <v>2</v>
      </c>
      <c r="G29" s="65">
        <v>158.44913557973669</v>
      </c>
    </row>
    <row r="30" spans="1:7">
      <c r="A30">
        <v>56</v>
      </c>
      <c r="B30">
        <v>1</v>
      </c>
      <c r="C30" t="s">
        <v>36</v>
      </c>
      <c r="D30" t="s">
        <v>29</v>
      </c>
      <c r="E30">
        <v>0</v>
      </c>
      <c r="F30">
        <v>2</v>
      </c>
      <c r="G30" s="65">
        <v>167.73478763073524</v>
      </c>
    </row>
    <row r="31" spans="1:7">
      <c r="A31">
        <v>47</v>
      </c>
      <c r="B31">
        <v>1</v>
      </c>
      <c r="C31" t="s">
        <v>36</v>
      </c>
      <c r="D31" t="s">
        <v>29</v>
      </c>
      <c r="E31">
        <v>250</v>
      </c>
      <c r="F31">
        <v>2</v>
      </c>
      <c r="G31" s="65">
        <v>161.48655250181699</v>
      </c>
    </row>
    <row r="32" spans="1:7">
      <c r="A32">
        <v>48</v>
      </c>
      <c r="B32">
        <v>1</v>
      </c>
      <c r="C32" t="s">
        <v>36</v>
      </c>
      <c r="D32" t="s">
        <v>30</v>
      </c>
      <c r="E32">
        <v>0</v>
      </c>
      <c r="F32">
        <v>2</v>
      </c>
      <c r="G32" s="65">
        <v>105.77015122367013</v>
      </c>
    </row>
    <row r="33" spans="1:7">
      <c r="A33">
        <v>49</v>
      </c>
      <c r="B33">
        <v>1</v>
      </c>
      <c r="C33" t="s">
        <v>36</v>
      </c>
      <c r="D33" t="s">
        <v>30</v>
      </c>
      <c r="E33">
        <v>250</v>
      </c>
      <c r="F33">
        <v>2</v>
      </c>
      <c r="G33" s="65">
        <v>115.76637561301395</v>
      </c>
    </row>
    <row r="34" spans="1:7">
      <c r="A34">
        <v>17</v>
      </c>
      <c r="B34">
        <v>2</v>
      </c>
      <c r="C34" t="s">
        <v>26</v>
      </c>
      <c r="D34" t="s">
        <v>27</v>
      </c>
      <c r="E34">
        <v>0</v>
      </c>
      <c r="F34">
        <v>3</v>
      </c>
      <c r="G34" s="65">
        <v>110.06769688741468</v>
      </c>
    </row>
    <row r="35" spans="1:7">
      <c r="A35">
        <v>18</v>
      </c>
      <c r="B35">
        <v>2</v>
      </c>
      <c r="C35" t="s">
        <v>26</v>
      </c>
      <c r="D35" t="s">
        <v>27</v>
      </c>
      <c r="E35">
        <v>250</v>
      </c>
      <c r="F35">
        <v>3</v>
      </c>
      <c r="G35" s="65">
        <v>109.43867348440409</v>
      </c>
    </row>
    <row r="36" spans="1:7">
      <c r="A36">
        <v>19</v>
      </c>
      <c r="B36">
        <v>2</v>
      </c>
      <c r="C36" t="s">
        <v>26</v>
      </c>
      <c r="D36" t="s">
        <v>28</v>
      </c>
      <c r="E36">
        <v>0</v>
      </c>
      <c r="F36">
        <v>3</v>
      </c>
      <c r="G36" s="65">
        <v>127.18550787034165</v>
      </c>
    </row>
    <row r="37" spans="1:7">
      <c r="A37">
        <v>20</v>
      </c>
      <c r="B37">
        <v>2</v>
      </c>
      <c r="C37" t="s">
        <v>26</v>
      </c>
      <c r="D37" t="s">
        <v>28</v>
      </c>
      <c r="E37">
        <v>250</v>
      </c>
      <c r="F37">
        <v>3</v>
      </c>
      <c r="G37" s="65">
        <v>121.51692401805191</v>
      </c>
    </row>
    <row r="38" spans="1:7">
      <c r="A38">
        <v>21</v>
      </c>
      <c r="B38">
        <v>2</v>
      </c>
      <c r="C38" t="s">
        <v>26</v>
      </c>
      <c r="D38" t="s">
        <v>29</v>
      </c>
      <c r="E38">
        <v>0</v>
      </c>
      <c r="F38">
        <v>3</v>
      </c>
      <c r="G38" s="65">
        <v>144.68531134462177</v>
      </c>
    </row>
    <row r="39" spans="1:7">
      <c r="A39">
        <v>22</v>
      </c>
      <c r="B39">
        <v>2</v>
      </c>
      <c r="C39" t="s">
        <v>26</v>
      </c>
      <c r="D39" t="s">
        <v>29</v>
      </c>
      <c r="E39">
        <v>250</v>
      </c>
      <c r="F39">
        <v>3</v>
      </c>
      <c r="G39" s="65">
        <v>139.64812431763787</v>
      </c>
    </row>
    <row r="40" spans="1:7">
      <c r="A40">
        <v>23</v>
      </c>
      <c r="B40">
        <v>2</v>
      </c>
      <c r="C40" t="s">
        <v>26</v>
      </c>
      <c r="D40" t="s">
        <v>30</v>
      </c>
      <c r="E40">
        <v>0</v>
      </c>
      <c r="F40">
        <v>3</v>
      </c>
      <c r="G40" s="65">
        <v>63.896175090330956</v>
      </c>
    </row>
    <row r="41" spans="1:7">
      <c r="A41">
        <v>24</v>
      </c>
      <c r="B41">
        <v>2</v>
      </c>
      <c r="C41" t="s">
        <v>26</v>
      </c>
      <c r="D41" t="s">
        <v>30</v>
      </c>
      <c r="E41">
        <v>250</v>
      </c>
      <c r="F41">
        <v>3</v>
      </c>
      <c r="G41" s="65">
        <v>57.970488829845593</v>
      </c>
    </row>
    <row r="42" spans="1:7">
      <c r="A42">
        <v>50</v>
      </c>
      <c r="B42">
        <v>2</v>
      </c>
      <c r="C42" t="s">
        <v>36</v>
      </c>
      <c r="D42" t="s">
        <v>27</v>
      </c>
      <c r="E42">
        <v>0</v>
      </c>
      <c r="F42">
        <v>3</v>
      </c>
      <c r="G42" s="65">
        <v>157.33598755783544</v>
      </c>
    </row>
    <row r="43" spans="1:7">
      <c r="A43">
        <v>51</v>
      </c>
      <c r="B43">
        <v>2</v>
      </c>
      <c r="C43" t="s">
        <v>36</v>
      </c>
      <c r="D43" t="s">
        <v>27</v>
      </c>
      <c r="E43">
        <v>250</v>
      </c>
      <c r="F43">
        <v>3</v>
      </c>
      <c r="G43" s="65">
        <v>156.11129998641985</v>
      </c>
    </row>
    <row r="44" spans="1:7">
      <c r="A44">
        <v>52</v>
      </c>
      <c r="B44">
        <v>2</v>
      </c>
      <c r="C44" t="s">
        <v>36</v>
      </c>
      <c r="D44" t="s">
        <v>28</v>
      </c>
      <c r="E44">
        <v>0</v>
      </c>
      <c r="F44">
        <v>3</v>
      </c>
      <c r="G44" s="65">
        <v>170.77398533488918</v>
      </c>
    </row>
    <row r="45" spans="1:7">
      <c r="A45">
        <v>53</v>
      </c>
      <c r="B45">
        <v>2</v>
      </c>
      <c r="C45" t="s">
        <v>36</v>
      </c>
      <c r="D45" t="s">
        <v>28</v>
      </c>
      <c r="E45">
        <v>250</v>
      </c>
      <c r="F45">
        <v>3</v>
      </c>
      <c r="G45" s="65">
        <v>163.87258075869354</v>
      </c>
    </row>
    <row r="46" spans="1:7">
      <c r="A46">
        <v>54</v>
      </c>
      <c r="B46">
        <v>2</v>
      </c>
      <c r="C46" t="s">
        <v>36</v>
      </c>
      <c r="D46" t="s">
        <v>29</v>
      </c>
      <c r="E46">
        <v>0</v>
      </c>
      <c r="F46">
        <v>3</v>
      </c>
      <c r="G46" s="65">
        <v>184.40231675965691</v>
      </c>
    </row>
    <row r="47" spans="1:7">
      <c r="A47">
        <v>55</v>
      </c>
      <c r="B47">
        <v>2</v>
      </c>
      <c r="C47" t="s">
        <v>36</v>
      </c>
      <c r="D47" t="s">
        <v>29</v>
      </c>
      <c r="E47">
        <v>250</v>
      </c>
      <c r="F47">
        <v>3</v>
      </c>
      <c r="G47" s="65">
        <v>178.73642075556739</v>
      </c>
    </row>
    <row r="48" spans="1:7">
      <c r="A48">
        <v>56</v>
      </c>
      <c r="B48">
        <v>2</v>
      </c>
      <c r="C48" t="s">
        <v>36</v>
      </c>
      <c r="D48" t="s">
        <v>30</v>
      </c>
      <c r="E48">
        <v>0</v>
      </c>
      <c r="F48">
        <v>3</v>
      </c>
      <c r="G48" s="65">
        <v>111.90893191215338</v>
      </c>
    </row>
    <row r="49" spans="1:9">
      <c r="A49">
        <v>57</v>
      </c>
      <c r="B49">
        <v>2</v>
      </c>
      <c r="C49" t="s">
        <v>36</v>
      </c>
      <c r="D49" t="s">
        <v>30</v>
      </c>
      <c r="E49">
        <v>250</v>
      </c>
      <c r="F49">
        <v>3</v>
      </c>
      <c r="G49" s="65">
        <v>109.77497107856824</v>
      </c>
      <c r="H49" t="s">
        <v>177</v>
      </c>
      <c r="I49" t="s">
        <v>178</v>
      </c>
    </row>
    <row r="50" spans="1:9">
      <c r="A50">
        <v>25</v>
      </c>
      <c r="B50">
        <v>1</v>
      </c>
      <c r="C50" t="s">
        <v>26</v>
      </c>
      <c r="D50" t="s">
        <v>31</v>
      </c>
      <c r="F50">
        <v>1</v>
      </c>
      <c r="G50" s="65">
        <v>9.2618390050299322</v>
      </c>
      <c r="H50" s="52">
        <f>AVERAGE(G50:G52)</f>
        <v>7.3243272822263679</v>
      </c>
      <c r="I50" s="52">
        <f xml:space="preserve"> STDEV(G50:G52)/SQRT(3)</f>
        <v>1.1450812068869687</v>
      </c>
    </row>
    <row r="51" spans="1:9">
      <c r="A51">
        <v>26</v>
      </c>
      <c r="B51">
        <v>2</v>
      </c>
      <c r="C51" t="s">
        <v>26</v>
      </c>
      <c r="D51" t="s">
        <v>31</v>
      </c>
      <c r="F51">
        <v>2</v>
      </c>
      <c r="G51" s="65">
        <v>7.413006598079539</v>
      </c>
    </row>
    <row r="52" spans="1:9">
      <c r="A52">
        <v>27</v>
      </c>
      <c r="B52">
        <v>2</v>
      </c>
      <c r="C52" t="s">
        <v>26</v>
      </c>
      <c r="D52" t="s">
        <v>31</v>
      </c>
      <c r="F52">
        <v>3</v>
      </c>
      <c r="G52" s="65">
        <v>5.2981362435696333</v>
      </c>
    </row>
    <row r="53" spans="1:9">
      <c r="A53">
        <v>58</v>
      </c>
      <c r="B53">
        <v>3</v>
      </c>
      <c r="C53" t="s">
        <v>36</v>
      </c>
      <c r="D53" t="s">
        <v>31</v>
      </c>
      <c r="F53">
        <v>1</v>
      </c>
      <c r="G53" s="65">
        <v>59.354723548995267</v>
      </c>
      <c r="H53" s="52">
        <f>AVERAGE(G53:G55)</f>
        <v>52.322410710847954</v>
      </c>
      <c r="I53" s="52">
        <f xml:space="preserve"> STDEV(G53:G55)/SQRT(3)</f>
        <v>5.1687696937142693</v>
      </c>
    </row>
    <row r="54" spans="1:9">
      <c r="A54">
        <v>59</v>
      </c>
      <c r="B54">
        <v>4</v>
      </c>
      <c r="C54" t="s">
        <v>36</v>
      </c>
      <c r="D54" t="s">
        <v>31</v>
      </c>
      <c r="F54">
        <v>2</v>
      </c>
      <c r="G54" s="65">
        <v>42.244358792012143</v>
      </c>
    </row>
    <row r="55" spans="1:9">
      <c r="A55">
        <v>60</v>
      </c>
      <c r="B55">
        <v>3</v>
      </c>
      <c r="C55" t="s">
        <v>36</v>
      </c>
      <c r="D55" t="s">
        <v>31</v>
      </c>
      <c r="F55">
        <v>3</v>
      </c>
      <c r="G55" s="65">
        <v>55.368149791536453</v>
      </c>
    </row>
    <row r="56" spans="1:9">
      <c r="A56">
        <v>28</v>
      </c>
      <c r="B56">
        <v>1</v>
      </c>
      <c r="C56" t="s">
        <v>26</v>
      </c>
      <c r="D56" t="s">
        <v>32</v>
      </c>
      <c r="E56" t="s">
        <v>35</v>
      </c>
      <c r="F56">
        <v>1</v>
      </c>
      <c r="G56" s="65">
        <v>7.5377002191129332</v>
      </c>
    </row>
    <row r="57" spans="1:9">
      <c r="A57">
        <v>29</v>
      </c>
      <c r="B57">
        <v>1</v>
      </c>
      <c r="C57" t="s">
        <v>26</v>
      </c>
      <c r="D57" t="s">
        <v>33</v>
      </c>
      <c r="E57" t="s">
        <v>35</v>
      </c>
      <c r="F57">
        <v>1</v>
      </c>
      <c r="G57" s="65">
        <v>38.652550807155919</v>
      </c>
    </row>
    <row r="58" spans="1:9">
      <c r="A58">
        <v>30</v>
      </c>
      <c r="B58">
        <v>1</v>
      </c>
      <c r="C58" t="s">
        <v>26</v>
      </c>
      <c r="D58" t="s">
        <v>34</v>
      </c>
      <c r="E58" t="s">
        <v>35</v>
      </c>
      <c r="F58">
        <v>1</v>
      </c>
      <c r="G58" s="65">
        <v>6.827315502490948</v>
      </c>
    </row>
    <row r="59" spans="1:9">
      <c r="A59">
        <v>61</v>
      </c>
      <c r="B59">
        <v>3</v>
      </c>
      <c r="C59" t="s">
        <v>36</v>
      </c>
      <c r="D59" t="s">
        <v>32</v>
      </c>
      <c r="E59" t="s">
        <v>35</v>
      </c>
      <c r="F59">
        <v>1</v>
      </c>
      <c r="G59" s="65">
        <v>59.406560682693659</v>
      </c>
    </row>
    <row r="60" spans="1:9">
      <c r="A60">
        <v>62</v>
      </c>
      <c r="B60">
        <v>3</v>
      </c>
      <c r="C60" t="s">
        <v>36</v>
      </c>
      <c r="D60" t="s">
        <v>33</v>
      </c>
      <c r="E60" t="s">
        <v>35</v>
      </c>
      <c r="F60">
        <v>1</v>
      </c>
      <c r="G60" s="65">
        <v>87.115177751763724</v>
      </c>
    </row>
    <row r="61" spans="1:9">
      <c r="A61">
        <v>63</v>
      </c>
      <c r="B61">
        <v>3</v>
      </c>
      <c r="C61" t="s">
        <v>36</v>
      </c>
      <c r="D61" t="s">
        <v>34</v>
      </c>
      <c r="E61" t="s">
        <v>35</v>
      </c>
      <c r="F61">
        <v>1</v>
      </c>
      <c r="G61" s="65">
        <v>59.322848848648114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E9C9C1-4FD9-EE4B-BCBA-6FBD9A19CE6D}">
  <dimension ref="A2:J19"/>
  <sheetViews>
    <sheetView workbookViewId="0">
      <selection activeCell="E22" sqref="E22"/>
    </sheetView>
  </sheetViews>
  <sheetFormatPr baseColWidth="10" defaultRowHeight="15"/>
  <sheetData>
    <row r="2" spans="1:10">
      <c r="A2" t="s">
        <v>176</v>
      </c>
    </row>
    <row r="3" spans="1:10">
      <c r="A3">
        <v>1</v>
      </c>
      <c r="B3" t="s">
        <v>26</v>
      </c>
      <c r="C3" t="s">
        <v>88</v>
      </c>
      <c r="D3" t="s">
        <v>27</v>
      </c>
      <c r="E3">
        <v>109.01</v>
      </c>
      <c r="F3">
        <v>3</v>
      </c>
      <c r="G3">
        <v>1.335515</v>
      </c>
      <c r="H3">
        <v>0.77105990000000002</v>
      </c>
      <c r="I3">
        <v>109.78106</v>
      </c>
      <c r="J3">
        <v>108.23894</v>
      </c>
    </row>
    <row r="4" spans="1:10">
      <c r="A4" s="66">
        <v>2</v>
      </c>
      <c r="B4" t="s">
        <v>26</v>
      </c>
      <c r="C4" t="s">
        <v>88</v>
      </c>
      <c r="D4" t="s">
        <v>28</v>
      </c>
      <c r="E4">
        <v>124.57666999999999</v>
      </c>
      <c r="F4">
        <v>3</v>
      </c>
      <c r="G4">
        <v>3.6550009999999999</v>
      </c>
      <c r="H4">
        <v>2.1102159</v>
      </c>
      <c r="I4">
        <v>126.68688</v>
      </c>
      <c r="J4">
        <v>122.46644999999999</v>
      </c>
    </row>
    <row r="5" spans="1:10">
      <c r="A5" s="66">
        <v>3</v>
      </c>
      <c r="B5" t="s">
        <v>26</v>
      </c>
      <c r="C5" t="s">
        <v>88</v>
      </c>
      <c r="D5" t="s">
        <v>89</v>
      </c>
      <c r="E5">
        <v>61.213329999999999</v>
      </c>
      <c r="F5">
        <v>3</v>
      </c>
      <c r="G5">
        <v>2.3268080000000002</v>
      </c>
      <c r="H5">
        <v>1.343383</v>
      </c>
      <c r="I5">
        <v>62.556719999999999</v>
      </c>
      <c r="J5">
        <v>59.869950000000003</v>
      </c>
    </row>
    <row r="6" spans="1:10">
      <c r="A6" s="66">
        <v>4</v>
      </c>
      <c r="B6" t="s">
        <v>26</v>
      </c>
      <c r="C6" t="s">
        <v>88</v>
      </c>
      <c r="D6" t="s">
        <v>29</v>
      </c>
      <c r="E6">
        <v>133.96666999999999</v>
      </c>
      <c r="F6">
        <v>3</v>
      </c>
      <c r="G6">
        <v>9.3306719999999999</v>
      </c>
      <c r="H6">
        <v>5.3870658000000002</v>
      </c>
      <c r="I6">
        <v>139.35373000000001</v>
      </c>
      <c r="J6">
        <v>128.5796</v>
      </c>
    </row>
    <row r="7" spans="1:10">
      <c r="A7" s="66">
        <v>5</v>
      </c>
      <c r="B7" t="s">
        <v>26</v>
      </c>
      <c r="C7" t="s">
        <v>90</v>
      </c>
      <c r="D7" t="s">
        <v>27</v>
      </c>
      <c r="E7">
        <v>103.21333</v>
      </c>
      <c r="F7">
        <v>3</v>
      </c>
      <c r="G7">
        <v>7.4290399999999996</v>
      </c>
      <c r="H7">
        <v>4.2891582000000001</v>
      </c>
      <c r="I7">
        <v>107.50248999999999</v>
      </c>
      <c r="J7">
        <v>98.924180000000007</v>
      </c>
    </row>
    <row r="8" spans="1:10">
      <c r="A8" s="66">
        <v>6</v>
      </c>
      <c r="B8" t="s">
        <v>26</v>
      </c>
      <c r="C8" t="s">
        <v>90</v>
      </c>
      <c r="D8" t="s">
        <v>28</v>
      </c>
      <c r="E8">
        <v>115.03333000000001</v>
      </c>
      <c r="F8">
        <v>3</v>
      </c>
      <c r="G8">
        <v>5.6940790000000003</v>
      </c>
      <c r="H8">
        <v>3.2874778999999998</v>
      </c>
      <c r="I8">
        <v>118.32080999999999</v>
      </c>
      <c r="J8">
        <v>111.74585999999999</v>
      </c>
    </row>
    <row r="9" spans="1:10">
      <c r="A9" s="66">
        <v>7</v>
      </c>
      <c r="B9" t="s">
        <v>26</v>
      </c>
      <c r="C9" t="s">
        <v>90</v>
      </c>
      <c r="D9" t="s">
        <v>89</v>
      </c>
      <c r="E9">
        <v>55.60333</v>
      </c>
      <c r="F9">
        <v>3</v>
      </c>
      <c r="G9">
        <v>2.0507879999999998</v>
      </c>
      <c r="H9">
        <v>1.1840233</v>
      </c>
      <c r="I9">
        <v>56.78736</v>
      </c>
      <c r="J9">
        <v>54.419310000000003</v>
      </c>
    </row>
    <row r="10" spans="1:10">
      <c r="A10" s="66">
        <v>8</v>
      </c>
      <c r="B10" t="s">
        <v>26</v>
      </c>
      <c r="C10" t="s">
        <v>90</v>
      </c>
      <c r="D10" t="s">
        <v>29</v>
      </c>
      <c r="E10">
        <v>132.75333000000001</v>
      </c>
      <c r="F10">
        <v>3</v>
      </c>
      <c r="G10">
        <v>7.185613</v>
      </c>
      <c r="H10">
        <v>4.1486156000000003</v>
      </c>
      <c r="I10">
        <v>136.90195</v>
      </c>
      <c r="J10">
        <v>128.60471999999999</v>
      </c>
    </row>
    <row r="11" spans="1:10">
      <c r="A11" s="66">
        <v>9</v>
      </c>
      <c r="B11" t="s">
        <v>36</v>
      </c>
      <c r="C11" t="s">
        <v>88</v>
      </c>
      <c r="D11" t="s">
        <v>27</v>
      </c>
      <c r="E11">
        <v>155.05332999999999</v>
      </c>
      <c r="F11">
        <v>3</v>
      </c>
      <c r="G11">
        <v>9.9294779999999996</v>
      </c>
      <c r="H11">
        <v>5.7327868000000004</v>
      </c>
      <c r="I11">
        <v>160.78612000000001</v>
      </c>
      <c r="J11">
        <v>149.32055</v>
      </c>
    </row>
    <row r="12" spans="1:10">
      <c r="A12" s="66">
        <v>10</v>
      </c>
      <c r="B12" t="s">
        <v>36</v>
      </c>
      <c r="C12" t="s">
        <v>88</v>
      </c>
      <c r="D12" t="s">
        <v>28</v>
      </c>
      <c r="E12">
        <v>164.62</v>
      </c>
      <c r="F12">
        <v>3</v>
      </c>
      <c r="G12">
        <v>5.3807159999999996</v>
      </c>
      <c r="H12">
        <v>3.1065575999999999</v>
      </c>
      <c r="I12">
        <v>167.72656000000001</v>
      </c>
      <c r="J12">
        <v>161.51344</v>
      </c>
    </row>
    <row r="13" spans="1:10">
      <c r="A13" s="66">
        <v>11</v>
      </c>
      <c r="B13" t="s">
        <v>36</v>
      </c>
      <c r="C13" t="s">
        <v>88</v>
      </c>
      <c r="D13" t="s">
        <v>89</v>
      </c>
      <c r="E13">
        <v>108.61333</v>
      </c>
      <c r="F13">
        <v>3</v>
      </c>
      <c r="G13">
        <v>3.0950009999999999</v>
      </c>
      <c r="H13">
        <v>1.7868999000000001</v>
      </c>
      <c r="I13">
        <v>110.40022999999999</v>
      </c>
      <c r="J13">
        <v>106.82643</v>
      </c>
    </row>
    <row r="14" spans="1:10">
      <c r="A14" s="66">
        <v>12</v>
      </c>
      <c r="B14" t="s">
        <v>36</v>
      </c>
      <c r="C14" t="s">
        <v>88</v>
      </c>
      <c r="D14" t="s">
        <v>29</v>
      </c>
      <c r="E14">
        <v>169.79667000000001</v>
      </c>
      <c r="F14">
        <v>3</v>
      </c>
      <c r="G14">
        <v>13.687521</v>
      </c>
      <c r="H14">
        <v>7.9024939999999999</v>
      </c>
      <c r="I14">
        <v>177.69916000000001</v>
      </c>
      <c r="J14">
        <v>161.89417</v>
      </c>
    </row>
    <row r="15" spans="1:10">
      <c r="A15" s="66">
        <v>13</v>
      </c>
      <c r="B15" t="s">
        <v>36</v>
      </c>
      <c r="C15" t="s">
        <v>90</v>
      </c>
      <c r="D15" t="s">
        <v>27</v>
      </c>
      <c r="E15">
        <v>153.53666999999999</v>
      </c>
      <c r="F15">
        <v>3</v>
      </c>
      <c r="G15">
        <v>6.7297130000000003</v>
      </c>
      <c r="H15">
        <v>3.8854015</v>
      </c>
      <c r="I15">
        <v>157.42206999999999</v>
      </c>
      <c r="J15">
        <v>149.65127000000001</v>
      </c>
    </row>
    <row r="16" spans="1:10">
      <c r="A16" s="66">
        <v>14</v>
      </c>
      <c r="B16" t="s">
        <v>36</v>
      </c>
      <c r="C16" t="s">
        <v>90</v>
      </c>
      <c r="D16" t="s">
        <v>28</v>
      </c>
      <c r="E16">
        <v>162.42667</v>
      </c>
      <c r="F16">
        <v>3</v>
      </c>
      <c r="G16">
        <v>3.4867509999999999</v>
      </c>
      <c r="H16">
        <v>2.0130767000000001</v>
      </c>
      <c r="I16">
        <v>164.43974</v>
      </c>
      <c r="J16">
        <v>160.41359</v>
      </c>
    </row>
    <row r="17" spans="1:10">
      <c r="A17" s="66">
        <v>15</v>
      </c>
      <c r="B17" t="s">
        <v>36</v>
      </c>
      <c r="C17" t="s">
        <v>90</v>
      </c>
      <c r="D17" t="s">
        <v>89</v>
      </c>
      <c r="E17">
        <v>107.16667</v>
      </c>
      <c r="F17">
        <v>3</v>
      </c>
      <c r="G17">
        <v>10.158348</v>
      </c>
      <c r="H17">
        <v>5.8649249000000001</v>
      </c>
      <c r="I17">
        <v>113.03158999999999</v>
      </c>
      <c r="J17">
        <v>101.30174</v>
      </c>
    </row>
    <row r="18" spans="1:10">
      <c r="A18" s="66">
        <v>16</v>
      </c>
      <c r="B18" t="s">
        <v>36</v>
      </c>
      <c r="C18" t="s">
        <v>90</v>
      </c>
      <c r="D18" t="s">
        <v>29</v>
      </c>
      <c r="E18">
        <v>165.26</v>
      </c>
      <c r="F18">
        <v>3</v>
      </c>
      <c r="G18">
        <v>12.0459</v>
      </c>
      <c r="H18">
        <v>6.9547033999999996</v>
      </c>
      <c r="I18">
        <v>172.21469999999999</v>
      </c>
      <c r="J18">
        <v>158.30529999999999</v>
      </c>
    </row>
    <row r="19" spans="1:10">
      <c r="A19" s="6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32"/>
  <sheetViews>
    <sheetView workbookViewId="0">
      <selection activeCell="F14" sqref="F14:F21"/>
    </sheetView>
  </sheetViews>
  <sheetFormatPr baseColWidth="10" defaultColWidth="8.83203125" defaultRowHeight="15"/>
  <sheetData>
    <row r="1" spans="1:14">
      <c r="A1" t="s">
        <v>20</v>
      </c>
    </row>
    <row r="3" spans="1:14">
      <c r="A3" s="1"/>
      <c r="B3" s="2">
        <v>1</v>
      </c>
      <c r="C3" s="2">
        <v>2</v>
      </c>
      <c r="D3" s="2">
        <v>3</v>
      </c>
      <c r="E3" s="2">
        <v>4</v>
      </c>
      <c r="F3" s="2">
        <v>5</v>
      </c>
      <c r="G3" s="2">
        <v>6</v>
      </c>
      <c r="H3" s="2">
        <v>7</v>
      </c>
      <c r="I3" s="2">
        <v>8</v>
      </c>
      <c r="J3" s="2">
        <v>9</v>
      </c>
      <c r="K3" s="2">
        <v>10</v>
      </c>
      <c r="L3" s="2">
        <v>11</v>
      </c>
      <c r="M3" s="2">
        <v>12</v>
      </c>
    </row>
    <row r="4" spans="1:14">
      <c r="A4" s="2" t="s">
        <v>0</v>
      </c>
      <c r="B4" s="13">
        <v>0.111</v>
      </c>
      <c r="C4" s="13">
        <v>0.11</v>
      </c>
      <c r="D4" s="13">
        <v>0.109</v>
      </c>
      <c r="E4" s="6">
        <v>0.47899999999999998</v>
      </c>
      <c r="F4" s="6">
        <v>0.47699999999999998</v>
      </c>
      <c r="G4" s="6">
        <v>0.47799999999999998</v>
      </c>
      <c r="H4" s="11">
        <v>0.315</v>
      </c>
      <c r="I4" s="11">
        <v>0.317</v>
      </c>
      <c r="J4" s="11">
        <v>0.315</v>
      </c>
      <c r="K4" s="17">
        <v>0.441</v>
      </c>
      <c r="L4" s="17">
        <v>0.438</v>
      </c>
      <c r="M4" s="17">
        <v>0.442</v>
      </c>
      <c r="N4" s="7">
        <v>540</v>
      </c>
    </row>
    <row r="5" spans="1:14">
      <c r="A5" s="2" t="s">
        <v>1</v>
      </c>
      <c r="B5" s="13">
        <v>0.14399999999999999</v>
      </c>
      <c r="C5" s="13">
        <v>0.13600000000000001</v>
      </c>
      <c r="D5" s="13">
        <v>0.14299999999999999</v>
      </c>
      <c r="E5" s="17">
        <v>0.435</v>
      </c>
      <c r="F5" s="17">
        <v>0.436</v>
      </c>
      <c r="G5" s="17">
        <v>0.433</v>
      </c>
      <c r="H5" s="11">
        <v>0.29799999999999999</v>
      </c>
      <c r="I5" s="11">
        <v>0.29499999999999998</v>
      </c>
      <c r="J5" s="11">
        <v>0.3</v>
      </c>
      <c r="K5" s="17">
        <v>0.433</v>
      </c>
      <c r="L5" s="17">
        <v>0.434</v>
      </c>
      <c r="M5" s="5">
        <v>0.56200000000000006</v>
      </c>
      <c r="N5" s="7">
        <v>540</v>
      </c>
    </row>
    <row r="6" spans="1:14">
      <c r="A6" s="2" t="s">
        <v>2</v>
      </c>
      <c r="B6" s="11">
        <v>0.32400000000000001</v>
      </c>
      <c r="C6" s="16">
        <v>0.17499999999999999</v>
      </c>
      <c r="D6" s="16">
        <v>0.17499999999999999</v>
      </c>
      <c r="E6" s="15">
        <v>0.71599999999999997</v>
      </c>
      <c r="F6" s="6">
        <v>0.51500000000000001</v>
      </c>
      <c r="G6" s="6">
        <v>0.51700000000000002</v>
      </c>
      <c r="H6" s="5">
        <v>0.53900000000000003</v>
      </c>
      <c r="I6" s="5">
        <v>0.55900000000000005</v>
      </c>
      <c r="J6" s="5">
        <v>0.57199999999999995</v>
      </c>
      <c r="K6" s="13">
        <v>0.14399999999999999</v>
      </c>
      <c r="L6" s="13">
        <v>0.14599999999999999</v>
      </c>
      <c r="M6" s="13">
        <v>0.14399999999999999</v>
      </c>
      <c r="N6" s="7">
        <v>540</v>
      </c>
    </row>
    <row r="7" spans="1:14">
      <c r="A7" s="2" t="s">
        <v>4</v>
      </c>
      <c r="B7" s="10">
        <v>0.22500000000000001</v>
      </c>
      <c r="C7" s="10">
        <v>0.223</v>
      </c>
      <c r="D7" s="10">
        <v>0.22500000000000001</v>
      </c>
      <c r="E7" s="6">
        <v>0.48699999999999999</v>
      </c>
      <c r="F7" s="6">
        <v>0.48899999999999999</v>
      </c>
      <c r="G7" s="17">
        <v>0.45400000000000001</v>
      </c>
      <c r="H7" s="5">
        <v>0.56399999999999995</v>
      </c>
      <c r="I7" s="5">
        <v>0.56200000000000006</v>
      </c>
      <c r="J7" s="5">
        <v>0.56399999999999995</v>
      </c>
      <c r="K7" s="10">
        <v>0.24299999999999999</v>
      </c>
      <c r="L7" s="10">
        <v>0.248</v>
      </c>
      <c r="M7" s="10">
        <v>0.24399999999999999</v>
      </c>
      <c r="N7" s="7">
        <v>540</v>
      </c>
    </row>
    <row r="8" spans="1:14">
      <c r="A8" s="2" t="s">
        <v>5</v>
      </c>
      <c r="B8" s="10">
        <v>0.27600000000000002</v>
      </c>
      <c r="C8" s="10">
        <v>0.27200000000000002</v>
      </c>
      <c r="D8" s="10">
        <v>0.27200000000000002</v>
      </c>
      <c r="E8" s="5">
        <v>0.55100000000000005</v>
      </c>
      <c r="F8" s="5">
        <v>0.54300000000000004</v>
      </c>
      <c r="G8" s="5">
        <v>0.54500000000000004</v>
      </c>
      <c r="H8" s="9">
        <v>0.61</v>
      </c>
      <c r="I8" s="9">
        <v>0.61</v>
      </c>
      <c r="J8" s="9">
        <v>0.61</v>
      </c>
      <c r="K8" s="13">
        <v>0.14199999999999999</v>
      </c>
      <c r="L8" s="13">
        <v>0.14199999999999999</v>
      </c>
      <c r="M8" s="13">
        <v>0.14299999999999999</v>
      </c>
      <c r="N8" s="7">
        <v>540</v>
      </c>
    </row>
    <row r="9" spans="1:14">
      <c r="A9" s="2" t="s">
        <v>6</v>
      </c>
      <c r="B9" s="12">
        <v>0.36</v>
      </c>
      <c r="C9" s="17">
        <v>0.40500000000000003</v>
      </c>
      <c r="D9" s="12">
        <v>0.35799999999999998</v>
      </c>
      <c r="E9" s="5">
        <v>0.56000000000000005</v>
      </c>
      <c r="F9" s="5">
        <v>0.56100000000000005</v>
      </c>
      <c r="G9" s="5">
        <v>0.56200000000000006</v>
      </c>
      <c r="H9" s="9">
        <v>0.6</v>
      </c>
      <c r="I9" s="9">
        <v>0.60099999999999998</v>
      </c>
      <c r="J9" s="9">
        <v>0.60299999999999998</v>
      </c>
      <c r="K9" s="13">
        <v>0.151</v>
      </c>
      <c r="L9" s="13">
        <v>0.151</v>
      </c>
      <c r="M9" s="13">
        <v>0.151</v>
      </c>
      <c r="N9" s="7">
        <v>540</v>
      </c>
    </row>
    <row r="10" spans="1:14">
      <c r="A10" s="2" t="s">
        <v>7</v>
      </c>
      <c r="B10" s="17">
        <v>0.44500000000000001</v>
      </c>
      <c r="C10" s="17">
        <v>0.438</v>
      </c>
      <c r="D10" s="17">
        <v>0.436</v>
      </c>
      <c r="E10" s="10">
        <v>0.22500000000000001</v>
      </c>
      <c r="F10" s="10">
        <v>0.22500000000000001</v>
      </c>
      <c r="G10" s="10">
        <v>0.22600000000000001</v>
      </c>
      <c r="H10" s="9">
        <v>0.59799999999999998</v>
      </c>
      <c r="I10" s="9">
        <v>0.64800000000000002</v>
      </c>
      <c r="J10" s="9">
        <v>0.64600000000000002</v>
      </c>
      <c r="K10" s="13">
        <v>0.105</v>
      </c>
      <c r="L10" s="13">
        <v>0.106</v>
      </c>
      <c r="M10" s="13">
        <v>0.105</v>
      </c>
      <c r="N10" s="7">
        <v>540</v>
      </c>
    </row>
    <row r="11" spans="1:14">
      <c r="A11" s="2" t="s">
        <v>8</v>
      </c>
      <c r="B11" s="4">
        <v>0.89200000000000002</v>
      </c>
      <c r="C11" s="4">
        <v>0.89200000000000002</v>
      </c>
      <c r="D11" s="4">
        <v>0.88800000000000001</v>
      </c>
      <c r="E11" s="13">
        <v>0.14499999999999999</v>
      </c>
      <c r="F11" s="13">
        <v>0.14699999999999999</v>
      </c>
      <c r="G11" s="13">
        <v>0.14399999999999999</v>
      </c>
      <c r="H11" s="9">
        <v>0.61699999999999999</v>
      </c>
      <c r="I11" s="9">
        <v>0.625</v>
      </c>
      <c r="J11" s="9">
        <v>0.624</v>
      </c>
      <c r="K11" s="3">
        <v>3.9E-2</v>
      </c>
      <c r="L11" s="3">
        <v>3.7999999999999999E-2</v>
      </c>
      <c r="M11" s="3">
        <v>3.7999999999999999E-2</v>
      </c>
      <c r="N11" s="7">
        <v>540</v>
      </c>
    </row>
    <row r="14" spans="1:14">
      <c r="C14" s="13">
        <v>0.111</v>
      </c>
      <c r="D14" s="13">
        <v>0.11</v>
      </c>
      <c r="E14" s="13">
        <v>0.109</v>
      </c>
      <c r="F14" s="18">
        <v>0</v>
      </c>
    </row>
    <row r="15" spans="1:14">
      <c r="C15" s="13">
        <v>0.14399999999999999</v>
      </c>
      <c r="D15" s="13">
        <v>0.13600000000000001</v>
      </c>
      <c r="E15" s="13">
        <v>0.14299999999999999</v>
      </c>
      <c r="F15" s="18">
        <v>0.2</v>
      </c>
    </row>
    <row r="16" spans="1:14">
      <c r="C16" s="11">
        <v>0.32400000000000001</v>
      </c>
      <c r="D16" s="16">
        <v>0.17499999999999999</v>
      </c>
      <c r="E16" s="16">
        <v>0.17499999999999999</v>
      </c>
      <c r="F16" s="18">
        <v>0.4</v>
      </c>
    </row>
    <row r="17" spans="3:13">
      <c r="C17" s="10">
        <v>0.22500000000000001</v>
      </c>
      <c r="D17" s="10">
        <v>0.223</v>
      </c>
      <c r="E17" s="10">
        <v>0.22500000000000001</v>
      </c>
      <c r="F17" s="18">
        <v>0.7</v>
      </c>
    </row>
    <row r="18" spans="3:13">
      <c r="C18" s="10">
        <v>0.27600000000000002</v>
      </c>
      <c r="D18" s="10">
        <v>0.27200000000000002</v>
      </c>
      <c r="E18" s="10">
        <v>0.27200000000000002</v>
      </c>
      <c r="F18" s="18">
        <v>1</v>
      </c>
    </row>
    <row r="19" spans="3:13">
      <c r="C19" s="12">
        <v>0.36</v>
      </c>
      <c r="D19" s="17">
        <v>0.40500000000000003</v>
      </c>
      <c r="E19" s="12">
        <v>0.35799999999999998</v>
      </c>
      <c r="F19" s="18">
        <v>1.5</v>
      </c>
    </row>
    <row r="20" spans="3:13">
      <c r="C20" s="17">
        <v>0.44500000000000001</v>
      </c>
      <c r="D20" s="17">
        <v>0.438</v>
      </c>
      <c r="E20" s="17">
        <v>0.436</v>
      </c>
      <c r="F20" s="18">
        <v>2</v>
      </c>
    </row>
    <row r="21" spans="3:13">
      <c r="C21" s="4">
        <v>0.89200000000000002</v>
      </c>
      <c r="D21" s="4">
        <v>0.89200000000000002</v>
      </c>
      <c r="E21" s="4">
        <v>0.88800000000000001</v>
      </c>
      <c r="F21" s="18">
        <v>5</v>
      </c>
    </row>
    <row r="25" spans="3:13">
      <c r="E25" s="6">
        <v>9</v>
      </c>
      <c r="F25" s="6"/>
      <c r="G25" s="6"/>
      <c r="H25" s="11">
        <v>15</v>
      </c>
      <c r="I25" s="11"/>
      <c r="J25" s="11"/>
      <c r="K25" s="17">
        <v>48</v>
      </c>
      <c r="L25" s="17"/>
      <c r="M25" s="17"/>
    </row>
    <row r="26" spans="3:13">
      <c r="E26" s="17">
        <v>10</v>
      </c>
      <c r="F26" s="17"/>
      <c r="G26" s="17"/>
      <c r="H26" s="11">
        <v>16</v>
      </c>
      <c r="I26" s="11"/>
      <c r="J26" s="11"/>
      <c r="K26" s="17">
        <v>49</v>
      </c>
      <c r="L26" s="17"/>
      <c r="M26" s="5"/>
    </row>
    <row r="27" spans="3:13">
      <c r="E27" s="15">
        <v>11</v>
      </c>
      <c r="F27" s="6"/>
      <c r="G27" s="6"/>
      <c r="H27" s="5">
        <v>42</v>
      </c>
      <c r="I27" s="5"/>
      <c r="J27" s="5"/>
      <c r="K27" s="13">
        <v>28</v>
      </c>
      <c r="L27" s="13"/>
      <c r="M27" s="13"/>
    </row>
    <row r="28" spans="3:13">
      <c r="E28" s="6">
        <v>12</v>
      </c>
      <c r="F28" s="6"/>
      <c r="G28" s="17"/>
      <c r="H28" s="5">
        <v>43</v>
      </c>
      <c r="I28" s="5"/>
      <c r="J28" s="5"/>
      <c r="K28" s="10">
        <v>29</v>
      </c>
      <c r="L28" s="10"/>
      <c r="M28" s="10"/>
    </row>
    <row r="29" spans="3:13">
      <c r="E29" s="5">
        <v>13</v>
      </c>
      <c r="F29" s="5"/>
      <c r="G29" s="5"/>
      <c r="H29" s="9">
        <v>44</v>
      </c>
      <c r="I29" s="9"/>
      <c r="J29" s="9"/>
      <c r="K29" s="13">
        <v>30</v>
      </c>
      <c r="L29" s="13"/>
      <c r="M29" s="13"/>
    </row>
    <row r="30" spans="3:13">
      <c r="E30" s="5">
        <v>14</v>
      </c>
      <c r="F30" s="5"/>
      <c r="G30" s="5"/>
      <c r="H30" s="9">
        <v>45</v>
      </c>
      <c r="I30" s="9"/>
      <c r="J30" s="9"/>
      <c r="K30" s="13">
        <v>25</v>
      </c>
      <c r="L30" s="13"/>
      <c r="M30" s="13"/>
    </row>
    <row r="31" spans="3:13" ht="28">
      <c r="E31" s="10" t="s">
        <v>9</v>
      </c>
      <c r="F31" s="10"/>
      <c r="G31" s="10"/>
      <c r="H31" s="9">
        <v>56</v>
      </c>
      <c r="I31" s="9"/>
      <c r="J31" s="9"/>
      <c r="K31" s="13" t="s">
        <v>11</v>
      </c>
      <c r="L31" s="13"/>
      <c r="M31" s="13"/>
    </row>
    <row r="32" spans="3:13" ht="42">
      <c r="E32" s="13" t="s">
        <v>10</v>
      </c>
      <c r="F32" s="13"/>
      <c r="G32" s="13"/>
      <c r="H32" s="9">
        <v>47</v>
      </c>
      <c r="I32" s="9"/>
      <c r="J32" s="9"/>
      <c r="K32" s="3" t="s">
        <v>12</v>
      </c>
      <c r="L32" s="3"/>
      <c r="M32" s="3"/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38"/>
  <sheetViews>
    <sheetView workbookViewId="0">
      <selection activeCell="H4" sqref="H4:M11"/>
    </sheetView>
  </sheetViews>
  <sheetFormatPr baseColWidth="10" defaultColWidth="8.83203125" defaultRowHeight="15"/>
  <cols>
    <col min="1" max="1" width="9.6640625" bestFit="1" customWidth="1"/>
  </cols>
  <sheetData>
    <row r="1" spans="1:14">
      <c r="A1" s="20">
        <v>43578</v>
      </c>
    </row>
    <row r="3" spans="1:14">
      <c r="A3" s="1"/>
      <c r="B3" s="2">
        <v>1</v>
      </c>
      <c r="C3" s="2">
        <v>2</v>
      </c>
      <c r="D3" s="2">
        <v>3</v>
      </c>
      <c r="E3" s="2">
        <v>4</v>
      </c>
      <c r="F3" s="2">
        <v>5</v>
      </c>
      <c r="G3" s="2">
        <v>6</v>
      </c>
      <c r="H3" s="2">
        <v>7</v>
      </c>
      <c r="I3" s="2">
        <v>8</v>
      </c>
      <c r="J3" s="2">
        <v>9</v>
      </c>
      <c r="K3" s="2">
        <v>10</v>
      </c>
      <c r="L3" s="2">
        <v>11</v>
      </c>
      <c r="M3" s="2">
        <v>12</v>
      </c>
    </row>
    <row r="4" spans="1:14">
      <c r="A4" s="2" t="s">
        <v>0</v>
      </c>
      <c r="B4" s="3">
        <v>0.21099999999999999</v>
      </c>
      <c r="C4" s="3">
        <v>0.17599999999999999</v>
      </c>
      <c r="D4" s="3">
        <v>0.192</v>
      </c>
      <c r="E4" s="4">
        <v>3.988</v>
      </c>
      <c r="F4" s="4">
        <v>3.9260000000000002</v>
      </c>
      <c r="G4" s="4">
        <v>3.9489999999999998</v>
      </c>
      <c r="H4" s="5">
        <v>2.5409999999999999</v>
      </c>
      <c r="I4" s="5">
        <v>2.5470000000000002</v>
      </c>
      <c r="J4" s="5">
        <v>2.5379999999999998</v>
      </c>
      <c r="K4" s="6">
        <v>2.1080000000000001</v>
      </c>
      <c r="L4" s="6">
        <v>2.1070000000000002</v>
      </c>
      <c r="M4" s="6">
        <v>2.0670000000000002</v>
      </c>
      <c r="N4" s="7">
        <v>540</v>
      </c>
    </row>
    <row r="5" spans="1:14">
      <c r="A5" s="2" t="s">
        <v>1</v>
      </c>
      <c r="B5" s="3">
        <v>0.188</v>
      </c>
      <c r="C5" s="3">
        <v>0.192</v>
      </c>
      <c r="D5" s="3">
        <v>0.20300000000000001</v>
      </c>
      <c r="E5" s="4">
        <v>3.7959999999999998</v>
      </c>
      <c r="F5" s="4">
        <v>3.7930000000000001</v>
      </c>
      <c r="G5" s="4">
        <v>3.7530000000000001</v>
      </c>
      <c r="H5" s="5">
        <v>2.359</v>
      </c>
      <c r="I5" s="5">
        <v>2.3180000000000001</v>
      </c>
      <c r="J5" s="5">
        <v>2.3730000000000002</v>
      </c>
      <c r="K5" s="6">
        <v>2.1070000000000002</v>
      </c>
      <c r="L5" s="6">
        <v>2.077</v>
      </c>
      <c r="M5" s="6">
        <v>2.0659999999999998</v>
      </c>
      <c r="N5" s="7">
        <v>540</v>
      </c>
    </row>
    <row r="6" spans="1:14">
      <c r="A6" s="2" t="s">
        <v>2</v>
      </c>
      <c r="B6" s="3">
        <v>0.214</v>
      </c>
      <c r="C6" s="3">
        <v>0.23</v>
      </c>
      <c r="D6" s="3">
        <v>0.217</v>
      </c>
      <c r="E6" s="8" t="s">
        <v>3</v>
      </c>
      <c r="F6" s="8" t="s">
        <v>3</v>
      </c>
      <c r="G6" s="8" t="s">
        <v>3</v>
      </c>
      <c r="H6" s="9">
        <v>2.8410000000000002</v>
      </c>
      <c r="I6" s="9">
        <v>2.82</v>
      </c>
      <c r="J6" s="9">
        <v>2.8330000000000002</v>
      </c>
      <c r="K6" s="11">
        <v>1.173</v>
      </c>
      <c r="L6" s="11">
        <v>1.173</v>
      </c>
      <c r="M6" s="10">
        <v>1.1639999999999999</v>
      </c>
      <c r="N6" s="7">
        <v>540</v>
      </c>
    </row>
    <row r="7" spans="1:14">
      <c r="A7" s="2" t="s">
        <v>4</v>
      </c>
      <c r="B7" s="3">
        <v>0.30299999999999999</v>
      </c>
      <c r="C7" s="3">
        <v>0.26700000000000002</v>
      </c>
      <c r="D7" s="3">
        <v>0.26800000000000002</v>
      </c>
      <c r="E7" s="8" t="s">
        <v>3</v>
      </c>
      <c r="F7" s="8" t="s">
        <v>3</v>
      </c>
      <c r="G7" s="4">
        <v>3.9910000000000001</v>
      </c>
      <c r="H7" s="9">
        <v>2.762</v>
      </c>
      <c r="I7" s="9">
        <v>2.7810000000000001</v>
      </c>
      <c r="J7" s="9">
        <v>2.8069999999999999</v>
      </c>
      <c r="K7" s="12">
        <v>1.6779999999999999</v>
      </c>
      <c r="L7" s="12">
        <v>1.6639999999999999</v>
      </c>
      <c r="M7" s="12">
        <v>1.677</v>
      </c>
      <c r="N7" s="7">
        <v>540</v>
      </c>
    </row>
    <row r="8" spans="1:14">
      <c r="A8" s="2" t="s">
        <v>5</v>
      </c>
      <c r="B8" s="3">
        <v>0.318</v>
      </c>
      <c r="C8" s="13">
        <v>0.35099999999999998</v>
      </c>
      <c r="D8" s="3">
        <v>0.32100000000000001</v>
      </c>
      <c r="E8" s="8" t="s">
        <v>3</v>
      </c>
      <c r="F8" s="8" t="s">
        <v>3</v>
      </c>
      <c r="G8" s="8" t="s">
        <v>3</v>
      </c>
      <c r="H8" s="14">
        <v>2.9950000000000001</v>
      </c>
      <c r="I8" s="14">
        <v>2.9769999999999999</v>
      </c>
      <c r="J8" s="14">
        <v>3.0049999999999999</v>
      </c>
      <c r="K8" s="10">
        <v>1.1579999999999999</v>
      </c>
      <c r="L8" s="10">
        <v>1.165</v>
      </c>
      <c r="M8" s="10">
        <v>1.1279999999999999</v>
      </c>
      <c r="N8" s="7">
        <v>540</v>
      </c>
    </row>
    <row r="9" spans="1:14">
      <c r="A9" s="2" t="s">
        <v>6</v>
      </c>
      <c r="B9" s="13">
        <v>0.38300000000000001</v>
      </c>
      <c r="C9" s="13">
        <v>0.38400000000000001</v>
      </c>
      <c r="D9" s="13">
        <v>0.38400000000000001</v>
      </c>
      <c r="E9" s="8" t="s">
        <v>3</v>
      </c>
      <c r="F9" s="8" t="s">
        <v>3</v>
      </c>
      <c r="G9" s="8" t="s">
        <v>3</v>
      </c>
      <c r="H9" s="14">
        <v>2.9350000000000001</v>
      </c>
      <c r="I9" s="14">
        <v>2.9420000000000002</v>
      </c>
      <c r="J9" s="14">
        <v>2.9550000000000001</v>
      </c>
      <c r="K9" s="11">
        <v>1.1919999999999999</v>
      </c>
      <c r="L9" s="11">
        <v>1.1930000000000001</v>
      </c>
      <c r="M9" s="11">
        <v>1.194</v>
      </c>
      <c r="N9" s="7">
        <v>540</v>
      </c>
    </row>
    <row r="10" spans="1:14">
      <c r="A10" s="2" t="s">
        <v>7</v>
      </c>
      <c r="B10" s="16">
        <v>0.61</v>
      </c>
      <c r="C10" s="13">
        <v>0.59399999999999997</v>
      </c>
      <c r="D10" s="13">
        <v>0.59799999999999998</v>
      </c>
      <c r="E10" s="3">
        <v>0.20899999999999999</v>
      </c>
      <c r="F10" s="3">
        <v>0.20599999999999999</v>
      </c>
      <c r="G10" s="3">
        <v>0.20599999999999999</v>
      </c>
      <c r="H10" s="14">
        <v>3.14</v>
      </c>
      <c r="I10" s="14">
        <v>3.1320000000000001</v>
      </c>
      <c r="J10" s="15">
        <v>3.1589999999999998</v>
      </c>
      <c r="K10" s="3">
        <v>0.16500000000000001</v>
      </c>
      <c r="L10" s="3">
        <v>0.16300000000000001</v>
      </c>
      <c r="M10" s="3">
        <v>0.16400000000000001</v>
      </c>
      <c r="N10" t="s">
        <v>63</v>
      </c>
    </row>
    <row r="11" spans="1:14">
      <c r="A11" s="2" t="s">
        <v>8</v>
      </c>
      <c r="B11" s="10">
        <v>1.163</v>
      </c>
      <c r="C11" s="11">
        <v>1.177</v>
      </c>
      <c r="D11" s="10">
        <v>1.165</v>
      </c>
      <c r="E11" s="13">
        <v>0.48699999999999999</v>
      </c>
      <c r="F11" s="13">
        <v>0.48399999999999999</v>
      </c>
      <c r="G11" s="13">
        <v>0.48899999999999999</v>
      </c>
      <c r="H11" s="14">
        <v>2.9430000000000001</v>
      </c>
      <c r="I11" s="14">
        <v>2.9510000000000001</v>
      </c>
      <c r="J11" s="14">
        <v>2.94</v>
      </c>
      <c r="K11" s="3">
        <v>4.3999999999999997E-2</v>
      </c>
      <c r="L11" s="3">
        <v>3.9E-2</v>
      </c>
      <c r="M11" s="3">
        <v>3.7999999999999999E-2</v>
      </c>
      <c r="N11" s="7">
        <v>540</v>
      </c>
    </row>
    <row r="15" spans="1:14">
      <c r="E15" s="6"/>
      <c r="F15" s="6"/>
      <c r="G15" s="6"/>
      <c r="H15" s="11"/>
      <c r="I15" s="11"/>
      <c r="J15" s="11"/>
      <c r="K15" s="17"/>
      <c r="L15" s="17"/>
      <c r="M15" s="17"/>
    </row>
    <row r="16" spans="1:14">
      <c r="E16" s="17"/>
      <c r="F16" s="17"/>
      <c r="G16" s="17"/>
      <c r="H16" s="11"/>
      <c r="I16" s="11"/>
      <c r="J16" s="11"/>
      <c r="K16" s="17"/>
      <c r="L16" s="17"/>
      <c r="M16" s="5"/>
    </row>
    <row r="17" spans="5:16">
      <c r="E17" s="15"/>
      <c r="F17" s="6"/>
      <c r="G17" s="6"/>
      <c r="H17" s="5"/>
      <c r="I17" s="5"/>
      <c r="J17" s="5"/>
      <c r="K17" s="13"/>
      <c r="L17" s="13"/>
      <c r="M17" s="13"/>
    </row>
    <row r="18" spans="5:16">
      <c r="E18" s="6"/>
      <c r="F18" s="6"/>
      <c r="G18" s="17"/>
      <c r="H18" s="5"/>
      <c r="I18" s="5"/>
      <c r="J18" s="5"/>
      <c r="K18" s="10"/>
      <c r="L18" s="10"/>
      <c r="M18" s="10"/>
    </row>
    <row r="19" spans="5:16">
      <c r="E19" s="5"/>
      <c r="F19" s="5"/>
      <c r="G19" s="5"/>
      <c r="H19" s="9"/>
      <c r="I19" s="9"/>
      <c r="J19" s="9"/>
      <c r="K19" s="13"/>
      <c r="L19" s="13"/>
      <c r="M19" s="13"/>
    </row>
    <row r="20" spans="5:16">
      <c r="E20" s="5"/>
      <c r="F20" s="5"/>
      <c r="G20" s="5"/>
      <c r="H20" s="9"/>
      <c r="I20" s="9"/>
      <c r="J20" s="9"/>
      <c r="K20" s="13"/>
      <c r="L20" s="13"/>
      <c r="M20" s="13"/>
    </row>
    <row r="21" spans="5:16">
      <c r="E21" s="10"/>
      <c r="F21" s="10"/>
      <c r="G21" s="10"/>
      <c r="H21" s="9"/>
      <c r="I21" s="9"/>
      <c r="J21" s="9"/>
      <c r="K21" s="13"/>
      <c r="L21" s="13"/>
      <c r="M21" s="13"/>
    </row>
    <row r="22" spans="5:16">
      <c r="E22" s="13"/>
      <c r="F22" s="13"/>
      <c r="G22" s="13"/>
      <c r="H22" s="9"/>
      <c r="I22" s="9"/>
      <c r="J22" s="9"/>
      <c r="K22" s="3"/>
      <c r="L22" s="3"/>
      <c r="M22" s="3"/>
    </row>
    <row r="30" spans="5:16">
      <c r="I30" t="s">
        <v>54</v>
      </c>
      <c r="L30" t="s">
        <v>55</v>
      </c>
    </row>
    <row r="31" spans="5:16">
      <c r="I31" s="3">
        <v>0.21099999999999999</v>
      </c>
      <c r="J31" s="3">
        <v>0.17599999999999999</v>
      </c>
      <c r="K31" s="3">
        <v>0.192</v>
      </c>
      <c r="L31" s="26">
        <f>AVERAGE(I31:K31)</f>
        <v>0.19299999999999998</v>
      </c>
      <c r="M31" s="18">
        <v>0</v>
      </c>
      <c r="O31" s="26" t="s">
        <v>56</v>
      </c>
      <c r="P31" s="26">
        <f>SLOPE(M31:M38,L31:L38)</f>
        <v>5.0690192329743935</v>
      </c>
    </row>
    <row r="32" spans="5:16">
      <c r="I32" s="3">
        <v>0.188</v>
      </c>
      <c r="J32" s="3">
        <v>0.192</v>
      </c>
      <c r="K32" s="3">
        <v>0.20300000000000001</v>
      </c>
      <c r="L32" s="26">
        <f t="shared" ref="L32:L38" si="0">AVERAGE(I32:K32)</f>
        <v>0.19433333333333333</v>
      </c>
      <c r="M32" s="18">
        <v>0.1</v>
      </c>
      <c r="O32" s="26" t="s">
        <v>57</v>
      </c>
      <c r="P32" s="26">
        <f>INTERCEPT(M31:M38,L31:L38)</f>
        <v>-0.96011314275575566</v>
      </c>
    </row>
    <row r="33" spans="9:13">
      <c r="I33" s="3">
        <v>0.214</v>
      </c>
      <c r="J33" s="3">
        <v>0.23</v>
      </c>
      <c r="K33" s="3">
        <v>0.217</v>
      </c>
      <c r="L33" s="26">
        <f t="shared" si="0"/>
        <v>0.22033333333333335</v>
      </c>
      <c r="M33" s="18">
        <v>0.2</v>
      </c>
    </row>
    <row r="34" spans="9:13">
      <c r="I34" s="3">
        <v>0.30299999999999999</v>
      </c>
      <c r="J34" s="3">
        <v>0.26700000000000002</v>
      </c>
      <c r="K34" s="3">
        <v>0.26800000000000002</v>
      </c>
      <c r="L34" s="26">
        <f t="shared" si="0"/>
        <v>0.27933333333333338</v>
      </c>
      <c r="M34" s="18">
        <v>0.4</v>
      </c>
    </row>
    <row r="35" spans="9:13">
      <c r="I35" s="3">
        <v>0.318</v>
      </c>
      <c r="J35" s="13">
        <v>0.35099999999999998</v>
      </c>
      <c r="K35" s="3">
        <v>0.32100000000000001</v>
      </c>
      <c r="L35" s="26">
        <f t="shared" si="0"/>
        <v>0.33</v>
      </c>
      <c r="M35" s="18">
        <v>0.7</v>
      </c>
    </row>
    <row r="36" spans="9:13">
      <c r="I36" s="13">
        <v>0.38300000000000001</v>
      </c>
      <c r="J36" s="13">
        <v>0.38400000000000001</v>
      </c>
      <c r="K36" s="13">
        <v>0.38400000000000001</v>
      </c>
      <c r="L36" s="26">
        <f t="shared" si="0"/>
        <v>0.38366666666666666</v>
      </c>
      <c r="M36" s="18">
        <v>1</v>
      </c>
    </row>
    <row r="37" spans="9:13">
      <c r="I37" s="16">
        <v>0.61</v>
      </c>
      <c r="J37" s="13">
        <v>0.59399999999999997</v>
      </c>
      <c r="K37" s="13">
        <v>0.59799999999999998</v>
      </c>
      <c r="L37" s="26">
        <f t="shared" si="0"/>
        <v>0.60066666666666668</v>
      </c>
      <c r="M37" s="18">
        <v>2</v>
      </c>
    </row>
    <row r="38" spans="9:13">
      <c r="I38" s="10">
        <v>1.163</v>
      </c>
      <c r="J38" s="11">
        <v>1.177</v>
      </c>
      <c r="K38" s="10">
        <v>1.165</v>
      </c>
      <c r="L38" s="26">
        <f t="shared" si="0"/>
        <v>1.1683333333333332</v>
      </c>
      <c r="M38" s="18">
        <v>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54"/>
  <sheetViews>
    <sheetView topLeftCell="A27" workbookViewId="0">
      <selection activeCell="J54" sqref="J54"/>
    </sheetView>
  </sheetViews>
  <sheetFormatPr baseColWidth="10" defaultColWidth="8.83203125" defaultRowHeight="15"/>
  <cols>
    <col min="1" max="1" width="9.6640625" bestFit="1" customWidth="1"/>
  </cols>
  <sheetData>
    <row r="1" spans="1:14">
      <c r="A1" s="20">
        <v>43579</v>
      </c>
    </row>
    <row r="4" spans="1:14">
      <c r="A4" s="1"/>
      <c r="B4" s="2">
        <v>1</v>
      </c>
      <c r="C4" s="2">
        <v>2</v>
      </c>
      <c r="D4" s="2">
        <v>3</v>
      </c>
      <c r="E4" s="2">
        <v>4</v>
      </c>
      <c r="F4" s="2">
        <v>5</v>
      </c>
      <c r="G4" s="2">
        <v>6</v>
      </c>
      <c r="H4" s="2">
        <v>7</v>
      </c>
      <c r="I4" s="2">
        <v>8</v>
      </c>
      <c r="J4" s="2">
        <v>9</v>
      </c>
      <c r="K4" s="2">
        <v>10</v>
      </c>
      <c r="L4" s="2">
        <v>11</v>
      </c>
      <c r="M4" s="2">
        <v>12</v>
      </c>
    </row>
    <row r="5" spans="1:14">
      <c r="A5" s="2" t="s">
        <v>0</v>
      </c>
      <c r="B5" s="3">
        <v>0.11600000000000001</v>
      </c>
      <c r="C5" s="3">
        <v>0.115</v>
      </c>
      <c r="D5" s="3">
        <v>0.115</v>
      </c>
      <c r="E5" s="6">
        <v>0.63600000000000001</v>
      </c>
      <c r="F5" s="6">
        <v>0.63400000000000001</v>
      </c>
      <c r="G5" s="6">
        <v>0.63500000000000001</v>
      </c>
      <c r="H5" s="11">
        <v>0.41</v>
      </c>
      <c r="I5" s="11">
        <v>0.41299999999999998</v>
      </c>
      <c r="J5" s="11">
        <v>0.41099999999999998</v>
      </c>
      <c r="K5" s="17">
        <v>0.59099999999999997</v>
      </c>
      <c r="L5" s="17">
        <v>0.58799999999999997</v>
      </c>
      <c r="M5" s="17">
        <v>0.59</v>
      </c>
      <c r="N5" s="7">
        <v>540</v>
      </c>
    </row>
    <row r="6" spans="1:14">
      <c r="A6" s="2" t="s">
        <v>1</v>
      </c>
      <c r="B6" s="13">
        <v>0.16500000000000001</v>
      </c>
      <c r="C6" s="13">
        <v>0.153</v>
      </c>
      <c r="D6" s="13">
        <v>0.16300000000000001</v>
      </c>
      <c r="E6" s="17">
        <v>0.58299999999999996</v>
      </c>
      <c r="F6" s="17">
        <v>0.58499999999999996</v>
      </c>
      <c r="G6" s="17">
        <v>0.58199999999999996</v>
      </c>
      <c r="H6" s="11">
        <v>0.39100000000000001</v>
      </c>
      <c r="I6" s="11">
        <v>0.38700000000000001</v>
      </c>
      <c r="J6" s="11">
        <v>0.39300000000000002</v>
      </c>
      <c r="K6" s="17">
        <v>0.58199999999999996</v>
      </c>
      <c r="L6" s="17">
        <v>0.58399999999999996</v>
      </c>
      <c r="M6" s="5">
        <v>0.747</v>
      </c>
      <c r="N6" s="7">
        <v>540</v>
      </c>
    </row>
    <row r="7" spans="1:14">
      <c r="A7" s="2" t="s">
        <v>2</v>
      </c>
      <c r="B7" s="11">
        <v>0.40500000000000003</v>
      </c>
      <c r="C7" s="16">
        <v>0.21</v>
      </c>
      <c r="D7" s="16">
        <v>0.21</v>
      </c>
      <c r="E7" s="21">
        <v>1.0609999999999999</v>
      </c>
      <c r="F7" s="6">
        <v>0.69799999999999995</v>
      </c>
      <c r="G7" s="5">
        <v>0.70099999999999996</v>
      </c>
      <c r="H7" s="5">
        <v>0.73099999999999998</v>
      </c>
      <c r="I7" s="5">
        <v>0.76500000000000001</v>
      </c>
      <c r="J7" s="5">
        <v>0.76900000000000002</v>
      </c>
      <c r="K7" s="13">
        <v>0.16700000000000001</v>
      </c>
      <c r="L7" s="13">
        <v>0.16900000000000001</v>
      </c>
      <c r="M7" s="13">
        <v>0.16600000000000001</v>
      </c>
      <c r="N7" s="7">
        <v>540</v>
      </c>
    </row>
    <row r="8" spans="1:14">
      <c r="A8" s="2" t="s">
        <v>4</v>
      </c>
      <c r="B8" s="16">
        <v>0.28100000000000003</v>
      </c>
      <c r="C8" s="16">
        <v>0.28299999999999997</v>
      </c>
      <c r="D8" s="16">
        <v>0.28299999999999997</v>
      </c>
      <c r="E8" s="6">
        <v>0.65800000000000003</v>
      </c>
      <c r="F8" s="6">
        <v>0.66200000000000003</v>
      </c>
      <c r="G8" s="6">
        <v>0.625</v>
      </c>
      <c r="H8" s="5">
        <v>0.77400000000000002</v>
      </c>
      <c r="I8" s="5">
        <v>0.77100000000000002</v>
      </c>
      <c r="J8" s="5">
        <v>0.77200000000000002</v>
      </c>
      <c r="K8" s="10">
        <v>0.312</v>
      </c>
      <c r="L8" s="10">
        <v>0.317</v>
      </c>
      <c r="M8" s="10">
        <v>0.311</v>
      </c>
      <c r="N8" s="7">
        <v>540</v>
      </c>
    </row>
    <row r="9" spans="1:14">
      <c r="A9" s="2" t="s">
        <v>5</v>
      </c>
      <c r="B9" s="10">
        <v>0.35499999999999998</v>
      </c>
      <c r="C9" s="10">
        <v>0.35</v>
      </c>
      <c r="D9" s="10">
        <v>0.35099999999999998</v>
      </c>
      <c r="E9" s="5">
        <v>0.74299999999999999</v>
      </c>
      <c r="F9" s="5">
        <v>0.74</v>
      </c>
      <c r="G9" s="5">
        <v>0.74099999999999999</v>
      </c>
      <c r="H9" s="9">
        <v>0.83299999999999996</v>
      </c>
      <c r="I9" s="9">
        <v>0.83299999999999996</v>
      </c>
      <c r="J9" s="9">
        <v>0.83699999999999997</v>
      </c>
      <c r="K9" s="13">
        <v>0.16400000000000001</v>
      </c>
      <c r="L9" s="13">
        <v>0.16400000000000001</v>
      </c>
      <c r="M9" s="13">
        <v>0.16400000000000001</v>
      </c>
      <c r="N9" s="7">
        <v>540</v>
      </c>
    </row>
    <row r="10" spans="1:14">
      <c r="A10" s="2" t="s">
        <v>6</v>
      </c>
      <c r="B10" s="12">
        <v>0.47099999999999997</v>
      </c>
      <c r="C10" s="17">
        <v>0.53700000000000003</v>
      </c>
      <c r="D10" s="12">
        <v>0.47299999999999998</v>
      </c>
      <c r="E10" s="5">
        <v>0.76100000000000001</v>
      </c>
      <c r="F10" s="5">
        <v>0.76200000000000001</v>
      </c>
      <c r="G10" s="5">
        <v>0.76300000000000001</v>
      </c>
      <c r="H10" s="9">
        <v>0.81899999999999995</v>
      </c>
      <c r="I10" s="9">
        <v>0.82199999999999995</v>
      </c>
      <c r="J10" s="9">
        <v>0.82599999999999996</v>
      </c>
      <c r="K10" s="13">
        <v>0.17499999999999999</v>
      </c>
      <c r="L10" s="13">
        <v>0.17599999999999999</v>
      </c>
      <c r="M10" s="13">
        <v>0.17599999999999999</v>
      </c>
      <c r="N10" s="7">
        <v>540</v>
      </c>
    </row>
    <row r="11" spans="1:14">
      <c r="A11" s="2" t="s">
        <v>7</v>
      </c>
      <c r="B11" s="17">
        <v>0.59399999999999997</v>
      </c>
      <c r="C11" s="17">
        <v>0.58499999999999996</v>
      </c>
      <c r="D11" s="17">
        <v>0.58299999999999996</v>
      </c>
      <c r="E11" s="16">
        <v>0.28299999999999997</v>
      </c>
      <c r="F11" s="16">
        <v>0.28299999999999997</v>
      </c>
      <c r="G11" s="16">
        <v>0.28299999999999997</v>
      </c>
      <c r="H11" s="9">
        <v>0.80600000000000005</v>
      </c>
      <c r="I11" s="14">
        <v>0.88500000000000001</v>
      </c>
      <c r="J11" s="14">
        <v>0.88400000000000001</v>
      </c>
      <c r="K11" s="3">
        <v>0.108</v>
      </c>
      <c r="L11" s="3">
        <v>0.109</v>
      </c>
      <c r="M11" s="3">
        <v>0.109</v>
      </c>
      <c r="N11" s="7">
        <v>540</v>
      </c>
    </row>
    <row r="12" spans="1:14">
      <c r="A12" s="2" t="s">
        <v>8</v>
      </c>
      <c r="B12" s="4">
        <v>1.1970000000000001</v>
      </c>
      <c r="C12" s="4">
        <v>1.1930000000000001</v>
      </c>
      <c r="D12" s="4">
        <v>1.1850000000000001</v>
      </c>
      <c r="E12" s="13">
        <v>0.16600000000000001</v>
      </c>
      <c r="F12" s="13">
        <v>0.17</v>
      </c>
      <c r="G12" s="13">
        <v>0.16500000000000001</v>
      </c>
      <c r="H12" s="9">
        <v>0.82799999999999996</v>
      </c>
      <c r="I12" s="9">
        <v>0.83299999999999996</v>
      </c>
      <c r="J12" s="9">
        <v>0.83399999999999996</v>
      </c>
      <c r="K12" s="3">
        <v>4.9000000000000002E-2</v>
      </c>
      <c r="L12" s="3">
        <v>3.7999999999999999E-2</v>
      </c>
      <c r="M12" s="3">
        <v>3.7999999999999999E-2</v>
      </c>
      <c r="N12" s="7">
        <v>540</v>
      </c>
    </row>
    <row r="20" spans="2:20">
      <c r="B20" t="s">
        <v>53</v>
      </c>
      <c r="M20" t="s">
        <v>54</v>
      </c>
      <c r="P20" t="s">
        <v>55</v>
      </c>
    </row>
    <row r="21" spans="2:20">
      <c r="B21" s="6">
        <v>9</v>
      </c>
      <c r="C21" s="6"/>
      <c r="D21" s="6"/>
      <c r="E21" s="11">
        <v>15</v>
      </c>
      <c r="F21" s="11"/>
      <c r="G21" s="11"/>
      <c r="H21" s="17">
        <v>48</v>
      </c>
      <c r="I21" s="17"/>
      <c r="J21" s="17"/>
      <c r="M21" s="3">
        <v>0.11600000000000001</v>
      </c>
      <c r="N21" s="3">
        <v>0.115</v>
      </c>
      <c r="O21" s="3">
        <v>0.115</v>
      </c>
      <c r="P21" s="26">
        <f>AVERAGE(M21:O21)</f>
        <v>0.11533333333333334</v>
      </c>
      <c r="Q21" s="18">
        <v>0</v>
      </c>
      <c r="S21" s="26" t="s">
        <v>56</v>
      </c>
      <c r="T21" s="26">
        <f>SLOPE(Q21:Q28,P21:P28)</f>
        <v>4.6214027239141853</v>
      </c>
    </row>
    <row r="22" spans="2:20">
      <c r="B22" s="17">
        <v>10</v>
      </c>
      <c r="C22" s="17"/>
      <c r="D22" s="17"/>
      <c r="E22" s="11">
        <v>16</v>
      </c>
      <c r="F22" s="11"/>
      <c r="G22" s="11"/>
      <c r="H22" s="17">
        <v>49</v>
      </c>
      <c r="I22" s="17"/>
      <c r="J22" s="5"/>
      <c r="M22" s="13">
        <v>0.16500000000000001</v>
      </c>
      <c r="N22" s="13">
        <v>0.153</v>
      </c>
      <c r="O22" s="13">
        <v>0.16300000000000001</v>
      </c>
      <c r="P22" s="26">
        <f t="shared" ref="P22:P28" si="0">AVERAGE(M22:O22)</f>
        <v>0.16033333333333333</v>
      </c>
      <c r="Q22" s="18">
        <v>0.2</v>
      </c>
      <c r="S22" s="26" t="s">
        <v>57</v>
      </c>
      <c r="T22" s="26">
        <f>INTERCEPT(Q21:Q28,P21:P28)</f>
        <v>-0.60985987183327417</v>
      </c>
    </row>
    <row r="23" spans="2:20">
      <c r="B23" s="15">
        <v>11</v>
      </c>
      <c r="C23" s="6"/>
      <c r="D23" s="6"/>
      <c r="E23" s="5">
        <v>42</v>
      </c>
      <c r="F23" s="5"/>
      <c r="G23" s="5"/>
      <c r="H23" s="13">
        <v>28</v>
      </c>
      <c r="I23" s="13"/>
      <c r="J23" s="13"/>
      <c r="M23" s="11"/>
      <c r="N23" s="16">
        <v>0.21</v>
      </c>
      <c r="O23" s="16">
        <v>0.21</v>
      </c>
      <c r="P23" s="26">
        <f t="shared" si="0"/>
        <v>0.21</v>
      </c>
      <c r="Q23" s="18">
        <v>0.4</v>
      </c>
    </row>
    <row r="24" spans="2:20">
      <c r="B24" s="6">
        <v>12</v>
      </c>
      <c r="C24" s="6"/>
      <c r="D24" s="17"/>
      <c r="E24" s="5">
        <v>43</v>
      </c>
      <c r="F24" s="5"/>
      <c r="G24" s="5"/>
      <c r="H24" s="10">
        <v>29</v>
      </c>
      <c r="I24" s="10"/>
      <c r="J24" s="10"/>
      <c r="M24" s="16">
        <v>0.28100000000000003</v>
      </c>
      <c r="N24" s="16">
        <v>0.28299999999999997</v>
      </c>
      <c r="O24" s="16">
        <v>0.28299999999999997</v>
      </c>
      <c r="P24" s="26">
        <f t="shared" si="0"/>
        <v>0.28233333333333333</v>
      </c>
      <c r="Q24" s="18">
        <v>0.7</v>
      </c>
    </row>
    <row r="25" spans="2:20">
      <c r="B25" s="5">
        <v>13</v>
      </c>
      <c r="C25" s="5"/>
      <c r="D25" s="5"/>
      <c r="E25" s="9">
        <v>44</v>
      </c>
      <c r="F25" s="9"/>
      <c r="G25" s="9"/>
      <c r="H25" s="13">
        <v>30</v>
      </c>
      <c r="I25" s="13"/>
      <c r="J25" s="13"/>
      <c r="M25" s="10">
        <v>0.35499999999999998</v>
      </c>
      <c r="N25" s="10">
        <v>0.35</v>
      </c>
      <c r="O25" s="10">
        <v>0.35099999999999998</v>
      </c>
      <c r="P25" s="26">
        <f t="shared" si="0"/>
        <v>0.35200000000000004</v>
      </c>
      <c r="Q25" s="18">
        <v>1</v>
      </c>
    </row>
    <row r="26" spans="2:20">
      <c r="B26" s="5">
        <v>14</v>
      </c>
      <c r="C26" s="5"/>
      <c r="D26" s="5"/>
      <c r="E26" s="9">
        <v>45</v>
      </c>
      <c r="F26" s="9"/>
      <c r="G26" s="9"/>
      <c r="H26" s="13">
        <v>25</v>
      </c>
      <c r="I26" s="13"/>
      <c r="J26" s="13"/>
      <c r="M26" s="12">
        <v>0.47099999999999997</v>
      </c>
      <c r="N26" s="17">
        <v>0.53700000000000003</v>
      </c>
      <c r="O26" s="12">
        <v>0.47299999999999998</v>
      </c>
      <c r="P26" s="26">
        <f t="shared" si="0"/>
        <v>0.49366666666666664</v>
      </c>
      <c r="Q26" s="18">
        <v>1.5</v>
      </c>
    </row>
    <row r="27" spans="2:20" ht="28">
      <c r="B27" s="10" t="s">
        <v>9</v>
      </c>
      <c r="C27" s="10"/>
      <c r="D27" s="10"/>
      <c r="E27" s="9">
        <v>56</v>
      </c>
      <c r="F27" s="9"/>
      <c r="G27" s="9"/>
      <c r="H27" s="13" t="s">
        <v>11</v>
      </c>
      <c r="I27" s="13"/>
      <c r="J27" s="13"/>
      <c r="M27" s="17">
        <v>0.59399999999999997</v>
      </c>
      <c r="N27" s="17">
        <v>0.58499999999999996</v>
      </c>
      <c r="O27" s="17">
        <v>0.58299999999999996</v>
      </c>
      <c r="P27" s="26">
        <f t="shared" si="0"/>
        <v>0.58733333333333326</v>
      </c>
      <c r="Q27" s="18">
        <v>2</v>
      </c>
    </row>
    <row r="28" spans="2:20" ht="42">
      <c r="B28" s="13" t="s">
        <v>21</v>
      </c>
      <c r="C28" s="13"/>
      <c r="D28" s="13"/>
      <c r="E28" s="9">
        <v>47</v>
      </c>
      <c r="F28" s="9"/>
      <c r="G28" s="9"/>
      <c r="H28" s="3" t="s">
        <v>12</v>
      </c>
      <c r="I28" s="3"/>
      <c r="J28" s="3"/>
      <c r="M28" s="4">
        <v>1.1970000000000001</v>
      </c>
      <c r="N28" s="4">
        <v>1.1930000000000001</v>
      </c>
      <c r="O28" s="4">
        <v>1.1850000000000001</v>
      </c>
      <c r="P28" s="26">
        <f t="shared" si="0"/>
        <v>1.1916666666666667</v>
      </c>
      <c r="Q28" s="18">
        <v>5</v>
      </c>
    </row>
    <row r="31" spans="2:20">
      <c r="B31" s="6">
        <v>9</v>
      </c>
      <c r="C31" s="6">
        <v>0.63600000000000001</v>
      </c>
      <c r="D31" s="6">
        <v>0.63400000000000001</v>
      </c>
      <c r="E31" s="6">
        <v>0.63500000000000001</v>
      </c>
    </row>
    <row r="32" spans="2:20">
      <c r="B32" s="17">
        <v>10</v>
      </c>
      <c r="C32" s="17">
        <v>0.58299999999999996</v>
      </c>
      <c r="D32" s="17">
        <v>0.58499999999999996</v>
      </c>
      <c r="E32" s="17">
        <v>0.58199999999999996</v>
      </c>
    </row>
    <row r="33" spans="2:8">
      <c r="B33" s="15">
        <v>11</v>
      </c>
      <c r="C33" s="21">
        <v>1.0609999999999999</v>
      </c>
      <c r="D33" s="6">
        <v>0.69799999999999995</v>
      </c>
      <c r="E33" s="5">
        <v>0.70099999999999996</v>
      </c>
      <c r="F33" s="26">
        <f>AVERAGE(D33:E33)</f>
        <v>0.69950000000000001</v>
      </c>
      <c r="G33">
        <f>F33*0.1</f>
        <v>6.9949999999999998E-2</v>
      </c>
      <c r="H33" t="s">
        <v>68</v>
      </c>
    </row>
    <row r="34" spans="2:8">
      <c r="B34" s="6">
        <v>12</v>
      </c>
      <c r="C34" s="6">
        <v>0.65800000000000003</v>
      </c>
      <c r="D34" s="6">
        <v>0.66200000000000003</v>
      </c>
      <c r="E34" s="6">
        <v>0.625</v>
      </c>
    </row>
    <row r="35" spans="2:8">
      <c r="B35" s="5">
        <v>13</v>
      </c>
      <c r="C35" s="5">
        <v>0.74299999999999999</v>
      </c>
      <c r="D35" s="5">
        <v>0.74</v>
      </c>
      <c r="E35" s="5">
        <v>0.74099999999999999</v>
      </c>
    </row>
    <row r="36" spans="2:8">
      <c r="B36" s="5">
        <v>14</v>
      </c>
      <c r="C36" s="5">
        <v>0.76100000000000001</v>
      </c>
      <c r="D36" s="5">
        <v>0.76200000000000001</v>
      </c>
      <c r="E36" s="5">
        <v>0.76300000000000001</v>
      </c>
    </row>
    <row r="37" spans="2:8">
      <c r="B37" s="10" t="s">
        <v>9</v>
      </c>
      <c r="C37" s="16">
        <v>0.28299999999999997</v>
      </c>
      <c r="D37" s="16">
        <v>0.28299999999999997</v>
      </c>
      <c r="E37" s="16">
        <v>0.28299999999999997</v>
      </c>
    </row>
    <row r="38" spans="2:8" ht="42">
      <c r="B38" s="13" t="s">
        <v>21</v>
      </c>
      <c r="C38" s="13">
        <v>0.16600000000000001</v>
      </c>
      <c r="D38" s="13">
        <v>0.17</v>
      </c>
      <c r="E38" s="13">
        <v>0.16500000000000001</v>
      </c>
    </row>
    <row r="39" spans="2:8">
      <c r="B39" s="11">
        <v>15</v>
      </c>
      <c r="C39" s="11">
        <v>0.41</v>
      </c>
      <c r="D39" s="11">
        <v>0.41299999999999998</v>
      </c>
      <c r="E39" s="11">
        <v>0.41099999999999998</v>
      </c>
    </row>
    <row r="40" spans="2:8">
      <c r="B40" s="11">
        <v>16</v>
      </c>
      <c r="C40" s="11">
        <v>0.39100000000000001</v>
      </c>
      <c r="D40" s="11">
        <v>0.38700000000000001</v>
      </c>
      <c r="E40" s="11">
        <v>0.39300000000000002</v>
      </c>
    </row>
    <row r="41" spans="2:8">
      <c r="B41" s="5">
        <v>42</v>
      </c>
      <c r="C41" s="5">
        <v>0.73099999999999998</v>
      </c>
      <c r="D41" s="5">
        <v>0.76500000000000001</v>
      </c>
      <c r="E41" s="5">
        <v>0.76900000000000002</v>
      </c>
    </row>
    <row r="42" spans="2:8">
      <c r="B42" s="5">
        <v>43</v>
      </c>
      <c r="C42" s="5">
        <v>0.77400000000000002</v>
      </c>
      <c r="D42" s="5">
        <v>0.77100000000000002</v>
      </c>
      <c r="E42" s="5">
        <v>0.77200000000000002</v>
      </c>
    </row>
    <row r="43" spans="2:8">
      <c r="B43" s="9">
        <v>44</v>
      </c>
      <c r="C43" s="9">
        <v>0.83299999999999996</v>
      </c>
      <c r="D43" s="9">
        <v>0.83299999999999996</v>
      </c>
      <c r="E43" s="9">
        <v>0.83699999999999997</v>
      </c>
    </row>
    <row r="44" spans="2:8">
      <c r="B44" s="9">
        <v>45</v>
      </c>
      <c r="C44" s="9">
        <v>0.81899999999999995</v>
      </c>
      <c r="D44" s="9">
        <v>0.82199999999999995</v>
      </c>
      <c r="E44" s="9">
        <v>0.82599999999999996</v>
      </c>
    </row>
    <row r="45" spans="2:8">
      <c r="B45" s="9">
        <v>56</v>
      </c>
      <c r="C45" s="9">
        <v>0.80600000000000005</v>
      </c>
      <c r="D45" s="14">
        <v>0.88500000000000001</v>
      </c>
      <c r="E45" s="14">
        <v>0.88400000000000001</v>
      </c>
    </row>
    <row r="46" spans="2:8">
      <c r="B46" s="9">
        <v>47</v>
      </c>
      <c r="C46" s="9">
        <v>0.82799999999999996</v>
      </c>
      <c r="D46" s="9">
        <v>0.83299999999999996</v>
      </c>
      <c r="E46" s="9">
        <v>0.83399999999999996</v>
      </c>
    </row>
    <row r="47" spans="2:8">
      <c r="B47" s="17">
        <v>48</v>
      </c>
      <c r="C47" s="17">
        <v>0.59099999999999997</v>
      </c>
      <c r="D47" s="17">
        <v>0.58799999999999997</v>
      </c>
      <c r="E47" s="17">
        <v>0.59</v>
      </c>
    </row>
    <row r="48" spans="2:8">
      <c r="B48" s="17">
        <v>49</v>
      </c>
      <c r="C48" s="17">
        <v>0.58199999999999996</v>
      </c>
      <c r="D48" s="17">
        <v>0.58399999999999996</v>
      </c>
      <c r="E48" s="5">
        <v>0.747</v>
      </c>
    </row>
    <row r="49" spans="2:5">
      <c r="B49" s="13">
        <v>28</v>
      </c>
      <c r="C49" s="13">
        <v>0.16700000000000001</v>
      </c>
      <c r="D49" s="13">
        <v>0.16900000000000001</v>
      </c>
      <c r="E49" s="13">
        <v>0.16600000000000001</v>
      </c>
    </row>
    <row r="50" spans="2:5">
      <c r="B50" s="10">
        <v>29</v>
      </c>
      <c r="C50" s="10">
        <v>0.312</v>
      </c>
      <c r="D50" s="10">
        <v>0.317</v>
      </c>
      <c r="E50" s="10">
        <v>0.311</v>
      </c>
    </row>
    <row r="51" spans="2:5">
      <c r="B51" s="13">
        <v>30</v>
      </c>
      <c r="C51" s="13">
        <v>0.16400000000000001</v>
      </c>
      <c r="D51" s="13">
        <v>0.16400000000000001</v>
      </c>
      <c r="E51" s="13">
        <v>0.16400000000000001</v>
      </c>
    </row>
    <row r="52" spans="2:5">
      <c r="B52" s="13">
        <v>25</v>
      </c>
      <c r="C52" s="13">
        <v>0.17499999999999999</v>
      </c>
      <c r="D52" s="13">
        <v>0.17599999999999999</v>
      </c>
      <c r="E52" s="13">
        <v>0.17599999999999999</v>
      </c>
    </row>
    <row r="53" spans="2:5" ht="28">
      <c r="B53" s="13" t="s">
        <v>11</v>
      </c>
      <c r="C53" s="3">
        <v>0.108</v>
      </c>
      <c r="D53" s="3">
        <v>0.109</v>
      </c>
      <c r="E53" s="3">
        <v>0.109</v>
      </c>
    </row>
    <row r="54" spans="2:5" ht="42">
      <c r="B54" s="3" t="s">
        <v>12</v>
      </c>
      <c r="C54" s="3">
        <v>4.9000000000000002E-2</v>
      </c>
      <c r="D54" s="3">
        <v>3.7999999999999999E-2</v>
      </c>
      <c r="E54" s="3">
        <v>3.7999999999999999E-2</v>
      </c>
    </row>
  </sheetData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W48"/>
  <sheetViews>
    <sheetView topLeftCell="A10" workbookViewId="0">
      <selection activeCell="V17" sqref="V17:W18"/>
    </sheetView>
  </sheetViews>
  <sheetFormatPr baseColWidth="10" defaultColWidth="8.83203125" defaultRowHeight="15"/>
  <cols>
    <col min="1" max="1" width="9.6640625" bestFit="1" customWidth="1"/>
  </cols>
  <sheetData>
    <row r="1" spans="1:19">
      <c r="A1" s="20">
        <v>43579</v>
      </c>
    </row>
    <row r="4" spans="1:19">
      <c r="A4" s="1"/>
      <c r="B4" s="2">
        <v>1</v>
      </c>
      <c r="C4" s="2">
        <v>2</v>
      </c>
      <c r="D4" s="2">
        <v>3</v>
      </c>
      <c r="E4" s="2">
        <v>4</v>
      </c>
      <c r="F4" s="2">
        <v>5</v>
      </c>
      <c r="G4" s="2">
        <v>6</v>
      </c>
      <c r="H4" s="2">
        <v>7</v>
      </c>
      <c r="I4" s="2">
        <v>8</v>
      </c>
      <c r="J4" s="2">
        <v>9</v>
      </c>
      <c r="K4" s="2">
        <v>10</v>
      </c>
      <c r="L4" s="2">
        <v>11</v>
      </c>
      <c r="M4" s="2">
        <v>12</v>
      </c>
    </row>
    <row r="5" spans="1:19">
      <c r="A5" s="2" t="s">
        <v>0</v>
      </c>
      <c r="B5" s="3">
        <v>0.11600000000000001</v>
      </c>
      <c r="C5" s="3">
        <v>0.115</v>
      </c>
      <c r="D5" s="3">
        <v>0.114</v>
      </c>
      <c r="E5" s="17">
        <v>0.61699999999999999</v>
      </c>
      <c r="F5" s="17">
        <v>0.61399999999999999</v>
      </c>
      <c r="G5" s="17">
        <v>0.61399999999999999</v>
      </c>
      <c r="H5" s="11">
        <v>0.40899999999999997</v>
      </c>
      <c r="I5" s="11">
        <v>0.41499999999999998</v>
      </c>
      <c r="J5" s="11">
        <v>0.41099999999999998</v>
      </c>
      <c r="K5" s="17">
        <v>0.59299999999999997</v>
      </c>
      <c r="L5" s="17">
        <v>0.58099999999999996</v>
      </c>
      <c r="M5" s="17">
        <v>0.58599999999999997</v>
      </c>
      <c r="N5" s="7">
        <v>540</v>
      </c>
    </row>
    <row r="6" spans="1:19">
      <c r="A6" s="2" t="s">
        <v>1</v>
      </c>
      <c r="B6" s="3">
        <v>0.16500000000000001</v>
      </c>
      <c r="C6" s="3">
        <v>0.161</v>
      </c>
      <c r="D6" s="3">
        <v>0.16</v>
      </c>
      <c r="E6" s="17">
        <v>0.61099999999999999</v>
      </c>
      <c r="F6" s="17">
        <v>0.61799999999999999</v>
      </c>
      <c r="G6" s="17">
        <v>0.621</v>
      </c>
      <c r="H6" s="10">
        <v>0.39</v>
      </c>
      <c r="I6" s="10">
        <v>0.39100000000000001</v>
      </c>
      <c r="J6" s="10">
        <v>0.39500000000000002</v>
      </c>
      <c r="K6" s="17">
        <v>0.58099999999999996</v>
      </c>
      <c r="L6" s="17">
        <v>0.58099999999999996</v>
      </c>
      <c r="M6" s="17">
        <v>0.57399999999999995</v>
      </c>
      <c r="N6" s="7">
        <v>540</v>
      </c>
    </row>
    <row r="7" spans="1:19">
      <c r="A7" s="2" t="s">
        <v>2</v>
      </c>
      <c r="B7" s="13">
        <v>0.20799999999999999</v>
      </c>
      <c r="C7" s="13">
        <v>0.20599999999999999</v>
      </c>
      <c r="D7" s="13">
        <v>0.218</v>
      </c>
      <c r="E7" s="6">
        <v>0.68899999999999995</v>
      </c>
      <c r="F7" s="6">
        <v>0.68600000000000005</v>
      </c>
      <c r="G7" s="6">
        <v>0.69499999999999995</v>
      </c>
      <c r="H7" s="5">
        <v>0.77</v>
      </c>
      <c r="I7" s="9">
        <v>0.77100000000000002</v>
      </c>
      <c r="J7" s="5">
        <v>0.76600000000000001</v>
      </c>
      <c r="K7" s="3">
        <v>0.16600000000000001</v>
      </c>
      <c r="L7" s="3">
        <v>0.16500000000000001</v>
      </c>
      <c r="M7" s="3">
        <v>0.16500000000000001</v>
      </c>
      <c r="N7" s="7">
        <v>540</v>
      </c>
    </row>
    <row r="8" spans="1:19">
      <c r="A8" s="2" t="s">
        <v>4</v>
      </c>
      <c r="B8" s="16">
        <v>0.27100000000000002</v>
      </c>
      <c r="C8" s="16">
        <v>0.28199999999999997</v>
      </c>
      <c r="D8" s="16">
        <v>0.27700000000000002</v>
      </c>
      <c r="E8" s="6">
        <v>0.66900000000000004</v>
      </c>
      <c r="F8" s="6">
        <v>0.66800000000000004</v>
      </c>
      <c r="G8" s="6">
        <v>0.66800000000000004</v>
      </c>
      <c r="H8" s="5">
        <v>0.76500000000000001</v>
      </c>
      <c r="I8" s="5">
        <v>0.77</v>
      </c>
      <c r="J8" s="5">
        <v>0.77</v>
      </c>
      <c r="K8" s="3">
        <v>0.16500000000000001</v>
      </c>
      <c r="L8" s="3">
        <v>0.16</v>
      </c>
      <c r="M8" s="3">
        <v>0.14299999999999999</v>
      </c>
      <c r="N8" s="7">
        <v>540</v>
      </c>
    </row>
    <row r="9" spans="1:19">
      <c r="A9" s="2" t="s">
        <v>5</v>
      </c>
      <c r="B9" s="10">
        <v>0.34</v>
      </c>
      <c r="C9" s="10">
        <v>0.34300000000000003</v>
      </c>
      <c r="D9" s="10">
        <v>0.34599999999999997</v>
      </c>
      <c r="E9" s="9">
        <v>0.79400000000000004</v>
      </c>
      <c r="F9" s="5">
        <v>0.74399999999999999</v>
      </c>
      <c r="G9" s="5">
        <v>0.749</v>
      </c>
      <c r="H9" s="9">
        <v>0.83</v>
      </c>
      <c r="I9" s="9">
        <v>0.82699999999999996</v>
      </c>
      <c r="J9" s="9">
        <v>0.83199999999999996</v>
      </c>
      <c r="K9" s="3">
        <v>0.115</v>
      </c>
      <c r="L9" s="3">
        <v>0.114</v>
      </c>
      <c r="M9" s="3">
        <v>0.11</v>
      </c>
      <c r="N9" s="7">
        <v>540</v>
      </c>
    </row>
    <row r="10" spans="1:19">
      <c r="A10" s="2" t="s">
        <v>6</v>
      </c>
      <c r="B10" s="11">
        <v>0.45100000000000001</v>
      </c>
      <c r="C10" s="11">
        <v>0.45300000000000001</v>
      </c>
      <c r="D10" s="11">
        <v>0.46</v>
      </c>
      <c r="E10" s="5">
        <v>0.752</v>
      </c>
      <c r="F10" s="5">
        <v>0.749</v>
      </c>
      <c r="G10" s="5">
        <v>0.75</v>
      </c>
      <c r="H10" s="9">
        <v>0.79600000000000004</v>
      </c>
      <c r="I10" s="9">
        <v>0.79900000000000004</v>
      </c>
      <c r="J10" s="9">
        <v>0.79500000000000004</v>
      </c>
      <c r="K10" s="3">
        <v>0.11700000000000001</v>
      </c>
      <c r="L10" s="3">
        <v>0.115</v>
      </c>
      <c r="M10" s="3">
        <v>0.11600000000000001</v>
      </c>
      <c r="N10" s="7">
        <v>540</v>
      </c>
    </row>
    <row r="11" spans="1:19">
      <c r="A11" s="2" t="s">
        <v>7</v>
      </c>
      <c r="B11" s="17">
        <v>0.55400000000000005</v>
      </c>
      <c r="C11" s="17">
        <v>0.55600000000000005</v>
      </c>
      <c r="D11" s="17">
        <v>0.55700000000000005</v>
      </c>
      <c r="E11" s="16">
        <v>0.28000000000000003</v>
      </c>
      <c r="F11" s="16">
        <v>0.28100000000000003</v>
      </c>
      <c r="G11" s="16">
        <v>0.27100000000000002</v>
      </c>
      <c r="H11" s="14">
        <v>0.871</v>
      </c>
      <c r="I11" s="14">
        <v>0.87</v>
      </c>
      <c r="J11" s="14">
        <v>0.876</v>
      </c>
      <c r="K11" s="3">
        <v>0.106</v>
      </c>
      <c r="L11" s="3">
        <v>0.108</v>
      </c>
      <c r="M11" s="3">
        <v>0.11</v>
      </c>
      <c r="N11" s="7">
        <v>540</v>
      </c>
    </row>
    <row r="12" spans="1:19">
      <c r="A12" s="2" t="s">
        <v>8</v>
      </c>
      <c r="B12" s="4">
        <v>1.121</v>
      </c>
      <c r="C12" s="4">
        <v>1.1399999999999999</v>
      </c>
      <c r="D12" s="4">
        <v>1.1259999999999999</v>
      </c>
      <c r="E12" s="3">
        <v>0.151</v>
      </c>
      <c r="F12" s="3">
        <v>0.152</v>
      </c>
      <c r="G12" s="3">
        <v>0.152</v>
      </c>
      <c r="H12" s="14">
        <v>0.86499999999999999</v>
      </c>
      <c r="I12" s="14">
        <v>0.86399999999999999</v>
      </c>
      <c r="J12" s="14">
        <v>0.86</v>
      </c>
      <c r="K12" s="17">
        <v>0.60899999999999999</v>
      </c>
      <c r="L12" s="17">
        <v>0.61499999999999999</v>
      </c>
      <c r="M12" s="17">
        <v>0.60799999999999998</v>
      </c>
      <c r="N12" s="7">
        <v>540</v>
      </c>
    </row>
    <row r="16" spans="1:19">
      <c r="E16" s="6">
        <v>17</v>
      </c>
      <c r="F16" s="6"/>
      <c r="G16" s="6"/>
      <c r="H16" s="11">
        <v>23</v>
      </c>
      <c r="I16" s="11"/>
      <c r="J16" s="11"/>
      <c r="K16" s="17">
        <v>56</v>
      </c>
      <c r="L16" s="17"/>
      <c r="M16" s="17"/>
      <c r="P16" t="s">
        <v>54</v>
      </c>
      <c r="S16" t="s">
        <v>55</v>
      </c>
    </row>
    <row r="17" spans="2:23">
      <c r="E17" s="17">
        <v>18</v>
      </c>
      <c r="F17" s="17"/>
      <c r="G17" s="17"/>
      <c r="H17" s="11">
        <v>24</v>
      </c>
      <c r="I17" s="11"/>
      <c r="J17" s="11"/>
      <c r="K17" s="17">
        <v>57</v>
      </c>
      <c r="L17" s="17"/>
      <c r="M17" s="5"/>
      <c r="P17" s="3">
        <v>0.11600000000000001</v>
      </c>
      <c r="Q17" s="3">
        <v>0.115</v>
      </c>
      <c r="R17" s="3">
        <v>0.114</v>
      </c>
      <c r="S17" s="26">
        <f>AVERAGE(P17:R17)</f>
        <v>0.115</v>
      </c>
      <c r="T17" s="18">
        <v>0</v>
      </c>
      <c r="V17" s="26" t="s">
        <v>56</v>
      </c>
      <c r="W17" s="26">
        <f>SLOPE(T17:T24,S17:S24)</f>
        <v>4.9411628860607326</v>
      </c>
    </row>
    <row r="18" spans="2:23">
      <c r="E18" s="15">
        <v>19</v>
      </c>
      <c r="F18" s="6"/>
      <c r="G18" s="6"/>
      <c r="H18" s="5">
        <v>50</v>
      </c>
      <c r="I18" s="5"/>
      <c r="J18" s="5"/>
      <c r="K18" s="13">
        <v>26</v>
      </c>
      <c r="L18" s="13"/>
      <c r="M18" s="13"/>
      <c r="P18" s="3">
        <v>0.16500000000000001</v>
      </c>
      <c r="Q18" s="3">
        <v>0.161</v>
      </c>
      <c r="R18" s="3">
        <v>0.16</v>
      </c>
      <c r="S18" s="26">
        <f t="shared" ref="S18:S24" si="0">AVERAGE(P18:R18)</f>
        <v>0.16200000000000001</v>
      </c>
      <c r="T18" s="18">
        <v>0.2</v>
      </c>
      <c r="V18" s="26" t="s">
        <v>57</v>
      </c>
      <c r="W18" s="26">
        <f>INTERCEPT(T17:T24,S17:S24)</f>
        <v>-0.65528860459298066</v>
      </c>
    </row>
    <row r="19" spans="2:23">
      <c r="E19" s="6">
        <v>20</v>
      </c>
      <c r="F19" s="6"/>
      <c r="G19" s="17"/>
      <c r="H19" s="5">
        <v>51</v>
      </c>
      <c r="I19" s="5"/>
      <c r="J19" s="5"/>
      <c r="K19" s="10">
        <v>27</v>
      </c>
      <c r="L19" s="10"/>
      <c r="M19" s="10"/>
      <c r="P19" s="13">
        <v>0.20799999999999999</v>
      </c>
      <c r="Q19" s="13">
        <v>0.20599999999999999</v>
      </c>
      <c r="R19" s="13">
        <v>0.218</v>
      </c>
      <c r="S19" s="26">
        <f t="shared" si="0"/>
        <v>0.21066666666666667</v>
      </c>
      <c r="T19" s="18">
        <v>0.4</v>
      </c>
    </row>
    <row r="20" spans="2:23" ht="28">
      <c r="E20" s="5">
        <v>21</v>
      </c>
      <c r="F20" s="5"/>
      <c r="G20" s="5"/>
      <c r="H20" s="9">
        <v>52</v>
      </c>
      <c r="I20" s="9"/>
      <c r="J20" s="9"/>
      <c r="K20" s="13" t="s">
        <v>14</v>
      </c>
      <c r="L20" s="13"/>
      <c r="M20" s="13"/>
      <c r="P20" s="16">
        <v>0.27100000000000002</v>
      </c>
      <c r="Q20" s="16">
        <v>0.28199999999999997</v>
      </c>
      <c r="R20" s="16">
        <v>0.27700000000000002</v>
      </c>
      <c r="S20" s="26">
        <f t="shared" si="0"/>
        <v>0.27666666666666667</v>
      </c>
      <c r="T20" s="18">
        <v>0.7</v>
      </c>
    </row>
    <row r="21" spans="2:23" ht="28">
      <c r="E21" s="5">
        <v>22</v>
      </c>
      <c r="F21" s="5"/>
      <c r="G21" s="5"/>
      <c r="H21" s="9">
        <v>53</v>
      </c>
      <c r="I21" s="9"/>
      <c r="J21" s="9"/>
      <c r="K21" s="13" t="s">
        <v>15</v>
      </c>
      <c r="L21" s="13"/>
      <c r="M21" s="13"/>
      <c r="P21" s="10">
        <v>0.34</v>
      </c>
      <c r="Q21" s="10">
        <v>0.34300000000000003</v>
      </c>
      <c r="R21" s="10">
        <v>0.34599999999999997</v>
      </c>
      <c r="S21" s="26">
        <f t="shared" si="0"/>
        <v>0.34299999999999997</v>
      </c>
      <c r="T21" s="18">
        <v>1</v>
      </c>
    </row>
    <row r="22" spans="2:23" ht="42">
      <c r="E22" s="10" t="s">
        <v>9</v>
      </c>
      <c r="F22" s="10"/>
      <c r="G22" s="10"/>
      <c r="H22" s="9">
        <v>54</v>
      </c>
      <c r="I22" s="9"/>
      <c r="J22" s="9"/>
      <c r="K22" s="13" t="s">
        <v>13</v>
      </c>
      <c r="L22" s="13"/>
      <c r="M22" s="13"/>
      <c r="P22" s="11">
        <v>0.45100000000000001</v>
      </c>
      <c r="Q22" s="11">
        <v>0.45300000000000001</v>
      </c>
      <c r="R22" s="11">
        <v>0.46</v>
      </c>
      <c r="S22" s="26">
        <f t="shared" si="0"/>
        <v>0.45466666666666672</v>
      </c>
      <c r="T22" s="18">
        <v>1.5</v>
      </c>
    </row>
    <row r="23" spans="2:23" ht="42">
      <c r="E23" s="13" t="s">
        <v>22</v>
      </c>
      <c r="F23" s="13"/>
      <c r="G23" s="13"/>
      <c r="H23" s="9">
        <v>55</v>
      </c>
      <c r="I23" s="9"/>
      <c r="J23" s="9"/>
      <c r="K23" s="3" t="s">
        <v>16</v>
      </c>
      <c r="L23" s="3"/>
      <c r="M23" s="3"/>
      <c r="P23" s="17">
        <v>0.55400000000000005</v>
      </c>
      <c r="Q23" s="17">
        <v>0.55600000000000005</v>
      </c>
      <c r="R23" s="17">
        <v>0.55700000000000005</v>
      </c>
      <c r="S23" s="26">
        <f t="shared" si="0"/>
        <v>0.55566666666666675</v>
      </c>
      <c r="T23" s="18">
        <v>2</v>
      </c>
    </row>
    <row r="24" spans="2:23">
      <c r="P24" s="4">
        <v>1.121</v>
      </c>
      <c r="Q24" s="4">
        <v>1.1399999999999999</v>
      </c>
      <c r="R24" s="4">
        <v>1.1259999999999999</v>
      </c>
      <c r="S24" s="26">
        <f t="shared" si="0"/>
        <v>1.129</v>
      </c>
      <c r="T24" s="18">
        <v>5</v>
      </c>
    </row>
    <row r="25" spans="2:23">
      <c r="B25" s="6">
        <v>17</v>
      </c>
      <c r="C25" s="17">
        <v>0.61699999999999999</v>
      </c>
      <c r="D25" s="17">
        <v>0.61399999999999999</v>
      </c>
      <c r="E25" s="17">
        <v>0.61399999999999999</v>
      </c>
    </row>
    <row r="26" spans="2:23">
      <c r="B26" s="17">
        <v>18</v>
      </c>
      <c r="C26" s="17">
        <v>0.61099999999999999</v>
      </c>
      <c r="D26" s="17">
        <v>0.61799999999999999</v>
      </c>
      <c r="E26" s="17">
        <v>0.621</v>
      </c>
    </row>
    <row r="27" spans="2:23">
      <c r="B27" s="15">
        <v>19</v>
      </c>
      <c r="C27" s="6">
        <v>0.68899999999999995</v>
      </c>
      <c r="D27" s="6">
        <v>0.68600000000000005</v>
      </c>
      <c r="E27" s="6">
        <v>0.69499999999999995</v>
      </c>
    </row>
    <row r="28" spans="2:23">
      <c r="B28" s="6">
        <v>20</v>
      </c>
      <c r="C28" s="6">
        <v>0.66900000000000004</v>
      </c>
      <c r="D28" s="6">
        <v>0.66800000000000004</v>
      </c>
      <c r="E28" s="6">
        <v>0.66800000000000004</v>
      </c>
    </row>
    <row r="29" spans="2:23">
      <c r="B29" s="5">
        <v>21</v>
      </c>
      <c r="C29" s="9">
        <v>0.79400000000000004</v>
      </c>
      <c r="D29" s="5">
        <v>0.74399999999999999</v>
      </c>
      <c r="E29" s="5">
        <v>0.749</v>
      </c>
    </row>
    <row r="30" spans="2:23">
      <c r="B30" s="5">
        <v>22</v>
      </c>
      <c r="C30" s="5">
        <v>0.752</v>
      </c>
      <c r="D30" s="5">
        <v>0.749</v>
      </c>
      <c r="E30" s="5">
        <v>0.75</v>
      </c>
    </row>
    <row r="31" spans="2:23">
      <c r="B31" s="10" t="s">
        <v>9</v>
      </c>
      <c r="C31" s="16">
        <v>0.28000000000000003</v>
      </c>
      <c r="D31" s="16">
        <v>0.28100000000000003</v>
      </c>
      <c r="E31" s="16">
        <v>0.27100000000000002</v>
      </c>
    </row>
    <row r="32" spans="2:23" ht="42">
      <c r="B32" s="13" t="s">
        <v>22</v>
      </c>
      <c r="C32" s="3">
        <v>0.151</v>
      </c>
      <c r="D32" s="3">
        <v>0.152</v>
      </c>
      <c r="E32" s="3">
        <v>0.152</v>
      </c>
    </row>
    <row r="33" spans="2:5">
      <c r="B33" s="11">
        <v>23</v>
      </c>
      <c r="C33" s="11">
        <v>0.40899999999999997</v>
      </c>
      <c r="D33" s="11">
        <v>0.41499999999999998</v>
      </c>
      <c r="E33" s="11">
        <v>0.41099999999999998</v>
      </c>
    </row>
    <row r="34" spans="2:5">
      <c r="B34" s="11">
        <v>24</v>
      </c>
      <c r="C34" s="10">
        <v>0.39</v>
      </c>
      <c r="D34" s="10">
        <v>0.39100000000000001</v>
      </c>
      <c r="E34" s="10">
        <v>0.39500000000000002</v>
      </c>
    </row>
    <row r="35" spans="2:5">
      <c r="B35" s="5">
        <v>50</v>
      </c>
      <c r="C35" s="5">
        <v>0.77</v>
      </c>
      <c r="D35" s="9">
        <v>0.77100000000000002</v>
      </c>
      <c r="E35" s="5">
        <v>0.76600000000000001</v>
      </c>
    </row>
    <row r="36" spans="2:5">
      <c r="B36" s="5">
        <v>51</v>
      </c>
      <c r="C36" s="5">
        <v>0.76500000000000001</v>
      </c>
      <c r="D36" s="5">
        <v>0.77</v>
      </c>
      <c r="E36" s="5">
        <v>0.77</v>
      </c>
    </row>
    <row r="37" spans="2:5">
      <c r="B37" s="9">
        <v>52</v>
      </c>
      <c r="C37" s="9">
        <v>0.83</v>
      </c>
      <c r="D37" s="9">
        <v>0.82699999999999996</v>
      </c>
      <c r="E37" s="9">
        <v>0.83199999999999996</v>
      </c>
    </row>
    <row r="38" spans="2:5">
      <c r="B38" s="9">
        <v>53</v>
      </c>
      <c r="C38" s="9">
        <v>0.79600000000000004</v>
      </c>
      <c r="D38" s="9">
        <v>0.79900000000000004</v>
      </c>
      <c r="E38" s="9">
        <v>0.79500000000000004</v>
      </c>
    </row>
    <row r="39" spans="2:5">
      <c r="B39" s="9">
        <v>54</v>
      </c>
      <c r="C39" s="14">
        <v>0.871</v>
      </c>
      <c r="D39" s="14">
        <v>0.87</v>
      </c>
      <c r="E39" s="14">
        <v>0.876</v>
      </c>
    </row>
    <row r="40" spans="2:5">
      <c r="B40" s="9">
        <v>55</v>
      </c>
      <c r="C40" s="14">
        <v>0.86499999999999999</v>
      </c>
      <c r="D40" s="14">
        <v>0.86399999999999999</v>
      </c>
      <c r="E40" s="14">
        <v>0.86</v>
      </c>
    </row>
    <row r="41" spans="2:5">
      <c r="B41" s="17">
        <v>56</v>
      </c>
      <c r="C41" s="17">
        <v>0.59299999999999997</v>
      </c>
      <c r="D41" s="17">
        <v>0.58099999999999996</v>
      </c>
      <c r="E41" s="17">
        <v>0.58599999999999997</v>
      </c>
    </row>
    <row r="42" spans="2:5">
      <c r="B42" s="17">
        <v>57</v>
      </c>
      <c r="C42" s="17">
        <v>0.58099999999999996</v>
      </c>
      <c r="D42" s="17">
        <v>0.58099999999999996</v>
      </c>
      <c r="E42" s="17">
        <v>0.57399999999999995</v>
      </c>
    </row>
    <row r="43" spans="2:5">
      <c r="B43" s="13">
        <v>26</v>
      </c>
      <c r="C43" s="3">
        <v>0.16600000000000001</v>
      </c>
      <c r="D43" s="3">
        <v>0.16500000000000001</v>
      </c>
      <c r="E43" s="3">
        <v>0.16500000000000001</v>
      </c>
    </row>
    <row r="44" spans="2:5">
      <c r="B44" s="10">
        <v>27</v>
      </c>
      <c r="C44" s="3">
        <v>0.16500000000000001</v>
      </c>
      <c r="D44" s="3">
        <v>0.16</v>
      </c>
      <c r="E44" s="3">
        <v>0.14299999999999999</v>
      </c>
    </row>
    <row r="45" spans="2:5" ht="28">
      <c r="B45" s="13" t="s">
        <v>14</v>
      </c>
      <c r="C45" s="3">
        <v>0.115</v>
      </c>
      <c r="D45" s="3">
        <v>0.114</v>
      </c>
      <c r="E45" s="3">
        <v>0.11</v>
      </c>
    </row>
    <row r="46" spans="2:5" ht="28">
      <c r="B46" s="13" t="s">
        <v>15</v>
      </c>
      <c r="C46" s="3">
        <v>0.11700000000000001</v>
      </c>
      <c r="D46" s="3">
        <v>0.115</v>
      </c>
      <c r="E46" s="3">
        <v>0.11600000000000001</v>
      </c>
    </row>
    <row r="47" spans="2:5" ht="42">
      <c r="B47" s="13" t="s">
        <v>13</v>
      </c>
      <c r="C47" s="3">
        <v>0.106</v>
      </c>
      <c r="D47" s="3">
        <v>0.108</v>
      </c>
      <c r="E47" s="3">
        <v>0.11</v>
      </c>
    </row>
    <row r="48" spans="2:5" ht="42">
      <c r="B48" s="3" t="s">
        <v>16</v>
      </c>
      <c r="C48" s="17">
        <v>0.60899999999999999</v>
      </c>
      <c r="D48" s="17">
        <v>0.61499999999999999</v>
      </c>
      <c r="E48" s="17">
        <v>0.60799999999999998</v>
      </c>
    </row>
  </sheetData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50"/>
  <sheetViews>
    <sheetView topLeftCell="D1" workbookViewId="0">
      <selection activeCell="W16" sqref="W16:X17"/>
    </sheetView>
  </sheetViews>
  <sheetFormatPr baseColWidth="10" defaultColWidth="8.83203125" defaultRowHeight="15"/>
  <cols>
    <col min="1" max="1" width="9.6640625" bestFit="1" customWidth="1"/>
  </cols>
  <sheetData>
    <row r="1" spans="1:24">
      <c r="A1" s="20">
        <v>43579</v>
      </c>
    </row>
    <row r="4" spans="1:24">
      <c r="A4" s="1"/>
      <c r="B4" s="2">
        <v>1</v>
      </c>
      <c r="C4" s="2">
        <v>2</v>
      </c>
      <c r="D4" s="2">
        <v>3</v>
      </c>
      <c r="E4" s="2">
        <v>4</v>
      </c>
      <c r="F4" s="2">
        <v>5</v>
      </c>
      <c r="G4" s="2">
        <v>6</v>
      </c>
      <c r="H4" s="2">
        <v>7</v>
      </c>
      <c r="I4" s="2">
        <v>8</v>
      </c>
      <c r="J4" s="2">
        <v>9</v>
      </c>
      <c r="K4" s="2">
        <v>10</v>
      </c>
      <c r="L4" s="2">
        <v>11</v>
      </c>
      <c r="M4" s="2">
        <v>12</v>
      </c>
    </row>
    <row r="5" spans="1:24">
      <c r="A5" s="2" t="s">
        <v>0</v>
      </c>
      <c r="B5" s="3">
        <v>0.11799999999999999</v>
      </c>
      <c r="C5" s="3">
        <v>0.11799999999999999</v>
      </c>
      <c r="D5" s="3">
        <v>0.122</v>
      </c>
      <c r="E5" s="11">
        <v>0.60599999999999998</v>
      </c>
      <c r="F5" s="11">
        <v>0.60299999999999998</v>
      </c>
      <c r="G5" s="11">
        <v>0.60399999999999998</v>
      </c>
      <c r="H5" s="12">
        <v>0.73799999999999999</v>
      </c>
      <c r="I5" s="12">
        <v>0.76900000000000002</v>
      </c>
      <c r="J5" s="12">
        <v>0.745</v>
      </c>
      <c r="K5" s="17">
        <v>0.86</v>
      </c>
      <c r="L5" s="17">
        <v>0.85899999999999999</v>
      </c>
      <c r="M5" s="17">
        <v>0.86499999999999999</v>
      </c>
      <c r="N5" s="7">
        <v>540</v>
      </c>
    </row>
    <row r="6" spans="1:24">
      <c r="A6" s="2" t="s">
        <v>1</v>
      </c>
      <c r="B6" s="3">
        <v>0.16600000000000001</v>
      </c>
      <c r="C6" s="3">
        <v>0.16400000000000001</v>
      </c>
      <c r="D6" s="3">
        <v>0.16400000000000001</v>
      </c>
      <c r="E6" s="11">
        <v>0.58399999999999996</v>
      </c>
      <c r="F6" s="11">
        <v>0.59399999999999997</v>
      </c>
      <c r="G6" s="11">
        <v>0.59199999999999997</v>
      </c>
      <c r="H6" s="12">
        <v>0.73399999999999999</v>
      </c>
      <c r="I6" s="12">
        <v>0.73099999999999998</v>
      </c>
      <c r="J6" s="12">
        <v>0.747</v>
      </c>
      <c r="K6" s="17">
        <v>0.82</v>
      </c>
      <c r="L6" s="17">
        <v>0.81899999999999995</v>
      </c>
      <c r="M6" s="17">
        <v>0.82</v>
      </c>
      <c r="N6" s="7">
        <v>540</v>
      </c>
    </row>
    <row r="7" spans="1:24">
      <c r="A7" s="2" t="s">
        <v>2</v>
      </c>
      <c r="B7" s="13">
        <v>0.21</v>
      </c>
      <c r="C7" s="13">
        <v>0.20599999999999999</v>
      </c>
      <c r="D7" s="13">
        <v>0.21099999999999999</v>
      </c>
      <c r="E7" s="11">
        <v>0.67100000000000004</v>
      </c>
      <c r="F7" s="11">
        <v>0.67300000000000004</v>
      </c>
      <c r="G7" s="12">
        <v>0.68200000000000005</v>
      </c>
      <c r="H7" s="12">
        <v>0.77900000000000003</v>
      </c>
      <c r="I7" s="12">
        <v>0.78900000000000003</v>
      </c>
      <c r="J7" s="12">
        <v>0.77700000000000002</v>
      </c>
      <c r="K7" s="16">
        <v>0.39400000000000002</v>
      </c>
      <c r="L7" s="16">
        <v>0.35699999999999998</v>
      </c>
      <c r="M7" s="16">
        <v>0.35299999999999998</v>
      </c>
      <c r="N7" s="7">
        <v>540</v>
      </c>
    </row>
    <row r="8" spans="1:24">
      <c r="A8" s="2" t="s">
        <v>4</v>
      </c>
      <c r="B8" s="13">
        <v>0.27300000000000002</v>
      </c>
      <c r="C8" s="13">
        <v>0.27100000000000002</v>
      </c>
      <c r="D8" s="13">
        <v>0.27400000000000002</v>
      </c>
      <c r="E8" s="11">
        <v>0.61799999999999999</v>
      </c>
      <c r="F8" s="11">
        <v>0.62</v>
      </c>
      <c r="G8" s="11">
        <v>0.626</v>
      </c>
      <c r="H8" s="12">
        <v>0.76900000000000002</v>
      </c>
      <c r="I8" s="12">
        <v>0.76800000000000002</v>
      </c>
      <c r="J8" s="12">
        <v>0.77</v>
      </c>
      <c r="K8" s="10">
        <v>0.47199999999999998</v>
      </c>
      <c r="L8" s="10">
        <v>0.48499999999999999</v>
      </c>
      <c r="M8" s="10">
        <v>0.47799999999999998</v>
      </c>
      <c r="N8" s="7">
        <v>540</v>
      </c>
    </row>
    <row r="9" spans="1:24">
      <c r="A9" s="2" t="s">
        <v>5</v>
      </c>
      <c r="B9" s="16">
        <v>0.33200000000000002</v>
      </c>
      <c r="C9" s="16">
        <v>0.33400000000000002</v>
      </c>
      <c r="D9" s="16">
        <v>0.33800000000000002</v>
      </c>
      <c r="E9" s="16">
        <v>0.40799999999999997</v>
      </c>
      <c r="F9" s="16">
        <v>0.41399999999999998</v>
      </c>
      <c r="G9" s="16">
        <v>0.41299999999999998</v>
      </c>
      <c r="H9" s="12">
        <v>0.78900000000000003</v>
      </c>
      <c r="I9" s="12">
        <v>0.77800000000000002</v>
      </c>
      <c r="J9" s="12">
        <v>0.78700000000000003</v>
      </c>
      <c r="K9" s="16">
        <v>0.379</v>
      </c>
      <c r="L9" s="16">
        <v>0.36199999999999999</v>
      </c>
      <c r="M9" s="16">
        <v>0.36199999999999999</v>
      </c>
      <c r="N9" s="7">
        <v>540</v>
      </c>
    </row>
    <row r="10" spans="1:24">
      <c r="A10" s="2" t="s">
        <v>6</v>
      </c>
      <c r="B10" s="10">
        <v>0.44600000000000001</v>
      </c>
      <c r="C10" s="10">
        <v>0.441</v>
      </c>
      <c r="D10" s="10">
        <v>0.439</v>
      </c>
      <c r="E10" s="16">
        <v>0.38200000000000001</v>
      </c>
      <c r="F10" s="16">
        <v>0.379</v>
      </c>
      <c r="G10" s="16">
        <v>0.38400000000000001</v>
      </c>
      <c r="H10" s="12">
        <v>0.79600000000000004</v>
      </c>
      <c r="I10" s="12">
        <v>0.79900000000000004</v>
      </c>
      <c r="J10" s="12">
        <v>0.79600000000000004</v>
      </c>
      <c r="K10" s="16">
        <v>0.376</v>
      </c>
      <c r="L10" s="16">
        <v>0.374</v>
      </c>
      <c r="M10" s="16">
        <v>0.35899999999999999</v>
      </c>
      <c r="N10" s="7">
        <v>540</v>
      </c>
    </row>
    <row r="11" spans="1:24">
      <c r="A11" s="2" t="s">
        <v>7</v>
      </c>
      <c r="B11" s="11">
        <v>0.55600000000000005</v>
      </c>
      <c r="C11" s="10">
        <v>0.54200000000000004</v>
      </c>
      <c r="D11" s="10">
        <v>0.54900000000000004</v>
      </c>
      <c r="E11" s="11">
        <v>0.60599999999999998</v>
      </c>
      <c r="F11" s="11">
        <v>0.59899999999999998</v>
      </c>
      <c r="G11" s="11">
        <v>0.60299999999999998</v>
      </c>
      <c r="H11" s="11">
        <v>0.58399999999999996</v>
      </c>
      <c r="I11" s="11">
        <v>0.59199999999999997</v>
      </c>
      <c r="J11" s="11">
        <v>0.58399999999999996</v>
      </c>
      <c r="K11" s="3">
        <v>4.2000000000000003E-2</v>
      </c>
      <c r="L11" s="3">
        <v>0.04</v>
      </c>
      <c r="M11" s="3">
        <v>3.9E-2</v>
      </c>
      <c r="N11" s="7">
        <v>540</v>
      </c>
    </row>
    <row r="12" spans="1:24">
      <c r="A12" s="2" t="s">
        <v>8</v>
      </c>
      <c r="B12" s="5">
        <v>1.121</v>
      </c>
      <c r="C12" s="5">
        <v>1.1220000000000001</v>
      </c>
      <c r="D12" s="5">
        <v>1.117</v>
      </c>
      <c r="E12" s="4">
        <v>1.819</v>
      </c>
      <c r="F12" s="4">
        <v>1.8280000000000001</v>
      </c>
      <c r="G12" s="4">
        <v>1.8360000000000001</v>
      </c>
      <c r="H12" s="10">
        <v>0.53400000000000003</v>
      </c>
      <c r="I12" s="10">
        <v>0.55100000000000005</v>
      </c>
      <c r="J12" s="10">
        <v>0.53500000000000003</v>
      </c>
      <c r="K12" s="16">
        <v>0.35399999999999998</v>
      </c>
      <c r="L12" s="16">
        <v>0.35</v>
      </c>
      <c r="M12" s="16">
        <v>0.35699999999999998</v>
      </c>
      <c r="N12" s="7">
        <v>540</v>
      </c>
    </row>
    <row r="15" spans="1:24">
      <c r="Q15" t="s">
        <v>54</v>
      </c>
      <c r="T15" t="s">
        <v>55</v>
      </c>
    </row>
    <row r="16" spans="1:24">
      <c r="E16" s="6">
        <v>1</v>
      </c>
      <c r="F16" s="6"/>
      <c r="G16" s="6"/>
      <c r="H16" s="11">
        <v>7</v>
      </c>
      <c r="I16" s="11"/>
      <c r="J16" s="11"/>
      <c r="K16" s="19">
        <v>40</v>
      </c>
      <c r="L16" s="17"/>
      <c r="M16" s="17"/>
      <c r="Q16" s="3">
        <v>0.11799999999999999</v>
      </c>
      <c r="R16" s="3">
        <v>0.11799999999999999</v>
      </c>
      <c r="S16" s="3">
        <v>0.122</v>
      </c>
      <c r="T16" s="26">
        <f>AVERAGE(Q16:S16)</f>
        <v>0.11933333333333333</v>
      </c>
      <c r="U16" s="18">
        <v>0</v>
      </c>
      <c r="W16" s="26" t="s">
        <v>56</v>
      </c>
      <c r="X16" s="26">
        <f>SLOPE(U16:U23,T16:T23)</f>
        <v>5.0005836051711432</v>
      </c>
    </row>
    <row r="17" spans="2:24">
      <c r="E17" s="17">
        <v>2</v>
      </c>
      <c r="F17" s="17"/>
      <c r="G17" s="17"/>
      <c r="H17" s="11">
        <v>8</v>
      </c>
      <c r="I17" s="11"/>
      <c r="J17" s="11"/>
      <c r="K17" s="17">
        <v>41</v>
      </c>
      <c r="L17" s="17"/>
      <c r="M17" s="5"/>
      <c r="Q17" s="3">
        <v>0.16600000000000001</v>
      </c>
      <c r="R17" s="3">
        <v>0.16400000000000001</v>
      </c>
      <c r="S17" s="3">
        <v>0.16400000000000001</v>
      </c>
      <c r="T17" s="26">
        <f t="shared" ref="T17:T23" si="0">AVERAGE(Q17:S17)</f>
        <v>0.16466666666666666</v>
      </c>
      <c r="U17" s="18">
        <v>0.2</v>
      </c>
      <c r="W17" s="26" t="s">
        <v>57</v>
      </c>
      <c r="X17" s="26">
        <f>INTERCEPT(U16:U23,T16:T23)</f>
        <v>-0.65731760217578294</v>
      </c>
    </row>
    <row r="18" spans="2:24">
      <c r="E18" s="15">
        <v>3</v>
      </c>
      <c r="F18" s="6"/>
      <c r="G18" s="6"/>
      <c r="H18" s="5">
        <v>34</v>
      </c>
      <c r="I18" s="5"/>
      <c r="J18" s="5"/>
      <c r="K18" s="13">
        <v>61</v>
      </c>
      <c r="L18" s="13"/>
      <c r="M18" s="13"/>
      <c r="Q18" s="13">
        <v>0.21</v>
      </c>
      <c r="R18" s="13">
        <v>0.20599999999999999</v>
      </c>
      <c r="S18" s="13">
        <v>0.21099999999999999</v>
      </c>
      <c r="T18" s="26">
        <f t="shared" si="0"/>
        <v>0.20899999999999999</v>
      </c>
      <c r="U18" s="18">
        <v>0.4</v>
      </c>
    </row>
    <row r="19" spans="2:24">
      <c r="E19" s="6">
        <v>4</v>
      </c>
      <c r="F19" s="6"/>
      <c r="G19" s="17"/>
      <c r="H19" s="5">
        <v>35</v>
      </c>
      <c r="I19" s="5"/>
      <c r="J19" s="5"/>
      <c r="K19" s="10">
        <v>62</v>
      </c>
      <c r="L19" s="10"/>
      <c r="M19" s="10"/>
      <c r="Q19" s="13">
        <v>0.27300000000000002</v>
      </c>
      <c r="R19" s="13">
        <v>0.27100000000000002</v>
      </c>
      <c r="S19" s="13">
        <v>0.27400000000000002</v>
      </c>
      <c r="T19" s="26">
        <f t="shared" si="0"/>
        <v>0.27266666666666667</v>
      </c>
      <c r="U19" s="18">
        <v>0.7</v>
      </c>
    </row>
    <row r="20" spans="2:24">
      <c r="E20" s="5">
        <v>5</v>
      </c>
      <c r="F20" s="5"/>
      <c r="G20" s="5"/>
      <c r="H20" s="9">
        <v>36</v>
      </c>
      <c r="I20" s="9"/>
      <c r="J20" s="9"/>
      <c r="K20" s="13">
        <v>63</v>
      </c>
      <c r="L20" s="13"/>
      <c r="M20" s="13"/>
      <c r="Q20" s="16">
        <v>0.33200000000000002</v>
      </c>
      <c r="R20" s="16">
        <v>0.33400000000000002</v>
      </c>
      <c r="S20" s="16">
        <v>0.33800000000000002</v>
      </c>
      <c r="T20" s="26">
        <f t="shared" si="0"/>
        <v>0.33466666666666667</v>
      </c>
      <c r="U20" s="18">
        <v>1</v>
      </c>
    </row>
    <row r="21" spans="2:24">
      <c r="E21" s="5">
        <v>6</v>
      </c>
      <c r="F21" s="5"/>
      <c r="G21" s="5"/>
      <c r="H21" s="9">
        <v>37</v>
      </c>
      <c r="I21" s="9"/>
      <c r="J21" s="9"/>
      <c r="K21" s="13">
        <v>58</v>
      </c>
      <c r="L21" s="13"/>
      <c r="M21" s="13"/>
      <c r="Q21" s="10">
        <v>0.44600000000000001</v>
      </c>
      <c r="R21" s="10">
        <v>0.441</v>
      </c>
      <c r="S21" s="10">
        <v>0.439</v>
      </c>
      <c r="T21" s="26">
        <f t="shared" si="0"/>
        <v>0.442</v>
      </c>
      <c r="U21" s="18">
        <v>1.5</v>
      </c>
    </row>
    <row r="22" spans="2:24" ht="42">
      <c r="E22" s="10" t="s">
        <v>18</v>
      </c>
      <c r="F22" s="10"/>
      <c r="G22" s="10"/>
      <c r="H22" s="9">
        <v>38</v>
      </c>
      <c r="I22" s="9"/>
      <c r="J22" s="9"/>
      <c r="K22" s="13" t="s">
        <v>17</v>
      </c>
      <c r="L22" s="13"/>
      <c r="M22" s="13"/>
      <c r="Q22" s="11">
        <v>0.55600000000000005</v>
      </c>
      <c r="R22" s="10">
        <v>0.54200000000000004</v>
      </c>
      <c r="S22" s="10">
        <v>0.54900000000000004</v>
      </c>
      <c r="T22" s="26">
        <f t="shared" si="0"/>
        <v>0.54900000000000004</v>
      </c>
      <c r="U22" s="18">
        <v>2</v>
      </c>
    </row>
    <row r="23" spans="2:24" ht="42">
      <c r="E23" s="13" t="s">
        <v>19</v>
      </c>
      <c r="F23" s="13"/>
      <c r="G23" s="13"/>
      <c r="H23" s="9">
        <v>39</v>
      </c>
      <c r="I23" s="9"/>
      <c r="J23" s="9"/>
      <c r="K23" s="3">
        <v>60</v>
      </c>
      <c r="L23" s="3"/>
      <c r="M23" s="3"/>
      <c r="Q23" s="5">
        <v>1.121</v>
      </c>
      <c r="R23" s="5">
        <v>1.1220000000000001</v>
      </c>
      <c r="S23" s="5">
        <v>1.117</v>
      </c>
      <c r="T23" s="26">
        <f t="shared" si="0"/>
        <v>1.1200000000000001</v>
      </c>
      <c r="U23" s="18">
        <v>5</v>
      </c>
    </row>
    <row r="26" spans="2:24">
      <c r="I26" s="5">
        <v>2.5409999999999999</v>
      </c>
      <c r="J26" s="5">
        <v>2.5470000000000002</v>
      </c>
      <c r="K26" s="5">
        <v>2.5379999999999998</v>
      </c>
      <c r="L26" s="6">
        <v>2.1080000000000001</v>
      </c>
      <c r="M26" s="6">
        <v>2.1070000000000002</v>
      </c>
      <c r="N26" s="6">
        <v>2.0670000000000002</v>
      </c>
    </row>
    <row r="27" spans="2:24">
      <c r="B27" s="6">
        <v>1</v>
      </c>
      <c r="C27" s="11">
        <v>0.60599999999999998</v>
      </c>
      <c r="D27" s="11">
        <v>0.60299999999999998</v>
      </c>
      <c r="E27" s="11">
        <v>0.60399999999999998</v>
      </c>
      <c r="I27" s="5">
        <v>2.359</v>
      </c>
      <c r="J27" s="5">
        <v>2.3180000000000001</v>
      </c>
      <c r="K27" s="5">
        <v>2.3730000000000002</v>
      </c>
      <c r="L27" s="6">
        <v>2.1070000000000002</v>
      </c>
      <c r="M27" s="6">
        <v>2.077</v>
      </c>
      <c r="N27" s="6">
        <v>2.0659999999999998</v>
      </c>
    </row>
    <row r="28" spans="2:24">
      <c r="B28" s="17">
        <v>2</v>
      </c>
      <c r="C28" s="11">
        <v>0.58399999999999996</v>
      </c>
      <c r="D28" s="11">
        <v>0.59399999999999997</v>
      </c>
      <c r="E28" s="11">
        <v>0.59199999999999997</v>
      </c>
      <c r="I28" s="9">
        <v>2.8410000000000002</v>
      </c>
      <c r="J28" s="9">
        <v>2.82</v>
      </c>
      <c r="K28" s="9">
        <v>2.8330000000000002</v>
      </c>
      <c r="L28" s="11">
        <v>1.173</v>
      </c>
      <c r="M28" s="11">
        <v>1.173</v>
      </c>
      <c r="N28" s="10">
        <v>1.1639999999999999</v>
      </c>
    </row>
    <row r="29" spans="2:24">
      <c r="B29" s="15">
        <v>3</v>
      </c>
      <c r="C29" s="11">
        <v>0.67100000000000004</v>
      </c>
      <c r="D29" s="11">
        <v>0.67300000000000004</v>
      </c>
      <c r="E29" s="12">
        <v>0.68200000000000005</v>
      </c>
      <c r="I29" s="9">
        <v>2.762</v>
      </c>
      <c r="J29" s="9">
        <v>2.7810000000000001</v>
      </c>
      <c r="K29" s="9">
        <v>2.8069999999999999</v>
      </c>
      <c r="L29" s="12">
        <v>1.6779999999999999</v>
      </c>
      <c r="M29" s="12">
        <v>1.6639999999999999</v>
      </c>
      <c r="N29" s="12">
        <v>1.677</v>
      </c>
    </row>
    <row r="30" spans="2:24">
      <c r="B30" s="6">
        <v>4</v>
      </c>
      <c r="C30" s="11">
        <v>0.61799999999999999</v>
      </c>
      <c r="D30" s="11">
        <v>0.62</v>
      </c>
      <c r="E30" s="11">
        <v>0.626</v>
      </c>
      <c r="I30" s="14">
        <v>2.9950000000000001</v>
      </c>
      <c r="J30" s="14">
        <v>2.9769999999999999</v>
      </c>
      <c r="K30" s="14">
        <v>3.0049999999999999</v>
      </c>
      <c r="L30" s="10">
        <v>1.1579999999999999</v>
      </c>
      <c r="M30" s="10">
        <v>1.165</v>
      </c>
      <c r="N30" s="10">
        <v>1.1279999999999999</v>
      </c>
    </row>
    <row r="31" spans="2:24">
      <c r="B31" s="5">
        <v>5</v>
      </c>
      <c r="C31" s="16">
        <v>0.40799999999999997</v>
      </c>
      <c r="D31" s="16">
        <v>0.41399999999999998</v>
      </c>
      <c r="E31" s="16">
        <v>0.41299999999999998</v>
      </c>
      <c r="I31" s="14">
        <v>2.9350000000000001</v>
      </c>
      <c r="J31" s="14">
        <v>2.9420000000000002</v>
      </c>
      <c r="K31" s="14">
        <v>2.9550000000000001</v>
      </c>
      <c r="L31" s="11">
        <v>1.1919999999999999</v>
      </c>
      <c r="M31" s="11">
        <v>1.1930000000000001</v>
      </c>
      <c r="N31" s="11">
        <v>1.194</v>
      </c>
    </row>
    <row r="32" spans="2:24">
      <c r="B32" s="5">
        <v>6</v>
      </c>
      <c r="C32" s="16">
        <v>0.38200000000000001</v>
      </c>
      <c r="D32" s="16">
        <v>0.379</v>
      </c>
      <c r="E32" s="16">
        <v>0.38400000000000001</v>
      </c>
      <c r="I32" s="14">
        <v>3.14</v>
      </c>
      <c r="J32" s="14">
        <v>3.1320000000000001</v>
      </c>
      <c r="K32" s="15">
        <v>3.1589999999999998</v>
      </c>
      <c r="L32" s="3">
        <v>0.16500000000000001</v>
      </c>
      <c r="M32" s="3">
        <v>0.16300000000000001</v>
      </c>
      <c r="N32" s="3">
        <v>0.16400000000000001</v>
      </c>
    </row>
    <row r="33" spans="2:14" ht="42">
      <c r="B33" s="10" t="s">
        <v>18</v>
      </c>
      <c r="C33" s="11">
        <v>0.60599999999999998</v>
      </c>
      <c r="D33" s="11">
        <v>0.59899999999999998</v>
      </c>
      <c r="E33" s="11">
        <v>0.60299999999999998</v>
      </c>
      <c r="I33" s="14">
        <v>2.9430000000000001</v>
      </c>
      <c r="J33" s="14">
        <v>2.9510000000000001</v>
      </c>
      <c r="K33" s="14">
        <v>2.94</v>
      </c>
      <c r="L33" s="3">
        <v>4.3999999999999997E-2</v>
      </c>
      <c r="M33" s="3">
        <v>3.9E-2</v>
      </c>
      <c r="N33" s="3">
        <v>3.7999999999999999E-2</v>
      </c>
    </row>
    <row r="34" spans="2:14" ht="42">
      <c r="B34" s="13" t="s">
        <v>19</v>
      </c>
      <c r="C34" s="4">
        <v>1.819</v>
      </c>
      <c r="D34" s="4">
        <v>1.8280000000000001</v>
      </c>
      <c r="E34" s="4">
        <v>1.8360000000000001</v>
      </c>
    </row>
    <row r="35" spans="2:14">
      <c r="B35" s="11">
        <v>7</v>
      </c>
      <c r="C35" s="12">
        <v>0.73799999999999999</v>
      </c>
      <c r="D35" s="12">
        <v>0.76900000000000002</v>
      </c>
      <c r="E35" s="12">
        <v>0.745</v>
      </c>
    </row>
    <row r="36" spans="2:14">
      <c r="B36" s="11">
        <v>8</v>
      </c>
      <c r="C36" s="12">
        <v>0.73399999999999999</v>
      </c>
      <c r="D36" s="12">
        <v>0.73099999999999998</v>
      </c>
      <c r="E36" s="12">
        <v>0.747</v>
      </c>
    </row>
    <row r="37" spans="2:14">
      <c r="B37" s="5">
        <v>34</v>
      </c>
      <c r="C37" s="12">
        <v>0.77900000000000003</v>
      </c>
      <c r="D37" s="12">
        <v>0.78900000000000003</v>
      </c>
      <c r="E37" s="12">
        <v>0.77700000000000002</v>
      </c>
    </row>
    <row r="38" spans="2:14">
      <c r="B38" s="5">
        <v>35</v>
      </c>
      <c r="C38" s="12">
        <v>0.76900000000000002</v>
      </c>
      <c r="D38" s="12">
        <v>0.76800000000000002</v>
      </c>
      <c r="E38" s="12">
        <v>0.77</v>
      </c>
    </row>
    <row r="39" spans="2:14">
      <c r="B39" s="9">
        <v>36</v>
      </c>
      <c r="C39" s="12">
        <v>0.78900000000000003</v>
      </c>
      <c r="D39" s="12">
        <v>0.77800000000000002</v>
      </c>
      <c r="E39" s="12">
        <v>0.78700000000000003</v>
      </c>
    </row>
    <row r="40" spans="2:14">
      <c r="B40" s="9">
        <v>37</v>
      </c>
      <c r="C40" s="12">
        <v>0.79600000000000004</v>
      </c>
      <c r="D40" s="12">
        <v>0.79900000000000004</v>
      </c>
      <c r="E40" s="12">
        <v>0.79600000000000004</v>
      </c>
    </row>
    <row r="41" spans="2:14">
      <c r="B41" s="9">
        <v>38</v>
      </c>
      <c r="C41" s="11">
        <v>0.58399999999999996</v>
      </c>
      <c r="D41" s="11">
        <v>0.59199999999999997</v>
      </c>
      <c r="E41" s="11">
        <v>0.58399999999999996</v>
      </c>
    </row>
    <row r="42" spans="2:14">
      <c r="B42" s="9">
        <v>39</v>
      </c>
      <c r="C42" s="10">
        <v>0.53400000000000003</v>
      </c>
      <c r="D42" s="10">
        <v>0.55100000000000005</v>
      </c>
      <c r="E42" s="10">
        <v>0.53500000000000003</v>
      </c>
    </row>
    <row r="43" spans="2:14">
      <c r="B43" s="19">
        <v>40</v>
      </c>
      <c r="C43" s="17">
        <v>0.86</v>
      </c>
      <c r="D43" s="17">
        <v>0.85899999999999999</v>
      </c>
      <c r="E43" s="17">
        <v>0.86499999999999999</v>
      </c>
    </row>
    <row r="44" spans="2:14">
      <c r="B44" s="17">
        <v>41</v>
      </c>
      <c r="C44" s="17">
        <v>0.82</v>
      </c>
      <c r="D44" s="17">
        <v>0.81899999999999995</v>
      </c>
      <c r="E44" s="17">
        <v>0.82</v>
      </c>
    </row>
    <row r="45" spans="2:14">
      <c r="B45" s="13">
        <v>61</v>
      </c>
      <c r="C45" s="16">
        <v>0.39400000000000002</v>
      </c>
      <c r="D45" s="16">
        <v>0.35699999999999998</v>
      </c>
      <c r="E45" s="16">
        <v>0.35299999999999998</v>
      </c>
    </row>
    <row r="46" spans="2:14">
      <c r="B46" s="10">
        <v>62</v>
      </c>
      <c r="C46" s="10">
        <v>0.47199999999999998</v>
      </c>
      <c r="D46" s="10">
        <v>0.48499999999999999</v>
      </c>
      <c r="E46" s="10">
        <v>0.47799999999999998</v>
      </c>
    </row>
    <row r="47" spans="2:14">
      <c r="B47" s="13">
        <v>63</v>
      </c>
      <c r="C47" s="16">
        <v>0.379</v>
      </c>
      <c r="D47" s="16">
        <v>0.36199999999999999</v>
      </c>
      <c r="E47" s="16">
        <v>0.36199999999999999</v>
      </c>
    </row>
    <row r="48" spans="2:14">
      <c r="B48" s="13">
        <v>58</v>
      </c>
      <c r="C48" s="16">
        <v>0.376</v>
      </c>
      <c r="D48" s="16">
        <v>0.374</v>
      </c>
      <c r="E48" s="16">
        <v>0.35899999999999999</v>
      </c>
    </row>
    <row r="49" spans="2:5">
      <c r="B49" s="13" t="s">
        <v>17</v>
      </c>
      <c r="C49" s="3">
        <v>4.2000000000000003E-2</v>
      </c>
      <c r="D49" s="3">
        <v>0.04</v>
      </c>
      <c r="E49" s="3">
        <v>3.9E-2</v>
      </c>
    </row>
    <row r="50" spans="2:5">
      <c r="B50" s="3">
        <v>60</v>
      </c>
      <c r="C50" s="16">
        <v>0.35399999999999998</v>
      </c>
      <c r="D50" s="16">
        <v>0.35</v>
      </c>
      <c r="E50" s="16">
        <v>0.35699999999999998</v>
      </c>
    </row>
  </sheetData>
  <pageMargins left="0.7" right="0.7" top="0.75" bottom="0.75" header="0.3" footer="0.3"/>
  <pageSetup orientation="portrait" horizontalDpi="0" verticalDpi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5E85F9-B6B1-724A-9109-8FA2D36FBDDB}">
  <dimension ref="A1:T68"/>
  <sheetViews>
    <sheetView workbookViewId="0">
      <selection activeCell="D45" sqref="D45:G68"/>
    </sheetView>
  </sheetViews>
  <sheetFormatPr baseColWidth="10" defaultColWidth="8.83203125" defaultRowHeight="15"/>
  <sheetData>
    <row r="1" spans="1:15">
      <c r="B1" t="s">
        <v>92</v>
      </c>
    </row>
    <row r="2" spans="1:15">
      <c r="O2" t="s">
        <v>113</v>
      </c>
    </row>
    <row r="3" spans="1:15">
      <c r="A3" s="1"/>
      <c r="B3" s="2">
        <v>1</v>
      </c>
      <c r="C3" s="2">
        <v>2</v>
      </c>
      <c r="D3" s="2">
        <v>3</v>
      </c>
      <c r="E3" s="2">
        <v>4</v>
      </c>
      <c r="F3" s="2">
        <v>5</v>
      </c>
      <c r="G3" s="2">
        <v>6</v>
      </c>
      <c r="H3" s="2">
        <v>7</v>
      </c>
      <c r="I3" s="2">
        <v>8</v>
      </c>
      <c r="J3" s="2">
        <v>9</v>
      </c>
      <c r="K3" s="2">
        <v>10</v>
      </c>
      <c r="L3" s="2">
        <v>11</v>
      </c>
      <c r="M3" s="2">
        <v>12</v>
      </c>
      <c r="O3" s="35">
        <v>0.26041666666666669</v>
      </c>
    </row>
    <row r="4" spans="1:15">
      <c r="A4" s="2" t="s">
        <v>0</v>
      </c>
      <c r="B4" s="3">
        <v>0.13900000000000001</v>
      </c>
      <c r="C4" s="3">
        <v>0.13100000000000001</v>
      </c>
      <c r="D4" s="3">
        <v>0.13300000000000001</v>
      </c>
      <c r="E4" s="12">
        <v>0.85599999999999998</v>
      </c>
      <c r="F4" s="12">
        <v>0.85699999999999998</v>
      </c>
      <c r="G4" s="12">
        <v>0.86299999999999999</v>
      </c>
      <c r="H4" s="11">
        <v>0.7</v>
      </c>
      <c r="I4" s="11">
        <v>0.70799999999999996</v>
      </c>
      <c r="J4" s="11">
        <v>0.70499999999999996</v>
      </c>
      <c r="K4" s="10">
        <v>0.624</v>
      </c>
      <c r="L4" s="10">
        <v>0.61699999999999999</v>
      </c>
      <c r="M4" s="10">
        <v>0.621</v>
      </c>
      <c r="N4" s="7">
        <v>540</v>
      </c>
      <c r="O4" t="s">
        <v>95</v>
      </c>
    </row>
    <row r="5" spans="1:15">
      <c r="A5" s="2" t="s">
        <v>1</v>
      </c>
      <c r="B5" s="3">
        <v>0.192</v>
      </c>
      <c r="C5" s="3">
        <v>0.191</v>
      </c>
      <c r="D5" s="3">
        <v>0.19800000000000001</v>
      </c>
      <c r="E5" s="12">
        <v>0.85</v>
      </c>
      <c r="F5" s="12">
        <v>0.85699999999999998</v>
      </c>
      <c r="G5" s="12">
        <v>0.85299999999999998</v>
      </c>
      <c r="H5" s="10">
        <v>0.65200000000000002</v>
      </c>
      <c r="I5" s="10">
        <v>0.64300000000000002</v>
      </c>
      <c r="J5" s="10">
        <v>0.65200000000000002</v>
      </c>
      <c r="K5" s="10">
        <v>0.621</v>
      </c>
      <c r="L5" s="10">
        <v>0.61699999999999999</v>
      </c>
      <c r="M5" s="10">
        <v>0.61299999999999999</v>
      </c>
      <c r="N5" s="7">
        <v>540</v>
      </c>
    </row>
    <row r="6" spans="1:15">
      <c r="A6" s="2" t="s">
        <v>2</v>
      </c>
      <c r="B6" s="13">
        <v>0.247</v>
      </c>
      <c r="C6" s="13">
        <v>0.25700000000000001</v>
      </c>
      <c r="D6" s="13">
        <v>0.25</v>
      </c>
      <c r="E6" s="16">
        <v>0.48</v>
      </c>
      <c r="F6" s="16">
        <v>0.48299999999999998</v>
      </c>
      <c r="G6" s="16">
        <v>0.48299999999999998</v>
      </c>
      <c r="H6" s="3">
        <v>0.14699999999999999</v>
      </c>
      <c r="I6" s="3">
        <v>0.14000000000000001</v>
      </c>
      <c r="J6" s="3">
        <v>0.13600000000000001</v>
      </c>
      <c r="K6" s="11">
        <v>0.71399999999999997</v>
      </c>
      <c r="L6" s="11">
        <v>0.71399999999999997</v>
      </c>
      <c r="M6" s="11">
        <v>0.7</v>
      </c>
      <c r="N6" s="7">
        <v>540</v>
      </c>
    </row>
    <row r="7" spans="1:15">
      <c r="A7" s="2" t="s">
        <v>4</v>
      </c>
      <c r="B7" s="13">
        <v>0.32800000000000001</v>
      </c>
      <c r="C7" s="13">
        <v>0.33800000000000002</v>
      </c>
      <c r="D7" s="13">
        <v>0.33500000000000002</v>
      </c>
      <c r="E7" s="16">
        <v>0.45700000000000002</v>
      </c>
      <c r="F7" s="16">
        <v>0.45500000000000002</v>
      </c>
      <c r="G7" s="16">
        <v>0.45300000000000001</v>
      </c>
      <c r="H7" s="3">
        <v>0.16400000000000001</v>
      </c>
      <c r="I7" s="3">
        <v>0.16400000000000001</v>
      </c>
      <c r="J7" s="3">
        <v>0.16700000000000001</v>
      </c>
      <c r="K7" s="10">
        <v>0.64600000000000002</v>
      </c>
      <c r="L7" s="10">
        <v>0.64400000000000002</v>
      </c>
      <c r="M7" s="10">
        <v>0.63200000000000001</v>
      </c>
      <c r="N7" s="7">
        <v>540</v>
      </c>
    </row>
    <row r="8" spans="1:15">
      <c r="A8" s="2" t="s">
        <v>5</v>
      </c>
      <c r="B8" s="16">
        <v>0.41199999999999998</v>
      </c>
      <c r="C8" s="16">
        <v>0.41399999999999998</v>
      </c>
      <c r="D8" s="16">
        <v>0.41399999999999998</v>
      </c>
      <c r="E8" s="12">
        <v>0.95399999999999996</v>
      </c>
      <c r="F8" s="12">
        <v>0.95</v>
      </c>
      <c r="G8" s="12">
        <v>0.95499999999999996</v>
      </c>
      <c r="H8" s="3">
        <v>0.04</v>
      </c>
      <c r="I8" s="3">
        <v>0.04</v>
      </c>
      <c r="J8" s="3">
        <v>0.04</v>
      </c>
      <c r="K8" s="16">
        <v>0.437</v>
      </c>
      <c r="L8" s="16">
        <v>0.43099999999999999</v>
      </c>
      <c r="M8" s="16">
        <v>0.42799999999999999</v>
      </c>
      <c r="N8" s="7">
        <v>540</v>
      </c>
    </row>
    <row r="9" spans="1:15">
      <c r="A9" s="2" t="s">
        <v>6</v>
      </c>
      <c r="B9" s="10">
        <v>0.54300000000000004</v>
      </c>
      <c r="C9" s="10">
        <v>0.55500000000000005</v>
      </c>
      <c r="D9" s="10">
        <v>0.55400000000000005</v>
      </c>
      <c r="E9" s="12">
        <v>0.95199999999999996</v>
      </c>
      <c r="F9" s="12">
        <v>0.95299999999999996</v>
      </c>
      <c r="G9" s="12">
        <v>0.95399999999999996</v>
      </c>
      <c r="H9" s="4">
        <v>2.2370000000000001</v>
      </c>
      <c r="I9" s="4">
        <v>2.27</v>
      </c>
      <c r="J9" s="4">
        <v>2.2450000000000001</v>
      </c>
      <c r="K9" s="16">
        <v>0.41099999999999998</v>
      </c>
      <c r="L9" s="16">
        <v>0.41399999999999998</v>
      </c>
      <c r="M9" s="16">
        <v>0.41599999999999998</v>
      </c>
      <c r="N9" s="7">
        <v>540</v>
      </c>
    </row>
    <row r="10" spans="1:15">
      <c r="A10" s="2" t="s">
        <v>7</v>
      </c>
      <c r="B10" s="11">
        <v>0.69599999999999995</v>
      </c>
      <c r="C10" s="11">
        <v>0.68600000000000005</v>
      </c>
      <c r="D10" s="11">
        <v>0.68799999999999994</v>
      </c>
      <c r="E10" s="13">
        <v>0.33600000000000002</v>
      </c>
      <c r="F10" s="13">
        <v>0.33900000000000002</v>
      </c>
      <c r="G10" s="13">
        <v>0.33400000000000002</v>
      </c>
      <c r="H10" s="16">
        <v>0.371</v>
      </c>
      <c r="I10" s="16">
        <v>0.36299999999999999</v>
      </c>
      <c r="J10" s="16">
        <v>0.373</v>
      </c>
      <c r="K10" s="11">
        <v>0.76400000000000001</v>
      </c>
      <c r="L10" s="11">
        <v>0.753</v>
      </c>
      <c r="M10" s="11">
        <v>0.75600000000000001</v>
      </c>
      <c r="N10" s="7">
        <v>540</v>
      </c>
    </row>
    <row r="11" spans="1:15">
      <c r="A11" s="2" t="s">
        <v>8</v>
      </c>
      <c r="B11" s="5">
        <v>1.397</v>
      </c>
      <c r="C11" s="5">
        <v>1.4139999999999999</v>
      </c>
      <c r="D11" s="5">
        <v>1.407</v>
      </c>
      <c r="E11" s="11">
        <v>0.67900000000000005</v>
      </c>
      <c r="F11" s="10">
        <v>0.67600000000000005</v>
      </c>
      <c r="G11" s="11">
        <v>0.68100000000000005</v>
      </c>
      <c r="H11" s="3">
        <v>4.9000000000000002E-2</v>
      </c>
      <c r="I11" s="3">
        <v>4.9000000000000002E-2</v>
      </c>
      <c r="J11" s="3">
        <v>5.6000000000000001E-2</v>
      </c>
      <c r="K11" s="11">
        <v>0.75600000000000001</v>
      </c>
      <c r="L11" s="11">
        <v>0.753</v>
      </c>
      <c r="M11" s="11">
        <v>0.74099999999999999</v>
      </c>
      <c r="N11" s="7">
        <v>540</v>
      </c>
    </row>
    <row r="13" spans="1:15">
      <c r="A13" s="1"/>
      <c r="B13" s="2">
        <v>1</v>
      </c>
      <c r="C13" s="2">
        <v>2</v>
      </c>
      <c r="D13" s="2">
        <v>3</v>
      </c>
      <c r="E13" s="2">
        <v>4</v>
      </c>
      <c r="F13" s="2">
        <v>5</v>
      </c>
      <c r="G13" s="2">
        <v>6</v>
      </c>
      <c r="H13" s="2">
        <v>7</v>
      </c>
      <c r="I13" s="2">
        <v>8</v>
      </c>
      <c r="J13" s="2">
        <v>9</v>
      </c>
      <c r="K13" s="2">
        <v>10</v>
      </c>
      <c r="L13" s="2">
        <v>11</v>
      </c>
      <c r="M13" s="2">
        <v>12</v>
      </c>
      <c r="O13" s="35">
        <v>0.27083333333333331</v>
      </c>
    </row>
    <row r="14" spans="1:15">
      <c r="A14" s="2" t="s">
        <v>0</v>
      </c>
      <c r="B14" s="3">
        <v>0.13900000000000001</v>
      </c>
      <c r="C14" s="3">
        <v>0.13100000000000001</v>
      </c>
      <c r="D14" s="3">
        <v>0.13300000000000001</v>
      </c>
      <c r="E14" s="12">
        <v>0.85799999999999998</v>
      </c>
      <c r="F14" s="12">
        <v>0.86099999999999999</v>
      </c>
      <c r="G14" s="12">
        <v>0.86699999999999999</v>
      </c>
      <c r="H14" s="11">
        <v>0.70299999999999996</v>
      </c>
      <c r="I14" s="11">
        <v>0.71099999999999997</v>
      </c>
      <c r="J14" s="11">
        <v>0.70599999999999996</v>
      </c>
      <c r="K14" s="10">
        <v>0.63400000000000001</v>
      </c>
      <c r="L14" s="10">
        <v>0.628</v>
      </c>
      <c r="M14" s="10">
        <v>0.63100000000000001</v>
      </c>
      <c r="N14" s="7">
        <v>540</v>
      </c>
    </row>
    <row r="15" spans="1:15">
      <c r="A15" s="2" t="s">
        <v>1</v>
      </c>
      <c r="B15" s="3">
        <v>0.19400000000000001</v>
      </c>
      <c r="C15" s="3">
        <v>0.192</v>
      </c>
      <c r="D15" s="3">
        <v>0.19900000000000001</v>
      </c>
      <c r="E15" s="12">
        <v>0.85199999999999998</v>
      </c>
      <c r="F15" s="12">
        <v>0.85799999999999998</v>
      </c>
      <c r="G15" s="12">
        <v>0.85399999999999998</v>
      </c>
      <c r="H15" s="10">
        <v>0.65500000000000003</v>
      </c>
      <c r="I15" s="10">
        <v>0.64600000000000002</v>
      </c>
      <c r="J15" s="10">
        <v>0.65400000000000003</v>
      </c>
      <c r="K15" s="10">
        <v>0.628</v>
      </c>
      <c r="L15" s="10">
        <v>0.623</v>
      </c>
      <c r="M15" s="10">
        <v>0.623</v>
      </c>
      <c r="N15" s="7">
        <v>540</v>
      </c>
    </row>
    <row r="16" spans="1:15">
      <c r="A16" s="2" t="s">
        <v>2</v>
      </c>
      <c r="B16" s="13">
        <v>0.248</v>
      </c>
      <c r="C16" s="13">
        <v>0.25900000000000001</v>
      </c>
      <c r="D16" s="13">
        <v>0.252</v>
      </c>
      <c r="E16" s="16">
        <v>0.48199999999999998</v>
      </c>
      <c r="F16" s="16">
        <v>0.48299999999999998</v>
      </c>
      <c r="G16" s="16">
        <v>0.48499999999999999</v>
      </c>
      <c r="H16" s="3">
        <v>0.14599999999999999</v>
      </c>
      <c r="I16" s="3">
        <v>0.14000000000000001</v>
      </c>
      <c r="J16" s="3">
        <v>0.13600000000000001</v>
      </c>
      <c r="K16" s="11">
        <v>0.71899999999999997</v>
      </c>
      <c r="L16" s="11">
        <v>0.71899999999999997</v>
      </c>
      <c r="M16" s="11">
        <v>0.71</v>
      </c>
      <c r="N16" s="7">
        <v>540</v>
      </c>
    </row>
    <row r="17" spans="1:15">
      <c r="A17" s="2" t="s">
        <v>4</v>
      </c>
      <c r="B17" s="13">
        <v>0.33100000000000002</v>
      </c>
      <c r="C17" s="13">
        <v>0.34</v>
      </c>
      <c r="D17" s="13">
        <v>0.33600000000000002</v>
      </c>
      <c r="E17" s="16">
        <v>0.45800000000000002</v>
      </c>
      <c r="F17" s="16">
        <v>0.45700000000000002</v>
      </c>
      <c r="G17" s="16">
        <v>0.45400000000000001</v>
      </c>
      <c r="H17" s="3">
        <v>0.16400000000000001</v>
      </c>
      <c r="I17" s="3">
        <v>0.16400000000000001</v>
      </c>
      <c r="J17" s="3">
        <v>0.16700000000000001</v>
      </c>
      <c r="K17" s="10">
        <v>0.65300000000000002</v>
      </c>
      <c r="L17" s="10">
        <v>0.64100000000000001</v>
      </c>
      <c r="M17" s="10">
        <v>0.64300000000000002</v>
      </c>
      <c r="N17" s="7">
        <v>540</v>
      </c>
    </row>
    <row r="18" spans="1:15">
      <c r="A18" s="2" t="s">
        <v>5</v>
      </c>
      <c r="B18" s="16">
        <v>0.41399999999999998</v>
      </c>
      <c r="C18" s="16">
        <v>0.41599999999999998</v>
      </c>
      <c r="D18" s="16">
        <v>0.41599999999999998</v>
      </c>
      <c r="E18" s="12">
        <v>0.95599999999999996</v>
      </c>
      <c r="F18" s="12">
        <v>0.95499999999999996</v>
      </c>
      <c r="G18" s="12">
        <v>0.95699999999999996</v>
      </c>
      <c r="H18" s="3">
        <v>0.04</v>
      </c>
      <c r="I18" s="3">
        <v>3.9E-2</v>
      </c>
      <c r="J18" s="3">
        <v>4.1000000000000002E-2</v>
      </c>
      <c r="K18" s="16">
        <v>0.442</v>
      </c>
      <c r="L18" s="16">
        <v>0.435</v>
      </c>
      <c r="M18" s="16">
        <v>0.436</v>
      </c>
      <c r="N18" s="7">
        <v>540</v>
      </c>
    </row>
    <row r="19" spans="1:15">
      <c r="A19" s="2" t="s">
        <v>6</v>
      </c>
      <c r="B19" s="10">
        <v>0.54600000000000004</v>
      </c>
      <c r="C19" s="10">
        <v>0.55600000000000005</v>
      </c>
      <c r="D19" s="10">
        <v>0.55600000000000005</v>
      </c>
      <c r="E19" s="12">
        <v>0.94799999999999995</v>
      </c>
      <c r="F19" s="12">
        <v>0.94399999999999995</v>
      </c>
      <c r="G19" s="12">
        <v>0.94599999999999995</v>
      </c>
      <c r="H19" s="4">
        <v>2.278</v>
      </c>
      <c r="I19" s="4">
        <v>2.298</v>
      </c>
      <c r="J19" s="4">
        <v>2.2530000000000001</v>
      </c>
      <c r="K19" s="16">
        <v>0.41499999999999998</v>
      </c>
      <c r="L19" s="16">
        <v>0.41899999999999998</v>
      </c>
      <c r="M19" s="16">
        <v>0.42099999999999999</v>
      </c>
      <c r="N19" s="7">
        <v>540</v>
      </c>
    </row>
    <row r="20" spans="1:15">
      <c r="A20" s="2" t="s">
        <v>7</v>
      </c>
      <c r="B20" s="11">
        <v>0.69899999999999995</v>
      </c>
      <c r="C20" s="11">
        <v>0.68899999999999995</v>
      </c>
      <c r="D20" s="11">
        <v>0.69099999999999995</v>
      </c>
      <c r="E20" s="13">
        <v>0.33700000000000002</v>
      </c>
      <c r="F20" s="13">
        <v>0.34100000000000003</v>
      </c>
      <c r="G20" s="13">
        <v>0.33600000000000002</v>
      </c>
      <c r="H20" s="16">
        <v>0.379</v>
      </c>
      <c r="I20" s="16">
        <v>0.37</v>
      </c>
      <c r="J20" s="16">
        <v>0.378</v>
      </c>
      <c r="K20" s="11">
        <v>0.78200000000000003</v>
      </c>
      <c r="L20" s="11">
        <v>0.77300000000000002</v>
      </c>
      <c r="M20" s="11">
        <v>0.77</v>
      </c>
      <c r="N20" s="7">
        <v>540</v>
      </c>
    </row>
    <row r="21" spans="1:15">
      <c r="A21" s="2" t="s">
        <v>8</v>
      </c>
      <c r="B21" s="5">
        <v>1.4</v>
      </c>
      <c r="C21" s="5">
        <v>1.4159999999999999</v>
      </c>
      <c r="D21" s="5">
        <v>1.4079999999999999</v>
      </c>
      <c r="E21" s="10">
        <v>0.68300000000000005</v>
      </c>
      <c r="F21" s="10">
        <v>0.68</v>
      </c>
      <c r="G21" s="11">
        <v>0.68600000000000005</v>
      </c>
      <c r="H21" s="3">
        <v>4.9000000000000002E-2</v>
      </c>
      <c r="I21" s="3">
        <v>4.9000000000000002E-2</v>
      </c>
      <c r="J21" s="3">
        <v>5.6000000000000001E-2</v>
      </c>
      <c r="K21" s="11">
        <v>0.77</v>
      </c>
      <c r="L21" s="11">
        <v>0.76500000000000001</v>
      </c>
      <c r="M21" s="11">
        <v>0.753</v>
      </c>
      <c r="N21" s="7">
        <v>540</v>
      </c>
    </row>
    <row r="23" spans="1:15">
      <c r="A23" s="1"/>
      <c r="B23" s="2">
        <v>1</v>
      </c>
      <c r="C23" s="2">
        <v>2</v>
      </c>
      <c r="D23" s="2">
        <v>3</v>
      </c>
      <c r="E23" s="2">
        <v>4</v>
      </c>
      <c r="F23" s="2">
        <v>5</v>
      </c>
      <c r="G23" s="2">
        <v>6</v>
      </c>
      <c r="H23" s="2">
        <v>7</v>
      </c>
      <c r="I23" s="2">
        <v>8</v>
      </c>
      <c r="J23" s="2">
        <v>9</v>
      </c>
      <c r="K23" s="2">
        <v>10</v>
      </c>
      <c r="L23" s="2">
        <v>11</v>
      </c>
      <c r="M23" s="2">
        <v>12</v>
      </c>
      <c r="O23" s="35">
        <v>0.27777777777777779</v>
      </c>
    </row>
    <row r="24" spans="1:15">
      <c r="A24" s="2" t="s">
        <v>0</v>
      </c>
      <c r="B24" s="3">
        <v>0.13900000000000001</v>
      </c>
      <c r="C24" s="3">
        <v>0.13100000000000001</v>
      </c>
      <c r="D24" s="3">
        <v>0.13300000000000001</v>
      </c>
      <c r="E24" s="12">
        <v>0.85899999999999999</v>
      </c>
      <c r="F24" s="12">
        <v>0.86199999999999999</v>
      </c>
      <c r="G24" s="12">
        <v>0.86899999999999999</v>
      </c>
      <c r="H24" s="11">
        <v>0.70299999999999996</v>
      </c>
      <c r="I24" s="11">
        <v>0.71199999999999997</v>
      </c>
      <c r="J24" s="11">
        <v>0.70699999999999996</v>
      </c>
      <c r="K24" s="10">
        <v>0.63700000000000001</v>
      </c>
      <c r="L24" s="10">
        <v>0.63100000000000001</v>
      </c>
      <c r="M24" s="10">
        <v>0.63500000000000001</v>
      </c>
      <c r="N24" s="7">
        <v>540</v>
      </c>
      <c r="O24" t="s">
        <v>93</v>
      </c>
    </row>
    <row r="25" spans="1:15">
      <c r="A25" s="2" t="s">
        <v>1</v>
      </c>
      <c r="B25" s="3">
        <v>0.19400000000000001</v>
      </c>
      <c r="C25" s="3">
        <v>0.192</v>
      </c>
      <c r="D25" s="13">
        <v>0.2</v>
      </c>
      <c r="E25" s="12">
        <v>0.85299999999999998</v>
      </c>
      <c r="F25" s="12">
        <v>0.86</v>
      </c>
      <c r="G25" s="12">
        <v>0.85599999999999998</v>
      </c>
      <c r="H25" s="10">
        <v>0.65600000000000003</v>
      </c>
      <c r="I25" s="10">
        <v>0.64700000000000002</v>
      </c>
      <c r="J25" s="10">
        <v>0.65600000000000003</v>
      </c>
      <c r="K25" s="10">
        <v>0.63100000000000001</v>
      </c>
      <c r="L25" s="10">
        <v>0.627</v>
      </c>
      <c r="M25" s="10">
        <v>0.627</v>
      </c>
      <c r="N25" s="7">
        <v>540</v>
      </c>
      <c r="O25" t="s">
        <v>94</v>
      </c>
    </row>
    <row r="26" spans="1:15">
      <c r="A26" s="2" t="s">
        <v>2</v>
      </c>
      <c r="B26" s="13">
        <v>0.249</v>
      </c>
      <c r="C26" s="13">
        <v>0.25900000000000001</v>
      </c>
      <c r="D26" s="13">
        <v>0.252</v>
      </c>
      <c r="E26" s="16">
        <v>0.48199999999999998</v>
      </c>
      <c r="F26" s="16">
        <v>0.48399999999999999</v>
      </c>
      <c r="G26" s="16">
        <v>0.48599999999999999</v>
      </c>
      <c r="H26" s="3">
        <v>0.14599999999999999</v>
      </c>
      <c r="I26" s="3">
        <v>0.14000000000000001</v>
      </c>
      <c r="J26" s="3">
        <v>0.13600000000000001</v>
      </c>
      <c r="K26" s="11">
        <v>0.72499999999999998</v>
      </c>
      <c r="L26" s="11">
        <v>0.72599999999999998</v>
      </c>
      <c r="M26" s="11">
        <v>0.71399999999999997</v>
      </c>
      <c r="N26" s="7">
        <v>540</v>
      </c>
    </row>
    <row r="27" spans="1:15">
      <c r="A27" s="2" t="s">
        <v>4</v>
      </c>
      <c r="B27" s="13">
        <v>0.33100000000000002</v>
      </c>
      <c r="C27" s="13">
        <v>0.34100000000000003</v>
      </c>
      <c r="D27" s="13">
        <v>0.33700000000000002</v>
      </c>
      <c r="E27" s="16">
        <v>0.45900000000000002</v>
      </c>
      <c r="F27" s="16">
        <v>0.45800000000000002</v>
      </c>
      <c r="G27" s="16">
        <v>0.45500000000000002</v>
      </c>
      <c r="H27" s="3">
        <v>0.16400000000000001</v>
      </c>
      <c r="I27" s="3">
        <v>0.16400000000000001</v>
      </c>
      <c r="J27" s="3">
        <v>0.16700000000000001</v>
      </c>
      <c r="K27" s="10">
        <v>0.65600000000000003</v>
      </c>
      <c r="L27" s="10">
        <v>0.64500000000000002</v>
      </c>
      <c r="M27" s="10">
        <v>0.64700000000000002</v>
      </c>
      <c r="N27" s="7">
        <v>540</v>
      </c>
    </row>
    <row r="28" spans="1:15">
      <c r="A28" s="2" t="s">
        <v>5</v>
      </c>
      <c r="B28" s="16">
        <v>0.41399999999999998</v>
      </c>
      <c r="C28" s="16">
        <v>0.41599999999999998</v>
      </c>
      <c r="D28" s="16">
        <v>0.41699999999999998</v>
      </c>
      <c r="E28" s="12">
        <v>0.95899999999999996</v>
      </c>
      <c r="F28" s="12">
        <v>0.95499999999999996</v>
      </c>
      <c r="G28" s="12">
        <v>0.95799999999999996</v>
      </c>
      <c r="H28" s="3">
        <v>0.04</v>
      </c>
      <c r="I28" s="3">
        <v>3.9E-2</v>
      </c>
      <c r="J28" s="3">
        <v>0.04</v>
      </c>
      <c r="K28" s="16">
        <v>0.44400000000000001</v>
      </c>
      <c r="L28" s="16">
        <v>0.437</v>
      </c>
      <c r="M28" s="16">
        <v>0.438</v>
      </c>
      <c r="N28" s="7">
        <v>540</v>
      </c>
    </row>
    <row r="29" spans="1:15">
      <c r="A29" s="2" t="s">
        <v>6</v>
      </c>
      <c r="B29" s="10">
        <v>0.54700000000000004</v>
      </c>
      <c r="C29" s="10">
        <v>0.55600000000000005</v>
      </c>
      <c r="D29" s="10">
        <v>0.55700000000000005</v>
      </c>
      <c r="E29" s="12">
        <v>0.95</v>
      </c>
      <c r="F29" s="12">
        <v>0.95</v>
      </c>
      <c r="G29" s="12">
        <v>0.95199999999999996</v>
      </c>
      <c r="H29" s="4">
        <v>2.2709999999999999</v>
      </c>
      <c r="I29" s="4">
        <v>2.2599999999999998</v>
      </c>
      <c r="J29" s="4">
        <v>2.2440000000000002</v>
      </c>
      <c r="K29" s="16">
        <v>0.41799999999999998</v>
      </c>
      <c r="L29" s="16">
        <v>0.42099999999999999</v>
      </c>
      <c r="M29" s="16">
        <v>0.42399999999999999</v>
      </c>
      <c r="N29" s="7">
        <v>540</v>
      </c>
    </row>
    <row r="30" spans="1:15">
      <c r="A30" s="2" t="s">
        <v>7</v>
      </c>
      <c r="B30" s="11">
        <v>0.70399999999999996</v>
      </c>
      <c r="C30" s="11">
        <v>0.69</v>
      </c>
      <c r="D30" s="11">
        <v>0.69299999999999995</v>
      </c>
      <c r="E30" s="13">
        <v>0.33800000000000002</v>
      </c>
      <c r="F30" s="13">
        <v>0.34200000000000003</v>
      </c>
      <c r="G30" s="13">
        <v>0.33700000000000002</v>
      </c>
      <c r="H30" s="16">
        <v>0.38</v>
      </c>
      <c r="I30" s="16">
        <v>0.371</v>
      </c>
      <c r="J30" s="16">
        <v>0.38100000000000001</v>
      </c>
      <c r="K30" s="11">
        <v>0.78600000000000003</v>
      </c>
      <c r="L30" s="11">
        <v>0.77900000000000003</v>
      </c>
      <c r="M30" s="11">
        <v>0.77500000000000002</v>
      </c>
      <c r="N30" s="7">
        <v>540</v>
      </c>
    </row>
    <row r="31" spans="1:15">
      <c r="A31" s="2" t="s">
        <v>8</v>
      </c>
      <c r="B31" s="5">
        <v>1.4059999999999999</v>
      </c>
      <c r="C31" s="5">
        <v>1.4159999999999999</v>
      </c>
      <c r="D31" s="5">
        <v>1.411</v>
      </c>
      <c r="E31" s="11">
        <v>0.68500000000000005</v>
      </c>
      <c r="F31" s="11">
        <v>0.68200000000000005</v>
      </c>
      <c r="G31" s="11">
        <v>0.68700000000000006</v>
      </c>
      <c r="H31" s="8"/>
      <c r="I31" s="8"/>
      <c r="J31" s="8"/>
      <c r="K31" s="11">
        <v>0.77500000000000002</v>
      </c>
      <c r="L31" s="11">
        <v>0.76900000000000002</v>
      </c>
      <c r="M31" s="11">
        <v>0.75800000000000001</v>
      </c>
      <c r="N31" s="7">
        <v>540</v>
      </c>
    </row>
    <row r="33" spans="2:20">
      <c r="K33" t="s">
        <v>112</v>
      </c>
      <c r="P33" t="s">
        <v>116</v>
      </c>
    </row>
    <row r="34" spans="2:20">
      <c r="B34" t="s">
        <v>106</v>
      </c>
      <c r="E34" s="12" t="s">
        <v>99</v>
      </c>
      <c r="F34" s="12"/>
      <c r="G34" s="12"/>
      <c r="H34" s="11" t="s">
        <v>98</v>
      </c>
      <c r="I34" s="11"/>
      <c r="J34" s="11"/>
      <c r="K34" s="10">
        <v>1</v>
      </c>
      <c r="L34" s="10"/>
      <c r="M34" s="10"/>
      <c r="P34" s="3">
        <v>0.13900000000000001</v>
      </c>
      <c r="Q34" s="3">
        <v>0.13100000000000001</v>
      </c>
      <c r="R34" s="3">
        <v>0.13300000000000001</v>
      </c>
      <c r="S34" s="26">
        <f>AVERAGE(P34:R34)</f>
        <v>0.13433333333333333</v>
      </c>
      <c r="T34" s="18">
        <v>0</v>
      </c>
    </row>
    <row r="35" spans="2:20">
      <c r="E35" s="12" t="s">
        <v>100</v>
      </c>
      <c r="F35" s="12"/>
      <c r="G35" s="12"/>
      <c r="H35" s="10" t="s">
        <v>105</v>
      </c>
      <c r="I35" s="10"/>
      <c r="J35" s="10"/>
      <c r="K35" s="10">
        <v>2</v>
      </c>
      <c r="L35" s="10"/>
      <c r="M35" s="10"/>
      <c r="P35" s="3">
        <v>0.192</v>
      </c>
      <c r="Q35" s="3">
        <v>0.191</v>
      </c>
      <c r="R35" s="3">
        <v>0.19800000000000001</v>
      </c>
      <c r="S35" s="26">
        <f t="shared" ref="S35:S41" si="0">AVERAGE(P35:R35)</f>
        <v>0.19366666666666665</v>
      </c>
      <c r="T35" s="18">
        <v>0.2</v>
      </c>
    </row>
    <row r="36" spans="2:20" ht="28">
      <c r="E36" s="16" t="s">
        <v>101</v>
      </c>
      <c r="F36" s="16"/>
      <c r="G36" s="16"/>
      <c r="H36" s="3" t="s">
        <v>107</v>
      </c>
      <c r="I36" s="3"/>
      <c r="J36" s="3"/>
      <c r="K36" s="11">
        <v>3</v>
      </c>
      <c r="L36" s="11"/>
      <c r="M36" s="11"/>
      <c r="P36" s="13">
        <v>0.247</v>
      </c>
      <c r="Q36" s="13">
        <v>0.25700000000000001</v>
      </c>
      <c r="R36" s="13">
        <v>0.25</v>
      </c>
      <c r="S36" s="26">
        <f t="shared" si="0"/>
        <v>0.25133333333333335</v>
      </c>
      <c r="T36" s="18">
        <v>0.4</v>
      </c>
    </row>
    <row r="37" spans="2:20">
      <c r="E37" s="16" t="s">
        <v>102</v>
      </c>
      <c r="F37" s="16"/>
      <c r="G37" s="16"/>
      <c r="H37" s="3" t="s">
        <v>108</v>
      </c>
      <c r="I37" s="3"/>
      <c r="J37" s="3"/>
      <c r="K37" s="10">
        <v>4</v>
      </c>
      <c r="L37" s="10"/>
      <c r="M37" s="10"/>
      <c r="P37" s="13">
        <v>0.32800000000000001</v>
      </c>
      <c r="Q37" s="13">
        <v>0.33800000000000002</v>
      </c>
      <c r="R37" s="13">
        <v>0.33500000000000002</v>
      </c>
      <c r="S37" s="26">
        <f t="shared" si="0"/>
        <v>0.33366666666666672</v>
      </c>
      <c r="T37" s="18">
        <v>0.7</v>
      </c>
    </row>
    <row r="38" spans="2:20">
      <c r="E38" s="12" t="s">
        <v>103</v>
      </c>
      <c r="F38" s="12"/>
      <c r="G38" s="12"/>
      <c r="H38" s="3" t="s">
        <v>17</v>
      </c>
      <c r="I38" s="3"/>
      <c r="J38" s="3"/>
      <c r="K38" s="16">
        <v>5</v>
      </c>
      <c r="L38" s="16"/>
      <c r="M38" s="16"/>
      <c r="P38" s="16">
        <v>0.41199999999999998</v>
      </c>
      <c r="Q38" s="16">
        <v>0.41399999999999998</v>
      </c>
      <c r="R38" s="16">
        <v>0.41399999999999998</v>
      </c>
      <c r="S38" s="26">
        <f t="shared" si="0"/>
        <v>0.41333333333333333</v>
      </c>
      <c r="T38" s="18">
        <v>1</v>
      </c>
    </row>
    <row r="39" spans="2:20" ht="56">
      <c r="B39" t="s">
        <v>114</v>
      </c>
      <c r="E39" s="12" t="s">
        <v>104</v>
      </c>
      <c r="F39" s="12"/>
      <c r="G39" s="12"/>
      <c r="H39" s="4" t="s">
        <v>110</v>
      </c>
      <c r="I39" s="4"/>
      <c r="J39" s="4"/>
      <c r="K39" s="16">
        <v>6</v>
      </c>
      <c r="L39" s="16"/>
      <c r="M39" s="16"/>
      <c r="P39" s="10">
        <v>0.54300000000000004</v>
      </c>
      <c r="Q39" s="10">
        <v>0.55500000000000005</v>
      </c>
      <c r="R39" s="10">
        <v>0.55400000000000005</v>
      </c>
      <c r="S39" s="26">
        <f>AVERAGE(P39:R39)</f>
        <v>0.55066666666666675</v>
      </c>
      <c r="T39" s="18">
        <v>1.5</v>
      </c>
    </row>
    <row r="40" spans="2:20" ht="28">
      <c r="E40" s="13" t="s">
        <v>96</v>
      </c>
      <c r="F40" s="13"/>
      <c r="G40" s="13"/>
      <c r="H40" s="16" t="s">
        <v>109</v>
      </c>
      <c r="I40" s="16"/>
      <c r="J40" s="16"/>
      <c r="K40" s="11">
        <v>7</v>
      </c>
      <c r="L40" s="11"/>
      <c r="M40" s="11"/>
      <c r="P40" s="11">
        <v>0.69599999999999995</v>
      </c>
      <c r="Q40" s="11">
        <v>0.68600000000000005</v>
      </c>
      <c r="R40" s="11">
        <v>0.68799999999999994</v>
      </c>
      <c r="S40" s="26">
        <f t="shared" si="0"/>
        <v>0.69000000000000006</v>
      </c>
      <c r="T40" s="18">
        <v>2</v>
      </c>
    </row>
    <row r="41" spans="2:20">
      <c r="E41" s="11" t="s">
        <v>97</v>
      </c>
      <c r="F41" s="10"/>
      <c r="G41" s="11"/>
      <c r="H41" s="3" t="s">
        <v>111</v>
      </c>
      <c r="I41" s="3"/>
      <c r="J41" s="3"/>
      <c r="K41" s="11">
        <v>8</v>
      </c>
      <c r="L41" s="11"/>
      <c r="M41" s="11"/>
      <c r="P41" s="5">
        <v>1.397</v>
      </c>
      <c r="Q41" s="5">
        <v>1.4139999999999999</v>
      </c>
      <c r="R41" s="5">
        <v>1.407</v>
      </c>
      <c r="S41" s="26">
        <f t="shared" si="0"/>
        <v>1.4059999999999999</v>
      </c>
      <c r="T41" s="18">
        <v>5</v>
      </c>
    </row>
    <row r="44" spans="2:20">
      <c r="Q44" s="26" t="s">
        <v>56</v>
      </c>
      <c r="R44" s="26">
        <f>SLOPE(T34:T41,S34:S41)</f>
        <v>3.9347181971725029</v>
      </c>
    </row>
    <row r="45" spans="2:20">
      <c r="D45" s="12" t="s">
        <v>99</v>
      </c>
      <c r="E45" s="12">
        <v>0.85599999999999998</v>
      </c>
      <c r="F45" s="12">
        <v>0.85699999999999998</v>
      </c>
      <c r="G45" s="12">
        <v>0.86299999999999999</v>
      </c>
      <c r="Q45" s="26" t="s">
        <v>57</v>
      </c>
      <c r="R45" s="26">
        <f>INTERCEPT(T34:T41,S34:S41)</f>
        <v>-0.60407942467079412</v>
      </c>
    </row>
    <row r="46" spans="2:20">
      <c r="D46" s="12" t="s">
        <v>100</v>
      </c>
      <c r="E46" s="12">
        <v>0.85</v>
      </c>
      <c r="F46" s="12">
        <v>0.85699999999999998</v>
      </c>
      <c r="G46" s="12">
        <v>0.85299999999999998</v>
      </c>
    </row>
    <row r="47" spans="2:20">
      <c r="D47" s="16" t="s">
        <v>101</v>
      </c>
      <c r="E47" s="16">
        <v>0.48</v>
      </c>
      <c r="F47" s="16">
        <v>0.48299999999999998</v>
      </c>
      <c r="G47" s="16">
        <v>0.48299999999999998</v>
      </c>
    </row>
    <row r="48" spans="2:20">
      <c r="D48" s="16" t="s">
        <v>102</v>
      </c>
      <c r="E48" s="16">
        <v>0.45700000000000002</v>
      </c>
      <c r="F48" s="16">
        <v>0.45500000000000002</v>
      </c>
      <c r="G48" s="16">
        <v>0.45300000000000001</v>
      </c>
    </row>
    <row r="49" spans="4:7">
      <c r="D49" s="12" t="s">
        <v>103</v>
      </c>
      <c r="E49" s="12">
        <v>0.95399999999999996</v>
      </c>
      <c r="F49" s="12">
        <v>0.95</v>
      </c>
      <c r="G49" s="12">
        <v>0.95499999999999996</v>
      </c>
    </row>
    <row r="50" spans="4:7">
      <c r="D50" s="12" t="s">
        <v>104</v>
      </c>
      <c r="E50" s="12">
        <v>0.95199999999999996</v>
      </c>
      <c r="F50" s="12">
        <v>0.95299999999999996</v>
      </c>
      <c r="G50" s="12">
        <v>0.95399999999999996</v>
      </c>
    </row>
    <row r="51" spans="4:7">
      <c r="D51" s="13" t="s">
        <v>96</v>
      </c>
      <c r="E51" s="13">
        <v>0.33600000000000002</v>
      </c>
      <c r="F51" s="13">
        <v>0.33900000000000002</v>
      </c>
      <c r="G51" s="13">
        <v>0.33400000000000002</v>
      </c>
    </row>
    <row r="52" spans="4:7">
      <c r="D52" s="11" t="s">
        <v>97</v>
      </c>
      <c r="E52" s="11">
        <v>0.67900000000000005</v>
      </c>
      <c r="F52" s="10">
        <v>0.67600000000000005</v>
      </c>
      <c r="G52" s="11">
        <v>0.68100000000000005</v>
      </c>
    </row>
    <row r="53" spans="4:7">
      <c r="D53" s="11" t="s">
        <v>98</v>
      </c>
      <c r="E53" s="11">
        <v>0.7</v>
      </c>
      <c r="F53" s="11">
        <v>0.70799999999999996</v>
      </c>
      <c r="G53" s="11">
        <v>0.70499999999999996</v>
      </c>
    </row>
    <row r="54" spans="4:7">
      <c r="D54" s="10" t="s">
        <v>105</v>
      </c>
      <c r="E54" s="10">
        <v>0.65200000000000002</v>
      </c>
      <c r="F54" s="10">
        <v>0.64300000000000002</v>
      </c>
      <c r="G54" s="10">
        <v>0.65200000000000002</v>
      </c>
    </row>
    <row r="55" spans="4:7" ht="28">
      <c r="D55" s="3" t="s">
        <v>107</v>
      </c>
      <c r="E55" s="3">
        <v>0.14699999999999999</v>
      </c>
      <c r="F55" s="3">
        <v>0.14000000000000001</v>
      </c>
      <c r="G55" s="3">
        <v>0.13600000000000001</v>
      </c>
    </row>
    <row r="56" spans="4:7">
      <c r="D56" s="3" t="s">
        <v>108</v>
      </c>
      <c r="E56" s="3">
        <v>0.16400000000000001</v>
      </c>
      <c r="F56" s="3">
        <v>0.16400000000000001</v>
      </c>
      <c r="G56" s="3">
        <v>0.16700000000000001</v>
      </c>
    </row>
    <row r="57" spans="4:7">
      <c r="D57" s="3" t="s">
        <v>17</v>
      </c>
      <c r="E57" s="3">
        <v>0.04</v>
      </c>
      <c r="F57" s="3">
        <v>0.04</v>
      </c>
      <c r="G57" s="3">
        <v>0.04</v>
      </c>
    </row>
    <row r="58" spans="4:7" ht="56">
      <c r="D58" s="4" t="s">
        <v>110</v>
      </c>
      <c r="E58" s="4">
        <v>2.2370000000000001</v>
      </c>
      <c r="F58" s="4">
        <v>2.27</v>
      </c>
      <c r="G58" s="4">
        <v>2.2450000000000001</v>
      </c>
    </row>
    <row r="59" spans="4:7" ht="28">
      <c r="D59" s="16" t="s">
        <v>109</v>
      </c>
      <c r="E59" s="16">
        <v>0.371</v>
      </c>
      <c r="F59" s="16">
        <v>0.36299999999999999</v>
      </c>
      <c r="G59" s="16">
        <v>0.373</v>
      </c>
    </row>
    <row r="60" spans="4:7">
      <c r="D60" s="3" t="s">
        <v>111</v>
      </c>
      <c r="E60" s="3">
        <v>4.9000000000000002E-2</v>
      </c>
      <c r="F60" s="3">
        <v>4.9000000000000002E-2</v>
      </c>
      <c r="G60" s="3">
        <v>5.6000000000000001E-2</v>
      </c>
    </row>
    <row r="61" spans="4:7">
      <c r="D61" s="10">
        <v>1</v>
      </c>
      <c r="E61" s="10">
        <v>0.624</v>
      </c>
      <c r="F61" s="10">
        <v>0.61699999999999999</v>
      </c>
      <c r="G61" s="10">
        <v>0.621</v>
      </c>
    </row>
    <row r="62" spans="4:7">
      <c r="D62" s="10">
        <v>2</v>
      </c>
      <c r="E62" s="10">
        <v>0.621</v>
      </c>
      <c r="F62" s="10">
        <v>0.61699999999999999</v>
      </c>
      <c r="G62" s="10">
        <v>0.61299999999999999</v>
      </c>
    </row>
    <row r="63" spans="4:7">
      <c r="D63" s="11">
        <v>3</v>
      </c>
      <c r="E63" s="11">
        <v>0.71399999999999997</v>
      </c>
      <c r="F63" s="11">
        <v>0.71399999999999997</v>
      </c>
      <c r="G63" s="11">
        <v>0.7</v>
      </c>
    </row>
    <row r="64" spans="4:7">
      <c r="D64" s="10">
        <v>4</v>
      </c>
      <c r="E64" s="10">
        <v>0.64600000000000002</v>
      </c>
      <c r="F64" s="10">
        <v>0.64400000000000002</v>
      </c>
      <c r="G64" s="10">
        <v>0.63200000000000001</v>
      </c>
    </row>
    <row r="65" spans="4:7">
      <c r="D65" s="16">
        <v>5</v>
      </c>
      <c r="E65" s="16">
        <v>0.437</v>
      </c>
      <c r="F65" s="16">
        <v>0.43099999999999999</v>
      </c>
      <c r="G65" s="16">
        <v>0.42799999999999999</v>
      </c>
    </row>
    <row r="66" spans="4:7">
      <c r="D66" s="16">
        <v>6</v>
      </c>
      <c r="E66" s="16">
        <v>0.41099999999999998</v>
      </c>
      <c r="F66" s="16">
        <v>0.41399999999999998</v>
      </c>
      <c r="G66" s="16">
        <v>0.41599999999999998</v>
      </c>
    </row>
    <row r="67" spans="4:7">
      <c r="D67" s="11">
        <v>7</v>
      </c>
      <c r="E67" s="11">
        <v>0.76400000000000001</v>
      </c>
      <c r="F67" s="11">
        <v>0.753</v>
      </c>
      <c r="G67" s="11">
        <v>0.75600000000000001</v>
      </c>
    </row>
    <row r="68" spans="4:7">
      <c r="D68" s="11">
        <v>8</v>
      </c>
      <c r="E68" s="11">
        <v>0.75600000000000001</v>
      </c>
      <c r="F68" s="11">
        <v>0.753</v>
      </c>
      <c r="G68" s="11">
        <v>0.74099999999999999</v>
      </c>
    </row>
  </sheetData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8C86F2-3592-D24C-9C3B-727A43AF59F8}">
  <dimension ref="A1:O102"/>
  <sheetViews>
    <sheetView topLeftCell="A32" zoomScale="112" workbookViewId="0">
      <selection activeCell="O52" sqref="O52:O55"/>
    </sheetView>
  </sheetViews>
  <sheetFormatPr baseColWidth="10" defaultRowHeight="15"/>
  <cols>
    <col min="1" max="2" width="10.83203125" style="26"/>
    <col min="3" max="7" width="10.83203125" style="30"/>
    <col min="8" max="16384" width="10.83203125" style="26"/>
  </cols>
  <sheetData>
    <row r="1" spans="1:14" s="22" customFormat="1" ht="53" customHeight="1">
      <c r="A1" s="22" t="s">
        <v>37</v>
      </c>
      <c r="B1" s="23" t="s">
        <v>38</v>
      </c>
      <c r="C1" s="29" t="s">
        <v>23</v>
      </c>
      <c r="D1" s="29" t="s">
        <v>24</v>
      </c>
      <c r="E1" s="29" t="s">
        <v>25</v>
      </c>
      <c r="F1" s="29" t="s">
        <v>70</v>
      </c>
      <c r="G1" s="29" t="s">
        <v>73</v>
      </c>
      <c r="H1" s="22" t="s">
        <v>39</v>
      </c>
      <c r="I1" s="22" t="s">
        <v>40</v>
      </c>
      <c r="J1" s="22" t="s">
        <v>41</v>
      </c>
      <c r="K1" s="24" t="s">
        <v>42</v>
      </c>
      <c r="L1" s="28" t="s">
        <v>86</v>
      </c>
      <c r="M1" s="28" t="s">
        <v>62</v>
      </c>
      <c r="N1" s="28" t="s">
        <v>71</v>
      </c>
    </row>
    <row r="2" spans="1:14">
      <c r="A2" s="6">
        <v>9</v>
      </c>
      <c r="B2" s="26">
        <v>1</v>
      </c>
      <c r="C2" s="29" t="s">
        <v>26</v>
      </c>
      <c r="D2" s="29" t="s">
        <v>27</v>
      </c>
      <c r="E2" s="29">
        <v>0</v>
      </c>
      <c r="F2" s="29">
        <v>2</v>
      </c>
      <c r="G2" s="29" t="s">
        <v>74</v>
      </c>
      <c r="H2" s="6">
        <v>0.63600000000000001</v>
      </c>
      <c r="I2" s="6">
        <v>0.63400000000000001</v>
      </c>
      <c r="J2" s="6">
        <v>0.63500000000000001</v>
      </c>
      <c r="K2" s="26">
        <f t="shared" ref="K2:K53" si="0">AVERAGE(H2:J2)</f>
        <v>0.63500000000000001</v>
      </c>
      <c r="L2" s="26">
        <f t="shared" ref="L2:L21" si="1">K2*$B$81+$B$82</f>
        <v>2.3247308578522334</v>
      </c>
      <c r="M2" s="26">
        <f t="shared" ref="M2:M17" si="2">L2-$B$102</f>
        <v>2.4273458234609029</v>
      </c>
      <c r="N2" s="27" t="s">
        <v>72</v>
      </c>
    </row>
    <row r="3" spans="1:14">
      <c r="A3" s="17">
        <v>10</v>
      </c>
      <c r="B3" s="26">
        <v>1</v>
      </c>
      <c r="C3" s="29" t="s">
        <v>26</v>
      </c>
      <c r="D3" s="29" t="s">
        <v>27</v>
      </c>
      <c r="E3" s="29">
        <v>250</v>
      </c>
      <c r="F3" s="29">
        <v>2</v>
      </c>
      <c r="G3" s="29" t="s">
        <v>74</v>
      </c>
      <c r="H3" s="17">
        <v>0.58299999999999996</v>
      </c>
      <c r="I3" s="17">
        <v>0.58499999999999996</v>
      </c>
      <c r="J3" s="17">
        <v>0.58199999999999996</v>
      </c>
      <c r="K3" s="26">
        <f t="shared" si="0"/>
        <v>0.58333333333333337</v>
      </c>
      <c r="L3" s="26">
        <f t="shared" si="1"/>
        <v>2.0859583837833342</v>
      </c>
      <c r="M3" s="26">
        <f t="shared" si="2"/>
        <v>2.1885733493920037</v>
      </c>
      <c r="N3" s="27" t="s">
        <v>72</v>
      </c>
    </row>
    <row r="4" spans="1:14">
      <c r="A4" s="15">
        <v>11</v>
      </c>
      <c r="B4" s="26">
        <v>1</v>
      </c>
      <c r="C4" s="29" t="s">
        <v>26</v>
      </c>
      <c r="D4" s="29" t="s">
        <v>28</v>
      </c>
      <c r="E4" s="29">
        <v>0</v>
      </c>
      <c r="F4" s="29">
        <v>2</v>
      </c>
      <c r="G4" s="29" t="s">
        <v>74</v>
      </c>
      <c r="H4" s="21"/>
      <c r="I4" s="6">
        <v>0.69799999999999995</v>
      </c>
      <c r="J4" s="5">
        <v>0.70099999999999996</v>
      </c>
      <c r="K4" s="26">
        <f>AVERAGE(H4:J4)</f>
        <v>0.69950000000000001</v>
      </c>
      <c r="L4" s="26">
        <f t="shared" si="1"/>
        <v>2.6228113335446985</v>
      </c>
      <c r="M4" s="26">
        <f t="shared" si="2"/>
        <v>2.725426299153368</v>
      </c>
      <c r="N4" s="27" t="s">
        <v>72</v>
      </c>
    </row>
    <row r="5" spans="1:14">
      <c r="A5" s="6">
        <v>12</v>
      </c>
      <c r="B5" s="26">
        <v>1</v>
      </c>
      <c r="C5" s="29" t="s">
        <v>26</v>
      </c>
      <c r="D5" s="29" t="s">
        <v>28</v>
      </c>
      <c r="E5" s="29">
        <v>250</v>
      </c>
      <c r="F5" s="29">
        <v>2</v>
      </c>
      <c r="G5" s="29" t="s">
        <v>74</v>
      </c>
      <c r="H5" s="6">
        <v>0.65800000000000003</v>
      </c>
      <c r="I5" s="6">
        <v>0.66200000000000003</v>
      </c>
      <c r="J5" s="6">
        <v>0.625</v>
      </c>
      <c r="K5" s="26">
        <f t="shared" si="0"/>
        <v>0.64833333333333332</v>
      </c>
      <c r="L5" s="26">
        <f t="shared" si="1"/>
        <v>2.3863495608377558</v>
      </c>
      <c r="M5" s="26">
        <f t="shared" si="2"/>
        <v>2.4889645264464253</v>
      </c>
      <c r="N5" s="27" t="s">
        <v>72</v>
      </c>
    </row>
    <row r="6" spans="1:14">
      <c r="A6" s="5">
        <v>13</v>
      </c>
      <c r="B6" s="26">
        <v>1</v>
      </c>
      <c r="C6" s="29" t="s">
        <v>26</v>
      </c>
      <c r="D6" s="29" t="s">
        <v>29</v>
      </c>
      <c r="E6" s="29">
        <v>0</v>
      </c>
      <c r="F6" s="29">
        <v>2</v>
      </c>
      <c r="G6" s="29" t="s">
        <v>74</v>
      </c>
      <c r="H6" s="5">
        <v>0.74299999999999999</v>
      </c>
      <c r="I6" s="5">
        <v>0.74</v>
      </c>
      <c r="J6" s="5">
        <v>0.74099999999999999</v>
      </c>
      <c r="K6" s="26">
        <f t="shared" si="0"/>
        <v>0.7413333333333334</v>
      </c>
      <c r="L6" s="26">
        <f t="shared" si="1"/>
        <v>2.8161400141617756</v>
      </c>
      <c r="M6" s="26">
        <f t="shared" si="2"/>
        <v>2.9187549797704451</v>
      </c>
      <c r="N6" s="27" t="s">
        <v>72</v>
      </c>
    </row>
    <row r="7" spans="1:14">
      <c r="A7" s="5">
        <v>14</v>
      </c>
      <c r="B7" s="26">
        <v>1</v>
      </c>
      <c r="C7" s="29" t="s">
        <v>26</v>
      </c>
      <c r="D7" s="29" t="s">
        <v>29</v>
      </c>
      <c r="E7" s="29">
        <v>250</v>
      </c>
      <c r="F7" s="29">
        <v>2</v>
      </c>
      <c r="G7" s="29" t="s">
        <v>74</v>
      </c>
      <c r="H7" s="5">
        <v>0.76100000000000001</v>
      </c>
      <c r="I7" s="5">
        <v>0.76200000000000001</v>
      </c>
      <c r="J7" s="5">
        <v>0.76300000000000001</v>
      </c>
      <c r="K7" s="26">
        <f t="shared" si="0"/>
        <v>0.76200000000000001</v>
      </c>
      <c r="L7" s="26">
        <f t="shared" si="1"/>
        <v>2.9116490037893352</v>
      </c>
      <c r="M7" s="26">
        <f t="shared" si="2"/>
        <v>3.0142639693980047</v>
      </c>
      <c r="N7" s="27" t="s">
        <v>72</v>
      </c>
    </row>
    <row r="8" spans="1:14">
      <c r="A8" s="11">
        <v>15</v>
      </c>
      <c r="B8" s="26">
        <v>1</v>
      </c>
      <c r="C8" s="29" t="s">
        <v>26</v>
      </c>
      <c r="D8" s="29" t="s">
        <v>30</v>
      </c>
      <c r="E8" s="29">
        <v>0</v>
      </c>
      <c r="F8" s="29">
        <v>2</v>
      </c>
      <c r="G8" s="29" t="s">
        <v>74</v>
      </c>
      <c r="H8" s="11">
        <v>0.41</v>
      </c>
      <c r="I8" s="11">
        <v>0.41299999999999998</v>
      </c>
      <c r="J8" s="11">
        <v>0.41099999999999998</v>
      </c>
      <c r="K8" s="26">
        <f t="shared" si="0"/>
        <v>0.41133333333333333</v>
      </c>
      <c r="L8" s="26">
        <f t="shared" si="1"/>
        <v>1.2910771152700939</v>
      </c>
      <c r="M8" s="26">
        <f t="shared" si="2"/>
        <v>1.3936920808787634</v>
      </c>
      <c r="N8" s="27" t="s">
        <v>72</v>
      </c>
    </row>
    <row r="9" spans="1:14">
      <c r="A9" s="11">
        <v>16</v>
      </c>
      <c r="B9" s="26">
        <v>1</v>
      </c>
      <c r="C9" s="29" t="s">
        <v>26</v>
      </c>
      <c r="D9" s="29" t="s">
        <v>30</v>
      </c>
      <c r="E9" s="29">
        <v>250</v>
      </c>
      <c r="F9" s="29">
        <v>2</v>
      </c>
      <c r="G9" s="29" t="s">
        <v>74</v>
      </c>
      <c r="H9" s="11">
        <v>0.39100000000000001</v>
      </c>
      <c r="I9" s="11">
        <v>0.38700000000000001</v>
      </c>
      <c r="J9" s="11">
        <v>0.39300000000000002</v>
      </c>
      <c r="K9" s="26">
        <f t="shared" si="0"/>
        <v>0.39033333333333337</v>
      </c>
      <c r="L9" s="26">
        <f t="shared" si="1"/>
        <v>1.1940276580678963</v>
      </c>
      <c r="M9" s="26">
        <f t="shared" si="2"/>
        <v>1.2966426236765658</v>
      </c>
      <c r="N9" s="27" t="s">
        <v>72</v>
      </c>
    </row>
    <row r="10" spans="1:14">
      <c r="A10" s="5">
        <v>42</v>
      </c>
      <c r="B10" s="26">
        <v>1</v>
      </c>
      <c r="C10" s="29" t="s">
        <v>36</v>
      </c>
      <c r="D10" s="29" t="s">
        <v>27</v>
      </c>
      <c r="E10" s="29">
        <v>0</v>
      </c>
      <c r="F10" s="29">
        <v>2</v>
      </c>
      <c r="G10" s="29" t="s">
        <v>74</v>
      </c>
      <c r="H10" s="5">
        <v>0.73099999999999998</v>
      </c>
      <c r="I10" s="5">
        <v>0.76500000000000001</v>
      </c>
      <c r="J10" s="5">
        <v>0.76900000000000002</v>
      </c>
      <c r="K10" s="26">
        <f t="shared" si="0"/>
        <v>0.755</v>
      </c>
      <c r="L10" s="26">
        <f t="shared" si="1"/>
        <v>2.8792991847219356</v>
      </c>
      <c r="M10" s="26">
        <f t="shared" si="2"/>
        <v>2.981914150330605</v>
      </c>
      <c r="N10" s="27" t="s">
        <v>72</v>
      </c>
    </row>
    <row r="11" spans="1:14">
      <c r="A11" s="5">
        <v>43</v>
      </c>
      <c r="B11" s="26">
        <v>1</v>
      </c>
      <c r="C11" s="29" t="s">
        <v>36</v>
      </c>
      <c r="D11" s="29" t="s">
        <v>27</v>
      </c>
      <c r="E11" s="29">
        <v>250</v>
      </c>
      <c r="F11" s="29">
        <v>2</v>
      </c>
      <c r="G11" s="29" t="s">
        <v>74</v>
      </c>
      <c r="H11" s="5">
        <v>0.77400000000000002</v>
      </c>
      <c r="I11" s="5">
        <v>0.77100000000000002</v>
      </c>
      <c r="J11" s="5">
        <v>0.77200000000000002</v>
      </c>
      <c r="K11" s="26">
        <f t="shared" si="0"/>
        <v>0.77233333333333343</v>
      </c>
      <c r="L11" s="26">
        <f t="shared" si="1"/>
        <v>2.9594034986031152</v>
      </c>
      <c r="M11" s="26">
        <f t="shared" si="2"/>
        <v>3.0620184642117847</v>
      </c>
      <c r="N11" s="27" t="s">
        <v>72</v>
      </c>
    </row>
    <row r="12" spans="1:14">
      <c r="A12" s="9">
        <v>44</v>
      </c>
      <c r="B12" s="26">
        <v>1</v>
      </c>
      <c r="C12" s="29" t="s">
        <v>36</v>
      </c>
      <c r="D12" s="29" t="s">
        <v>28</v>
      </c>
      <c r="E12" s="29">
        <v>0</v>
      </c>
      <c r="F12" s="29">
        <v>2</v>
      </c>
      <c r="G12" s="29" t="s">
        <v>74</v>
      </c>
      <c r="H12" s="9">
        <v>0.83299999999999996</v>
      </c>
      <c r="I12" s="9">
        <v>0.83299999999999996</v>
      </c>
      <c r="J12" s="9">
        <v>0.83699999999999997</v>
      </c>
      <c r="K12" s="26">
        <f t="shared" si="0"/>
        <v>0.83433333333333337</v>
      </c>
      <c r="L12" s="26">
        <f t="shared" si="1"/>
        <v>3.2459304674857945</v>
      </c>
      <c r="M12" s="26">
        <f t="shared" si="2"/>
        <v>3.348545433094464</v>
      </c>
      <c r="N12" s="27" t="s">
        <v>72</v>
      </c>
    </row>
    <row r="13" spans="1:14">
      <c r="A13" s="9">
        <v>45</v>
      </c>
      <c r="B13" s="26">
        <v>1</v>
      </c>
      <c r="C13" s="29" t="s">
        <v>36</v>
      </c>
      <c r="D13" s="29" t="s">
        <v>28</v>
      </c>
      <c r="E13" s="29">
        <v>250</v>
      </c>
      <c r="F13" s="29">
        <v>2</v>
      </c>
      <c r="G13" s="29" t="s">
        <v>74</v>
      </c>
      <c r="H13" s="9">
        <v>0.81899999999999995</v>
      </c>
      <c r="I13" s="9">
        <v>0.82199999999999995</v>
      </c>
      <c r="J13" s="9">
        <v>0.82599999999999996</v>
      </c>
      <c r="K13" s="26">
        <f t="shared" si="0"/>
        <v>0.82233333333333336</v>
      </c>
      <c r="L13" s="26">
        <f t="shared" si="1"/>
        <v>3.1904736347988245</v>
      </c>
      <c r="M13" s="26">
        <f t="shared" si="2"/>
        <v>3.293088600407494</v>
      </c>
      <c r="N13" s="27" t="s">
        <v>72</v>
      </c>
    </row>
    <row r="14" spans="1:14">
      <c r="A14" s="9">
        <v>56</v>
      </c>
      <c r="B14" s="26">
        <v>1</v>
      </c>
      <c r="C14" s="29" t="s">
        <v>36</v>
      </c>
      <c r="D14" s="29" t="s">
        <v>29</v>
      </c>
      <c r="E14" s="29">
        <v>0</v>
      </c>
      <c r="F14" s="29">
        <v>2</v>
      </c>
      <c r="G14" s="29" t="s">
        <v>74</v>
      </c>
      <c r="H14" s="9">
        <v>0.80600000000000005</v>
      </c>
      <c r="I14" s="14">
        <v>0.88500000000000001</v>
      </c>
      <c r="J14" s="14">
        <v>0.88400000000000001</v>
      </c>
      <c r="K14" s="26">
        <f t="shared" si="0"/>
        <v>0.85833333333333339</v>
      </c>
      <c r="L14" s="26">
        <f t="shared" si="1"/>
        <v>3.3568441328597349</v>
      </c>
      <c r="M14" s="26">
        <f t="shared" si="2"/>
        <v>3.4594590984684044</v>
      </c>
      <c r="N14" s="27" t="s">
        <v>72</v>
      </c>
    </row>
    <row r="15" spans="1:14">
      <c r="A15" s="9">
        <v>47</v>
      </c>
      <c r="B15" s="26">
        <v>1</v>
      </c>
      <c r="C15" s="29" t="s">
        <v>36</v>
      </c>
      <c r="D15" s="29" t="s">
        <v>29</v>
      </c>
      <c r="E15" s="29">
        <v>250</v>
      </c>
      <c r="F15" s="29">
        <v>2</v>
      </c>
      <c r="G15" s="29" t="s">
        <v>74</v>
      </c>
      <c r="H15" s="9">
        <v>0.82799999999999996</v>
      </c>
      <c r="I15" s="9">
        <v>0.83299999999999996</v>
      </c>
      <c r="J15" s="9">
        <v>0.83399999999999996</v>
      </c>
      <c r="K15" s="26">
        <f t="shared" si="0"/>
        <v>0.83166666666666667</v>
      </c>
      <c r="L15" s="26">
        <f t="shared" si="1"/>
        <v>3.2336067268886901</v>
      </c>
      <c r="M15" s="26">
        <f t="shared" si="2"/>
        <v>3.3362216924973596</v>
      </c>
      <c r="N15" s="27" t="s">
        <v>72</v>
      </c>
    </row>
    <row r="16" spans="1:14">
      <c r="A16" s="17">
        <v>48</v>
      </c>
      <c r="B16" s="26">
        <v>1</v>
      </c>
      <c r="C16" s="29" t="s">
        <v>36</v>
      </c>
      <c r="D16" s="29" t="s">
        <v>30</v>
      </c>
      <c r="E16" s="29">
        <v>0</v>
      </c>
      <c r="F16" s="29">
        <v>2</v>
      </c>
      <c r="G16" s="29" t="s">
        <v>74</v>
      </c>
      <c r="H16" s="17">
        <v>0.59099999999999997</v>
      </c>
      <c r="I16" s="17">
        <v>0.58799999999999997</v>
      </c>
      <c r="J16" s="17">
        <v>0.59</v>
      </c>
      <c r="K16" s="26">
        <f t="shared" si="0"/>
        <v>0.58966666666666656</v>
      </c>
      <c r="L16" s="26">
        <f t="shared" si="1"/>
        <v>2.1152272677014565</v>
      </c>
      <c r="M16" s="26">
        <f t="shared" si="2"/>
        <v>2.217842233310126</v>
      </c>
      <c r="N16" s="27" t="s">
        <v>72</v>
      </c>
    </row>
    <row r="17" spans="1:14">
      <c r="A17" s="17">
        <v>49</v>
      </c>
      <c r="B17" s="26">
        <v>1</v>
      </c>
      <c r="C17" s="29" t="s">
        <v>36</v>
      </c>
      <c r="D17" s="29" t="s">
        <v>30</v>
      </c>
      <c r="E17" s="29">
        <v>250</v>
      </c>
      <c r="F17" s="29">
        <v>2</v>
      </c>
      <c r="G17" s="29" t="s">
        <v>74</v>
      </c>
      <c r="H17" s="17">
        <v>0.58199999999999996</v>
      </c>
      <c r="I17" s="17">
        <v>0.58399999999999996</v>
      </c>
      <c r="J17" s="5">
        <v>0.747</v>
      </c>
      <c r="K17" s="26">
        <f t="shared" si="0"/>
        <v>0.6376666666666666</v>
      </c>
      <c r="L17" s="26">
        <f t="shared" si="1"/>
        <v>2.3370545984493378</v>
      </c>
      <c r="M17" s="26">
        <f t="shared" si="2"/>
        <v>2.4396695640580073</v>
      </c>
      <c r="N17" s="27" t="s">
        <v>72</v>
      </c>
    </row>
    <row r="18" spans="1:14">
      <c r="A18" s="13">
        <v>28</v>
      </c>
      <c r="B18" s="26">
        <v>1</v>
      </c>
      <c r="C18" s="29" t="s">
        <v>26</v>
      </c>
      <c r="D18" s="29" t="s">
        <v>32</v>
      </c>
      <c r="E18" s="29" t="s">
        <v>35</v>
      </c>
      <c r="F18" s="29">
        <v>1</v>
      </c>
      <c r="G18" s="29" t="s">
        <v>75</v>
      </c>
      <c r="H18" s="13">
        <v>0.16700000000000001</v>
      </c>
      <c r="I18" s="13">
        <v>0.16900000000000001</v>
      </c>
      <c r="J18" s="13">
        <v>0.16600000000000001</v>
      </c>
      <c r="K18" s="26">
        <f t="shared" si="0"/>
        <v>0.16733333333333333</v>
      </c>
      <c r="L18" s="26">
        <f t="shared" si="1"/>
        <v>0.16345485063503284</v>
      </c>
      <c r="M18" s="26">
        <f>L18-$B$101</f>
        <v>0.28509786353345434</v>
      </c>
      <c r="N18" s="27" t="s">
        <v>72</v>
      </c>
    </row>
    <row r="19" spans="1:14">
      <c r="A19" s="10">
        <v>29</v>
      </c>
      <c r="B19" s="26">
        <v>1</v>
      </c>
      <c r="C19" s="29" t="s">
        <v>26</v>
      </c>
      <c r="D19" s="29" t="s">
        <v>33</v>
      </c>
      <c r="E19" s="29" t="s">
        <v>35</v>
      </c>
      <c r="F19" s="29">
        <v>1</v>
      </c>
      <c r="G19" s="29" t="s">
        <v>75</v>
      </c>
      <c r="H19" s="10">
        <v>0.312</v>
      </c>
      <c r="I19" s="10">
        <v>0.317</v>
      </c>
      <c r="J19" s="10">
        <v>0.311</v>
      </c>
      <c r="K19" s="26">
        <f t="shared" si="0"/>
        <v>0.3133333333333333</v>
      </c>
      <c r="L19" s="26">
        <f t="shared" si="1"/>
        <v>0.83817964832650382</v>
      </c>
      <c r="M19" s="26">
        <f>L19-$B$101</f>
        <v>0.95982266122492532</v>
      </c>
      <c r="N19" s="27" t="s">
        <v>72</v>
      </c>
    </row>
    <row r="20" spans="1:14">
      <c r="A20" s="13">
        <v>30</v>
      </c>
      <c r="B20" s="26">
        <v>1</v>
      </c>
      <c r="C20" s="29" t="s">
        <v>26</v>
      </c>
      <c r="D20" s="29" t="s">
        <v>34</v>
      </c>
      <c r="E20" s="29" t="s">
        <v>35</v>
      </c>
      <c r="F20" s="29">
        <v>1</v>
      </c>
      <c r="G20" s="29" t="s">
        <v>75</v>
      </c>
      <c r="H20" s="13">
        <v>0.16400000000000001</v>
      </c>
      <c r="I20" s="13">
        <v>0.16400000000000001</v>
      </c>
      <c r="J20" s="13">
        <v>0.16400000000000001</v>
      </c>
      <c r="K20" s="26">
        <f t="shared" si="0"/>
        <v>0.16400000000000001</v>
      </c>
      <c r="L20" s="26">
        <f t="shared" si="1"/>
        <v>0.14805017488865224</v>
      </c>
      <c r="M20" s="26">
        <f>L20-$B$101</f>
        <v>0.26969318778707374</v>
      </c>
      <c r="N20" s="27" t="s">
        <v>72</v>
      </c>
    </row>
    <row r="21" spans="1:14">
      <c r="A21" s="13">
        <v>25</v>
      </c>
      <c r="B21" s="26">
        <v>1</v>
      </c>
      <c r="C21" s="29" t="s">
        <v>26</v>
      </c>
      <c r="D21" s="29" t="s">
        <v>31</v>
      </c>
      <c r="E21" s="29"/>
      <c r="F21" s="29">
        <v>1</v>
      </c>
      <c r="G21" s="29" t="s">
        <v>76</v>
      </c>
      <c r="H21" s="13">
        <v>0.17499999999999999</v>
      </c>
      <c r="I21" s="13">
        <v>0.17599999999999999</v>
      </c>
      <c r="J21" s="13">
        <v>0.17599999999999999</v>
      </c>
      <c r="K21" s="26">
        <f t="shared" si="0"/>
        <v>0.17566666666666664</v>
      </c>
      <c r="L21" s="26">
        <f t="shared" si="1"/>
        <v>0.20196654000098424</v>
      </c>
      <c r="M21" s="26">
        <f>L21-$B$100</f>
        <v>0.30963398250225027</v>
      </c>
      <c r="N21" s="27" t="s">
        <v>72</v>
      </c>
    </row>
    <row r="22" spans="1:14">
      <c r="A22" s="6">
        <v>17</v>
      </c>
      <c r="B22" s="26">
        <v>2</v>
      </c>
      <c r="C22" s="29" t="s">
        <v>26</v>
      </c>
      <c r="D22" s="29" t="s">
        <v>27</v>
      </c>
      <c r="E22" s="29">
        <v>0</v>
      </c>
      <c r="F22" s="29">
        <v>3</v>
      </c>
      <c r="G22" s="29" t="s">
        <v>74</v>
      </c>
      <c r="H22" s="17">
        <v>0.61699999999999999</v>
      </c>
      <c r="I22" s="17">
        <v>0.61399999999999999</v>
      </c>
      <c r="J22" s="17">
        <v>0.61399999999999999</v>
      </c>
      <c r="K22" s="26">
        <f t="shared" si="0"/>
        <v>0.61499999999999988</v>
      </c>
      <c r="L22" s="26">
        <f t="shared" ref="L22:L39" si="3">K22*$B$85+$B$86</f>
        <v>2.3835265703343693</v>
      </c>
      <c r="M22" s="26">
        <f t="shared" ref="M22:M37" si="4">L22-$B$102</f>
        <v>2.4861415359430388</v>
      </c>
      <c r="N22" s="27" t="s">
        <v>72</v>
      </c>
    </row>
    <row r="23" spans="1:14">
      <c r="A23" s="17">
        <v>18</v>
      </c>
      <c r="B23" s="26">
        <v>2</v>
      </c>
      <c r="C23" s="29" t="s">
        <v>26</v>
      </c>
      <c r="D23" s="29" t="s">
        <v>27</v>
      </c>
      <c r="E23" s="29">
        <v>250</v>
      </c>
      <c r="F23" s="29">
        <v>3</v>
      </c>
      <c r="G23" s="29" t="s">
        <v>74</v>
      </c>
      <c r="H23" s="17">
        <v>0.61099999999999999</v>
      </c>
      <c r="I23" s="17">
        <v>0.61799999999999999</v>
      </c>
      <c r="J23" s="17">
        <v>0.621</v>
      </c>
      <c r="K23" s="26">
        <f t="shared" si="0"/>
        <v>0.6166666666666667</v>
      </c>
      <c r="L23" s="26">
        <f t="shared" si="3"/>
        <v>2.3917618418111379</v>
      </c>
      <c r="M23" s="26">
        <f t="shared" si="4"/>
        <v>2.4943768074198074</v>
      </c>
      <c r="N23" s="27" t="s">
        <v>72</v>
      </c>
    </row>
    <row r="24" spans="1:14">
      <c r="A24" s="15">
        <v>19</v>
      </c>
      <c r="B24" s="26">
        <v>2</v>
      </c>
      <c r="C24" s="29" t="s">
        <v>26</v>
      </c>
      <c r="D24" s="29" t="s">
        <v>28</v>
      </c>
      <c r="E24" s="29">
        <v>0</v>
      </c>
      <c r="F24" s="29">
        <v>3</v>
      </c>
      <c r="G24" s="29" t="s">
        <v>74</v>
      </c>
      <c r="H24" s="6">
        <v>0.68899999999999995</v>
      </c>
      <c r="I24" s="6">
        <v>0.68600000000000005</v>
      </c>
      <c r="J24" s="6">
        <v>0.69499999999999995</v>
      </c>
      <c r="K24" s="26">
        <f t="shared" si="0"/>
        <v>0.69</v>
      </c>
      <c r="L24" s="26">
        <f t="shared" si="3"/>
        <v>2.7541137867889245</v>
      </c>
      <c r="M24" s="26">
        <f t="shared" si="4"/>
        <v>2.8567287523975939</v>
      </c>
      <c r="N24" s="27" t="s">
        <v>72</v>
      </c>
    </row>
    <row r="25" spans="1:14">
      <c r="A25" s="6">
        <v>20</v>
      </c>
      <c r="B25" s="26">
        <v>2</v>
      </c>
      <c r="C25" s="29" t="s">
        <v>26</v>
      </c>
      <c r="D25" s="29" t="s">
        <v>28</v>
      </c>
      <c r="E25" s="29">
        <v>250</v>
      </c>
      <c r="F25" s="29">
        <v>3</v>
      </c>
      <c r="G25" s="29" t="s">
        <v>74</v>
      </c>
      <c r="H25" s="6">
        <v>0.66900000000000004</v>
      </c>
      <c r="I25" s="6">
        <v>0.66800000000000004</v>
      </c>
      <c r="J25" s="6">
        <v>0.66800000000000004</v>
      </c>
      <c r="K25" s="26">
        <f t="shared" si="0"/>
        <v>0.66833333333333345</v>
      </c>
      <c r="L25" s="26">
        <f t="shared" si="3"/>
        <v>2.6470552575909427</v>
      </c>
      <c r="M25" s="26">
        <f t="shared" si="4"/>
        <v>2.7496702231996122</v>
      </c>
      <c r="N25" s="27" t="s">
        <v>72</v>
      </c>
    </row>
    <row r="26" spans="1:14">
      <c r="A26" s="5">
        <v>21</v>
      </c>
      <c r="B26" s="26">
        <v>2</v>
      </c>
      <c r="C26" s="29" t="s">
        <v>26</v>
      </c>
      <c r="D26" s="29" t="s">
        <v>29</v>
      </c>
      <c r="E26" s="29">
        <v>0</v>
      </c>
      <c r="F26" s="29">
        <v>3</v>
      </c>
      <c r="G26" s="29" t="s">
        <v>74</v>
      </c>
      <c r="H26" s="9">
        <v>0.79400000000000004</v>
      </c>
      <c r="I26" s="5">
        <v>0.74399999999999999</v>
      </c>
      <c r="J26" s="5">
        <v>0.749</v>
      </c>
      <c r="K26" s="26">
        <f t="shared" si="0"/>
        <v>0.76233333333333331</v>
      </c>
      <c r="L26" s="26">
        <f t="shared" si="3"/>
        <v>3.1115245688806512</v>
      </c>
      <c r="M26" s="26">
        <f t="shared" si="4"/>
        <v>3.2141395344893207</v>
      </c>
      <c r="N26" s="27" t="s">
        <v>72</v>
      </c>
    </row>
    <row r="27" spans="1:14">
      <c r="A27" s="5">
        <v>22</v>
      </c>
      <c r="B27" s="26">
        <v>2</v>
      </c>
      <c r="C27" s="29" t="s">
        <v>26</v>
      </c>
      <c r="D27" s="29" t="s">
        <v>29</v>
      </c>
      <c r="E27" s="29">
        <v>250</v>
      </c>
      <c r="F27" s="29">
        <v>3</v>
      </c>
      <c r="G27" s="29" t="s">
        <v>74</v>
      </c>
      <c r="H27" s="5">
        <v>0.752</v>
      </c>
      <c r="I27" s="5">
        <v>0.749</v>
      </c>
      <c r="J27" s="5">
        <v>0.75</v>
      </c>
      <c r="K27" s="26">
        <f t="shared" si="0"/>
        <v>0.7503333333333333</v>
      </c>
      <c r="L27" s="26">
        <f t="shared" si="3"/>
        <v>3.0522306142479221</v>
      </c>
      <c r="M27" s="26">
        <f t="shared" si="4"/>
        <v>3.1548455798565915</v>
      </c>
      <c r="N27" s="27" t="s">
        <v>72</v>
      </c>
    </row>
    <row r="28" spans="1:14">
      <c r="A28" s="11">
        <v>23</v>
      </c>
      <c r="B28" s="26">
        <v>2</v>
      </c>
      <c r="C28" s="29" t="s">
        <v>26</v>
      </c>
      <c r="D28" s="29" t="s">
        <v>30</v>
      </c>
      <c r="E28" s="29">
        <v>0</v>
      </c>
      <c r="F28" s="29">
        <v>3</v>
      </c>
      <c r="G28" s="29" t="s">
        <v>74</v>
      </c>
      <c r="H28" s="11">
        <v>0.40899999999999997</v>
      </c>
      <c r="I28" s="11">
        <v>0.41499999999999998</v>
      </c>
      <c r="J28" s="11">
        <v>0.41099999999999998</v>
      </c>
      <c r="K28" s="26">
        <f t="shared" si="0"/>
        <v>0.41166666666666663</v>
      </c>
      <c r="L28" s="26">
        <f t="shared" si="3"/>
        <v>1.3788234501686873</v>
      </c>
      <c r="M28" s="26">
        <f t="shared" si="4"/>
        <v>1.4814384157773568</v>
      </c>
      <c r="N28" s="27" t="s">
        <v>72</v>
      </c>
    </row>
    <row r="29" spans="1:14">
      <c r="A29" s="11">
        <v>24</v>
      </c>
      <c r="B29" s="26">
        <v>2</v>
      </c>
      <c r="C29" s="29" t="s">
        <v>26</v>
      </c>
      <c r="D29" s="29" t="s">
        <v>30</v>
      </c>
      <c r="E29" s="29">
        <v>250</v>
      </c>
      <c r="F29" s="29">
        <v>3</v>
      </c>
      <c r="G29" s="29" t="s">
        <v>74</v>
      </c>
      <c r="H29" s="10">
        <v>0.39</v>
      </c>
      <c r="I29" s="10">
        <v>0.39100000000000001</v>
      </c>
      <c r="J29" s="10">
        <v>0.39500000000000002</v>
      </c>
      <c r="K29" s="26">
        <f t="shared" si="0"/>
        <v>0.39200000000000007</v>
      </c>
      <c r="L29" s="26">
        <f t="shared" si="3"/>
        <v>1.2816472467428268</v>
      </c>
      <c r="M29" s="26">
        <f t="shared" si="4"/>
        <v>1.3842622123514963</v>
      </c>
      <c r="N29" s="27" t="s">
        <v>72</v>
      </c>
    </row>
    <row r="30" spans="1:14">
      <c r="A30" s="5">
        <v>50</v>
      </c>
      <c r="B30" s="26">
        <v>2</v>
      </c>
      <c r="C30" s="29" t="s">
        <v>36</v>
      </c>
      <c r="D30" s="29" t="s">
        <v>27</v>
      </c>
      <c r="E30" s="29">
        <v>0</v>
      </c>
      <c r="F30" s="29">
        <v>3</v>
      </c>
      <c r="G30" s="29" t="s">
        <v>74</v>
      </c>
      <c r="H30" s="5">
        <v>0.77</v>
      </c>
      <c r="I30" s="9">
        <v>0.77100000000000002</v>
      </c>
      <c r="J30" s="5">
        <v>0.76600000000000001</v>
      </c>
      <c r="K30" s="26">
        <f t="shared" si="0"/>
        <v>0.76900000000000002</v>
      </c>
      <c r="L30" s="26">
        <f t="shared" si="3"/>
        <v>3.144465654787723</v>
      </c>
      <c r="M30" s="26">
        <f t="shared" si="4"/>
        <v>3.2470806203963924</v>
      </c>
      <c r="N30" s="27" t="s">
        <v>72</v>
      </c>
    </row>
    <row r="31" spans="1:14">
      <c r="A31" s="5">
        <v>51</v>
      </c>
      <c r="B31" s="26">
        <v>2</v>
      </c>
      <c r="C31" s="29" t="s">
        <v>36</v>
      </c>
      <c r="D31" s="29" t="s">
        <v>27</v>
      </c>
      <c r="E31" s="29">
        <v>250</v>
      </c>
      <c r="F31" s="29">
        <v>3</v>
      </c>
      <c r="G31" s="29" t="s">
        <v>74</v>
      </c>
      <c r="H31" s="5">
        <v>0.76500000000000001</v>
      </c>
      <c r="I31" s="5">
        <v>0.77</v>
      </c>
      <c r="J31" s="5">
        <v>0.77</v>
      </c>
      <c r="K31" s="26">
        <f t="shared" si="0"/>
        <v>0.76833333333333342</v>
      </c>
      <c r="L31" s="26">
        <f t="shared" si="3"/>
        <v>3.141171546197016</v>
      </c>
      <c r="M31" s="26">
        <f t="shared" si="4"/>
        <v>3.2437865118056854</v>
      </c>
      <c r="N31" s="27" t="s">
        <v>72</v>
      </c>
    </row>
    <row r="32" spans="1:14">
      <c r="A32" s="9">
        <v>52</v>
      </c>
      <c r="B32" s="26">
        <v>2</v>
      </c>
      <c r="C32" s="29" t="s">
        <v>36</v>
      </c>
      <c r="D32" s="29" t="s">
        <v>28</v>
      </c>
      <c r="E32" s="29">
        <v>0</v>
      </c>
      <c r="F32" s="29">
        <v>3</v>
      </c>
      <c r="G32" s="29" t="s">
        <v>74</v>
      </c>
      <c r="H32" s="9">
        <v>0.83</v>
      </c>
      <c r="I32" s="9">
        <v>0.82699999999999996</v>
      </c>
      <c r="J32" s="9">
        <v>0.83199999999999996</v>
      </c>
      <c r="K32" s="26">
        <f t="shared" si="0"/>
        <v>0.82966666666666666</v>
      </c>
      <c r="L32" s="26">
        <f t="shared" si="3"/>
        <v>3.4442295365420739</v>
      </c>
      <c r="M32" s="26">
        <f t="shared" si="4"/>
        <v>3.5468445021507433</v>
      </c>
      <c r="N32" s="27" t="s">
        <v>72</v>
      </c>
    </row>
    <row r="33" spans="1:15">
      <c r="A33" s="9">
        <v>53</v>
      </c>
      <c r="B33" s="26">
        <v>2</v>
      </c>
      <c r="C33" s="29" t="s">
        <v>36</v>
      </c>
      <c r="D33" s="29" t="s">
        <v>28</v>
      </c>
      <c r="E33" s="29">
        <v>250</v>
      </c>
      <c r="F33" s="29">
        <v>3</v>
      </c>
      <c r="G33" s="29" t="s">
        <v>74</v>
      </c>
      <c r="H33" s="9">
        <v>0.79600000000000004</v>
      </c>
      <c r="I33" s="9">
        <v>0.79900000000000004</v>
      </c>
      <c r="J33" s="9">
        <v>0.79500000000000004</v>
      </c>
      <c r="K33" s="26">
        <f t="shared" si="0"/>
        <v>0.79666666666666675</v>
      </c>
      <c r="L33" s="26">
        <f t="shared" si="3"/>
        <v>3.28117116130207</v>
      </c>
      <c r="M33" s="26">
        <f t="shared" si="4"/>
        <v>3.3837861269107394</v>
      </c>
      <c r="N33" s="27" t="s">
        <v>72</v>
      </c>
    </row>
    <row r="34" spans="1:15">
      <c r="A34" s="9">
        <v>54</v>
      </c>
      <c r="B34" s="26">
        <v>2</v>
      </c>
      <c r="C34" s="29" t="s">
        <v>36</v>
      </c>
      <c r="D34" s="29" t="s">
        <v>29</v>
      </c>
      <c r="E34" s="29">
        <v>0</v>
      </c>
      <c r="F34" s="29">
        <v>3</v>
      </c>
      <c r="G34" s="29" t="s">
        <v>74</v>
      </c>
      <c r="H34" s="14">
        <v>0.871</v>
      </c>
      <c r="I34" s="14">
        <v>0.87</v>
      </c>
      <c r="J34" s="14">
        <v>0.876</v>
      </c>
      <c r="K34" s="26">
        <f t="shared" si="0"/>
        <v>0.87233333333333329</v>
      </c>
      <c r="L34" s="26">
        <f t="shared" si="3"/>
        <v>3.6550524863473317</v>
      </c>
      <c r="M34" s="26">
        <f t="shared" si="4"/>
        <v>3.7576674519560012</v>
      </c>
      <c r="N34" s="27" t="s">
        <v>72</v>
      </c>
    </row>
    <row r="35" spans="1:15">
      <c r="A35" s="9">
        <v>55</v>
      </c>
      <c r="B35" s="26">
        <v>2</v>
      </c>
      <c r="C35" s="29" t="s">
        <v>36</v>
      </c>
      <c r="D35" s="29" t="s">
        <v>29</v>
      </c>
      <c r="E35" s="29">
        <v>250</v>
      </c>
      <c r="F35" s="29">
        <v>3</v>
      </c>
      <c r="G35" s="29" t="s">
        <v>74</v>
      </c>
      <c r="H35" s="14">
        <v>0.86499999999999999</v>
      </c>
      <c r="I35" s="14">
        <v>0.86399999999999999</v>
      </c>
      <c r="J35" s="14">
        <v>0.86</v>
      </c>
      <c r="K35" s="26">
        <f t="shared" si="0"/>
        <v>0.86299999999999999</v>
      </c>
      <c r="L35" s="26">
        <f t="shared" si="3"/>
        <v>3.6089349660774319</v>
      </c>
      <c r="M35" s="26">
        <f t="shared" si="4"/>
        <v>3.7115499316861014</v>
      </c>
      <c r="N35" s="27" t="s">
        <v>72</v>
      </c>
    </row>
    <row r="36" spans="1:15">
      <c r="A36" s="17">
        <v>56</v>
      </c>
      <c r="B36" s="26">
        <v>2</v>
      </c>
      <c r="C36" s="29" t="s">
        <v>36</v>
      </c>
      <c r="D36" s="29" t="s">
        <v>30</v>
      </c>
      <c r="E36" s="29">
        <v>0</v>
      </c>
      <c r="F36" s="29">
        <v>3</v>
      </c>
      <c r="G36" s="29" t="s">
        <v>74</v>
      </c>
      <c r="H36" s="17">
        <v>0.59299999999999997</v>
      </c>
      <c r="I36" s="17">
        <v>0.58099999999999996</v>
      </c>
      <c r="J36" s="17">
        <v>0.58599999999999997</v>
      </c>
      <c r="K36" s="26">
        <f t="shared" si="0"/>
        <v>0.58666666666666656</v>
      </c>
      <c r="L36" s="26">
        <f t="shared" si="3"/>
        <v>2.2435269552293153</v>
      </c>
      <c r="M36" s="26">
        <f t="shared" si="4"/>
        <v>2.3461419208379848</v>
      </c>
      <c r="N36" s="27" t="s">
        <v>72</v>
      </c>
    </row>
    <row r="37" spans="1:15">
      <c r="A37" s="17">
        <v>57</v>
      </c>
      <c r="B37" s="26">
        <v>2</v>
      </c>
      <c r="C37" s="29" t="s">
        <v>36</v>
      </c>
      <c r="D37" s="29" t="s">
        <v>30</v>
      </c>
      <c r="E37" s="29">
        <v>250</v>
      </c>
      <c r="F37" s="29">
        <v>3</v>
      </c>
      <c r="G37" s="29" t="s">
        <v>74</v>
      </c>
      <c r="H37" s="17">
        <v>0.58099999999999996</v>
      </c>
      <c r="I37" s="17">
        <v>0.58099999999999996</v>
      </c>
      <c r="J37" s="17">
        <v>0.57399999999999995</v>
      </c>
      <c r="K37" s="26">
        <f t="shared" si="0"/>
        <v>0.57866666666666655</v>
      </c>
      <c r="L37" s="26">
        <f t="shared" si="3"/>
        <v>2.2039976521408295</v>
      </c>
      <c r="M37" s="26">
        <f t="shared" si="4"/>
        <v>2.306612617749499</v>
      </c>
      <c r="N37" s="27" t="s">
        <v>72</v>
      </c>
    </row>
    <row r="38" spans="1:15">
      <c r="A38" s="13">
        <v>26</v>
      </c>
      <c r="B38" s="26">
        <v>2</v>
      </c>
      <c r="C38" s="29" t="s">
        <v>26</v>
      </c>
      <c r="D38" s="29" t="s">
        <v>31</v>
      </c>
      <c r="E38" s="29"/>
      <c r="F38" s="29">
        <v>2</v>
      </c>
      <c r="G38" s="29" t="s">
        <v>76</v>
      </c>
      <c r="H38" s="3">
        <v>0.16600000000000001</v>
      </c>
      <c r="I38" s="3">
        <v>0.16500000000000001</v>
      </c>
      <c r="J38" s="3">
        <v>0.16500000000000001</v>
      </c>
      <c r="K38" s="26">
        <f t="shared" si="0"/>
        <v>0.16533333333333333</v>
      </c>
      <c r="L38" s="26">
        <f t="shared" si="3"/>
        <v>0.16165032590239381</v>
      </c>
      <c r="M38" s="26">
        <f>L38-$B$100</f>
        <v>0.26931776840365984</v>
      </c>
      <c r="N38" s="27" t="s">
        <v>72</v>
      </c>
    </row>
    <row r="39" spans="1:15">
      <c r="A39" s="10">
        <v>27</v>
      </c>
      <c r="B39" s="26">
        <v>2</v>
      </c>
      <c r="C39" s="29" t="s">
        <v>26</v>
      </c>
      <c r="D39" s="29" t="s">
        <v>31</v>
      </c>
      <c r="E39" s="29"/>
      <c r="F39" s="29">
        <v>3</v>
      </c>
      <c r="G39" s="29" t="s">
        <v>76</v>
      </c>
      <c r="H39" s="3">
        <v>0.16500000000000001</v>
      </c>
      <c r="I39" s="3">
        <v>0.16</v>
      </c>
      <c r="J39" s="3">
        <v>0.14299999999999999</v>
      </c>
      <c r="K39" s="26">
        <f t="shared" si="0"/>
        <v>0.156</v>
      </c>
      <c r="L39" s="26">
        <f t="shared" si="3"/>
        <v>0.11553280563249357</v>
      </c>
      <c r="M39" s="26">
        <f>L39-$B$100</f>
        <v>0.2232002481337596</v>
      </c>
      <c r="N39" s="27" t="s">
        <v>72</v>
      </c>
    </row>
    <row r="40" spans="1:15">
      <c r="A40" s="6">
        <v>1</v>
      </c>
      <c r="B40" s="26">
        <v>3</v>
      </c>
      <c r="C40" s="29" t="s">
        <v>26</v>
      </c>
      <c r="D40" s="29" t="s">
        <v>27</v>
      </c>
      <c r="E40" s="29">
        <v>0</v>
      </c>
      <c r="F40" s="29">
        <v>1</v>
      </c>
      <c r="G40" s="29" t="s">
        <v>74</v>
      </c>
      <c r="H40" s="11">
        <v>0.60599999999999998</v>
      </c>
      <c r="I40" s="11">
        <v>0.60299999999999998</v>
      </c>
      <c r="J40" s="11">
        <v>0.60399999999999998</v>
      </c>
      <c r="K40" s="26">
        <f t="shared" si="0"/>
        <v>0.60433333333333339</v>
      </c>
      <c r="L40" s="26">
        <f t="shared" ref="L40:L60" si="5">K40*$B$89+$B$90</f>
        <v>2.3647017565493114</v>
      </c>
      <c r="M40" s="26">
        <f t="shared" ref="M40:M55" si="6">L40-$B$102</f>
        <v>2.4673167221579808</v>
      </c>
      <c r="N40" s="27" t="s">
        <v>72</v>
      </c>
    </row>
    <row r="41" spans="1:15">
      <c r="A41" s="17">
        <v>2</v>
      </c>
      <c r="B41" s="26">
        <v>3</v>
      </c>
      <c r="C41" s="29" t="s">
        <v>26</v>
      </c>
      <c r="D41" s="29" t="s">
        <v>27</v>
      </c>
      <c r="E41" s="29">
        <v>250</v>
      </c>
      <c r="F41" s="29">
        <v>1</v>
      </c>
      <c r="G41" s="29" t="s">
        <v>74</v>
      </c>
      <c r="H41" s="11">
        <v>0.58399999999999996</v>
      </c>
      <c r="I41" s="11">
        <v>0.59399999999999997</v>
      </c>
      <c r="J41" s="11">
        <v>0.59199999999999997</v>
      </c>
      <c r="K41" s="26">
        <f t="shared" si="0"/>
        <v>0.59</v>
      </c>
      <c r="L41" s="26">
        <f t="shared" si="5"/>
        <v>2.2930267248751912</v>
      </c>
      <c r="M41" s="26">
        <f t="shared" si="6"/>
        <v>2.3956416904838607</v>
      </c>
      <c r="N41" s="27" t="s">
        <v>72</v>
      </c>
    </row>
    <row r="42" spans="1:15">
      <c r="A42" s="15">
        <v>3</v>
      </c>
      <c r="B42" s="26">
        <v>3</v>
      </c>
      <c r="C42" s="29" t="s">
        <v>26</v>
      </c>
      <c r="D42" s="29" t="s">
        <v>28</v>
      </c>
      <c r="E42" s="29">
        <v>0</v>
      </c>
      <c r="F42" s="29">
        <v>1</v>
      </c>
      <c r="G42" s="29" t="s">
        <v>74</v>
      </c>
      <c r="H42" s="11">
        <v>0.67100000000000004</v>
      </c>
      <c r="I42" s="11">
        <v>0.67300000000000004</v>
      </c>
      <c r="J42" s="12">
        <v>0.68200000000000005</v>
      </c>
      <c r="K42" s="26">
        <f t="shared" si="0"/>
        <v>0.67533333333333345</v>
      </c>
      <c r="L42" s="26">
        <f t="shared" si="5"/>
        <v>2.719743192516463</v>
      </c>
      <c r="M42" s="26">
        <f t="shared" si="6"/>
        <v>2.8223581581251325</v>
      </c>
      <c r="N42" s="27" t="s">
        <v>72</v>
      </c>
    </row>
    <row r="43" spans="1:15">
      <c r="A43" s="6">
        <v>4</v>
      </c>
      <c r="B43" s="26">
        <v>3</v>
      </c>
      <c r="C43" s="29" t="s">
        <v>26</v>
      </c>
      <c r="D43" s="29" t="s">
        <v>28</v>
      </c>
      <c r="E43" s="29">
        <v>250</v>
      </c>
      <c r="F43" s="29">
        <v>1</v>
      </c>
      <c r="G43" s="29" t="s">
        <v>74</v>
      </c>
      <c r="H43" s="11">
        <v>0.61799999999999999</v>
      </c>
      <c r="I43" s="11">
        <v>0.62</v>
      </c>
      <c r="J43" s="11">
        <v>0.626</v>
      </c>
      <c r="K43" s="26">
        <f t="shared" si="0"/>
        <v>0.62133333333333329</v>
      </c>
      <c r="L43" s="26">
        <f t="shared" si="5"/>
        <v>2.4497116778372203</v>
      </c>
      <c r="M43" s="26">
        <f t="shared" si="6"/>
        <v>2.5523266434458898</v>
      </c>
      <c r="N43" s="27" t="s">
        <v>72</v>
      </c>
    </row>
    <row r="44" spans="1:15" s="37" customFormat="1">
      <c r="A44" s="36">
        <v>5</v>
      </c>
      <c r="B44" s="37">
        <v>3</v>
      </c>
      <c r="C44" s="38" t="s">
        <v>26</v>
      </c>
      <c r="D44" s="38" t="s">
        <v>29</v>
      </c>
      <c r="E44" s="38">
        <v>0</v>
      </c>
      <c r="F44" s="38">
        <v>1</v>
      </c>
      <c r="G44" s="38" t="s">
        <v>74</v>
      </c>
      <c r="H44" s="36">
        <v>0.40799999999999997</v>
      </c>
      <c r="I44" s="36">
        <v>0.41399999999999998</v>
      </c>
      <c r="J44" s="36">
        <v>0.41299999999999998</v>
      </c>
      <c r="K44" s="37">
        <f t="shared" si="0"/>
        <v>0.41166666666666663</v>
      </c>
      <c r="L44" s="37">
        <f t="shared" si="5"/>
        <v>1.4012559819530042</v>
      </c>
      <c r="M44" s="37">
        <f t="shared" si="6"/>
        <v>1.5038709475616736</v>
      </c>
      <c r="N44" s="39" t="s">
        <v>72</v>
      </c>
      <c r="O44" s="39" t="s">
        <v>119</v>
      </c>
    </row>
    <row r="45" spans="1:15" s="37" customFormat="1">
      <c r="A45" s="36">
        <v>6</v>
      </c>
      <c r="B45" s="37">
        <v>3</v>
      </c>
      <c r="C45" s="38" t="s">
        <v>26</v>
      </c>
      <c r="D45" s="38" t="s">
        <v>29</v>
      </c>
      <c r="E45" s="38">
        <v>250</v>
      </c>
      <c r="F45" s="38">
        <v>1</v>
      </c>
      <c r="G45" s="38" t="s">
        <v>74</v>
      </c>
      <c r="H45" s="36">
        <v>0.38200000000000001</v>
      </c>
      <c r="I45" s="36">
        <v>0.379</v>
      </c>
      <c r="J45" s="36">
        <v>0.38400000000000001</v>
      </c>
      <c r="K45" s="37">
        <f t="shared" si="0"/>
        <v>0.38166666666666665</v>
      </c>
      <c r="L45" s="37">
        <f t="shared" si="5"/>
        <v>1.2512384737978699</v>
      </c>
      <c r="M45" s="37">
        <f t="shared" si="6"/>
        <v>1.3538534394065393</v>
      </c>
      <c r="N45" s="39" t="s">
        <v>72</v>
      </c>
      <c r="O45" s="39" t="s">
        <v>119</v>
      </c>
    </row>
    <row r="46" spans="1:15" s="37" customFormat="1">
      <c r="A46" s="36">
        <v>7</v>
      </c>
      <c r="B46" s="37">
        <v>3</v>
      </c>
      <c r="C46" s="38" t="s">
        <v>26</v>
      </c>
      <c r="D46" s="38" t="s">
        <v>30</v>
      </c>
      <c r="E46" s="38">
        <v>0</v>
      </c>
      <c r="F46" s="38">
        <v>1</v>
      </c>
      <c r="G46" s="38" t="s">
        <v>74</v>
      </c>
      <c r="H46" s="36">
        <v>0.73799999999999999</v>
      </c>
      <c r="I46" s="36">
        <v>0.76900000000000002</v>
      </c>
      <c r="J46" s="36">
        <v>0.745</v>
      </c>
      <c r="K46" s="37">
        <f t="shared" si="0"/>
        <v>0.7506666666666667</v>
      </c>
      <c r="L46" s="37">
        <f t="shared" si="5"/>
        <v>3.096453824106022</v>
      </c>
      <c r="M46" s="37">
        <f t="shared" si="6"/>
        <v>3.1990687897146914</v>
      </c>
      <c r="N46" s="39" t="s">
        <v>72</v>
      </c>
      <c r="O46" s="39" t="s">
        <v>119</v>
      </c>
    </row>
    <row r="47" spans="1:15" s="37" customFormat="1">
      <c r="A47" s="36">
        <v>8</v>
      </c>
      <c r="B47" s="37">
        <v>3</v>
      </c>
      <c r="C47" s="38" t="s">
        <v>26</v>
      </c>
      <c r="D47" s="38" t="s">
        <v>30</v>
      </c>
      <c r="E47" s="38">
        <v>250</v>
      </c>
      <c r="F47" s="38">
        <v>1</v>
      </c>
      <c r="G47" s="38" t="s">
        <v>74</v>
      </c>
      <c r="H47" s="36">
        <v>0.73399999999999999</v>
      </c>
      <c r="I47" s="36">
        <v>0.73099999999999998</v>
      </c>
      <c r="J47" s="36">
        <v>0.747</v>
      </c>
      <c r="K47" s="37">
        <f t="shared" si="0"/>
        <v>0.73733333333333329</v>
      </c>
      <c r="L47" s="37">
        <f t="shared" si="5"/>
        <v>3.029779376037073</v>
      </c>
      <c r="M47" s="37">
        <f t="shared" si="6"/>
        <v>3.1323943416457425</v>
      </c>
      <c r="N47" s="39" t="s">
        <v>72</v>
      </c>
      <c r="O47" s="39" t="s">
        <v>119</v>
      </c>
    </row>
    <row r="48" spans="1:15">
      <c r="A48" s="5">
        <v>34</v>
      </c>
      <c r="B48" s="26">
        <v>3</v>
      </c>
      <c r="C48" s="29" t="s">
        <v>36</v>
      </c>
      <c r="D48" s="29" t="s">
        <v>27</v>
      </c>
      <c r="E48" s="29">
        <v>0</v>
      </c>
      <c r="F48" s="29">
        <v>1</v>
      </c>
      <c r="G48" s="29" t="s">
        <v>74</v>
      </c>
      <c r="H48" s="12">
        <v>0.77900000000000003</v>
      </c>
      <c r="I48" s="12">
        <v>0.78900000000000003</v>
      </c>
      <c r="J48" s="12">
        <v>0.77700000000000002</v>
      </c>
      <c r="K48" s="26">
        <f t="shared" si="0"/>
        <v>0.78166666666666673</v>
      </c>
      <c r="L48" s="26">
        <f t="shared" si="5"/>
        <v>3.2514719158663277</v>
      </c>
      <c r="M48" s="26">
        <f t="shared" si="6"/>
        <v>3.3540868814749971</v>
      </c>
      <c r="N48" s="27" t="s">
        <v>72</v>
      </c>
    </row>
    <row r="49" spans="1:15">
      <c r="A49" s="5">
        <v>35</v>
      </c>
      <c r="B49" s="26">
        <v>3</v>
      </c>
      <c r="C49" s="29" t="s">
        <v>36</v>
      </c>
      <c r="D49" s="29" t="s">
        <v>27</v>
      </c>
      <c r="E49" s="29">
        <v>250</v>
      </c>
      <c r="F49" s="29">
        <v>1</v>
      </c>
      <c r="G49" s="29" t="s">
        <v>74</v>
      </c>
      <c r="H49" s="12">
        <v>0.76900000000000002</v>
      </c>
      <c r="I49" s="12">
        <v>0.76800000000000002</v>
      </c>
      <c r="J49" s="12">
        <v>0.77</v>
      </c>
      <c r="K49" s="26">
        <f t="shared" si="0"/>
        <v>0.76900000000000002</v>
      </c>
      <c r="L49" s="26">
        <f t="shared" si="5"/>
        <v>3.1881311902008265</v>
      </c>
      <c r="M49" s="26">
        <f t="shared" si="6"/>
        <v>3.2907461558094959</v>
      </c>
      <c r="N49" s="27" t="s">
        <v>72</v>
      </c>
    </row>
    <row r="50" spans="1:15">
      <c r="A50" s="9">
        <v>36</v>
      </c>
      <c r="B50" s="26">
        <v>3</v>
      </c>
      <c r="C50" s="29" t="s">
        <v>36</v>
      </c>
      <c r="D50" s="29" t="s">
        <v>28</v>
      </c>
      <c r="E50" s="29">
        <v>0</v>
      </c>
      <c r="F50" s="29">
        <v>1</v>
      </c>
      <c r="G50" s="29" t="s">
        <v>74</v>
      </c>
      <c r="H50" s="12">
        <v>0.78900000000000003</v>
      </c>
      <c r="I50" s="12">
        <v>0.77800000000000002</v>
      </c>
      <c r="J50" s="12">
        <v>0.78700000000000003</v>
      </c>
      <c r="K50" s="26">
        <f t="shared" si="0"/>
        <v>0.78466666666666673</v>
      </c>
      <c r="L50" s="26">
        <f t="shared" si="5"/>
        <v>3.2664736666818412</v>
      </c>
      <c r="M50" s="26">
        <f t="shared" si="6"/>
        <v>3.3690886322905107</v>
      </c>
      <c r="N50" s="27" t="s">
        <v>72</v>
      </c>
    </row>
    <row r="51" spans="1:15">
      <c r="A51" s="9">
        <v>37</v>
      </c>
      <c r="B51" s="26">
        <v>3</v>
      </c>
      <c r="C51" s="29" t="s">
        <v>36</v>
      </c>
      <c r="D51" s="29" t="s">
        <v>28</v>
      </c>
      <c r="E51" s="29">
        <v>250</v>
      </c>
      <c r="F51" s="29">
        <v>1</v>
      </c>
      <c r="G51" s="29" t="s">
        <v>74</v>
      </c>
      <c r="H51" s="12">
        <v>0.79600000000000004</v>
      </c>
      <c r="I51" s="12">
        <v>0.79900000000000004</v>
      </c>
      <c r="J51" s="12">
        <v>0.79600000000000004</v>
      </c>
      <c r="K51" s="26">
        <f t="shared" si="0"/>
        <v>0.79700000000000004</v>
      </c>
      <c r="L51" s="26">
        <f t="shared" si="5"/>
        <v>3.3281475311456186</v>
      </c>
      <c r="M51" s="26">
        <f t="shared" si="6"/>
        <v>3.430762496754288</v>
      </c>
      <c r="N51" s="27" t="s">
        <v>72</v>
      </c>
    </row>
    <row r="52" spans="1:15" s="37" customFormat="1">
      <c r="A52" s="36">
        <v>38</v>
      </c>
      <c r="B52" s="37">
        <v>3</v>
      </c>
      <c r="C52" s="38" t="s">
        <v>36</v>
      </c>
      <c r="D52" s="38" t="s">
        <v>29</v>
      </c>
      <c r="E52" s="38">
        <v>0</v>
      </c>
      <c r="F52" s="38">
        <v>1</v>
      </c>
      <c r="G52" s="38" t="s">
        <v>74</v>
      </c>
      <c r="H52" s="36">
        <v>0.58399999999999996</v>
      </c>
      <c r="I52" s="36">
        <v>0.59199999999999997</v>
      </c>
      <c r="J52" s="36">
        <v>0.58399999999999996</v>
      </c>
      <c r="K52" s="37">
        <f t="shared" si="0"/>
        <v>0.58666666666666656</v>
      </c>
      <c r="L52" s="37">
        <f t="shared" si="5"/>
        <v>2.2763581128579538</v>
      </c>
      <c r="M52" s="37">
        <f t="shared" si="6"/>
        <v>2.3789730784666232</v>
      </c>
      <c r="N52" s="39" t="s">
        <v>72</v>
      </c>
      <c r="O52" s="39" t="s">
        <v>119</v>
      </c>
    </row>
    <row r="53" spans="1:15" s="37" customFormat="1">
      <c r="A53" s="36">
        <v>39</v>
      </c>
      <c r="B53" s="37">
        <v>3</v>
      </c>
      <c r="C53" s="38" t="s">
        <v>36</v>
      </c>
      <c r="D53" s="38" t="s">
        <v>29</v>
      </c>
      <c r="E53" s="38">
        <v>250</v>
      </c>
      <c r="F53" s="38">
        <v>1</v>
      </c>
      <c r="G53" s="38" t="s">
        <v>74</v>
      </c>
      <c r="H53" s="36">
        <v>0.53400000000000003</v>
      </c>
      <c r="I53" s="36">
        <v>0.55100000000000005</v>
      </c>
      <c r="J53" s="36">
        <v>0.53500000000000003</v>
      </c>
      <c r="K53" s="37">
        <f t="shared" si="0"/>
        <v>0.54</v>
      </c>
      <c r="L53" s="37">
        <f t="shared" si="5"/>
        <v>2.0429975446166346</v>
      </c>
      <c r="M53" s="37">
        <f t="shared" si="6"/>
        <v>2.1456125102253041</v>
      </c>
      <c r="N53" s="39" t="s">
        <v>72</v>
      </c>
      <c r="O53" s="39" t="s">
        <v>119</v>
      </c>
    </row>
    <row r="54" spans="1:15" s="37" customFormat="1">
      <c r="A54" s="40">
        <v>40</v>
      </c>
      <c r="B54" s="37">
        <v>3</v>
      </c>
      <c r="C54" s="38" t="s">
        <v>36</v>
      </c>
      <c r="D54" s="38" t="s">
        <v>30</v>
      </c>
      <c r="E54" s="38">
        <v>0</v>
      </c>
      <c r="F54" s="38">
        <v>1</v>
      </c>
      <c r="G54" s="38" t="s">
        <v>74</v>
      </c>
      <c r="H54" s="36">
        <v>0.86</v>
      </c>
      <c r="I54" s="36">
        <v>0.85899999999999999</v>
      </c>
      <c r="J54" s="36">
        <v>0.86499999999999999</v>
      </c>
      <c r="K54" s="37">
        <f t="shared" ref="K54:K60" si="7">AVERAGE(H54:J54)</f>
        <v>0.86133333333333317</v>
      </c>
      <c r="L54" s="37">
        <f t="shared" si="5"/>
        <v>3.649851743078294</v>
      </c>
      <c r="M54" s="37">
        <f t="shared" si="6"/>
        <v>3.7524667086869634</v>
      </c>
      <c r="N54" s="39" t="s">
        <v>72</v>
      </c>
      <c r="O54" s="39" t="s">
        <v>119</v>
      </c>
    </row>
    <row r="55" spans="1:15" s="37" customFormat="1">
      <c r="A55" s="36">
        <v>41</v>
      </c>
      <c r="B55" s="37">
        <v>3</v>
      </c>
      <c r="C55" s="38" t="s">
        <v>36</v>
      </c>
      <c r="D55" s="38" t="s">
        <v>30</v>
      </c>
      <c r="E55" s="38">
        <v>250</v>
      </c>
      <c r="F55" s="38">
        <v>1</v>
      </c>
      <c r="G55" s="38" t="s">
        <v>74</v>
      </c>
      <c r="H55" s="36">
        <v>0.82</v>
      </c>
      <c r="I55" s="36">
        <v>0.81899999999999995</v>
      </c>
      <c r="J55" s="36">
        <v>0.82</v>
      </c>
      <c r="K55" s="37">
        <f t="shared" si="7"/>
        <v>0.81966666666666654</v>
      </c>
      <c r="L55" s="37">
        <f t="shared" si="5"/>
        <v>3.4414940928628299</v>
      </c>
      <c r="M55" s="37">
        <f t="shared" si="6"/>
        <v>3.5441090584714994</v>
      </c>
      <c r="N55" s="39" t="s">
        <v>72</v>
      </c>
      <c r="O55" s="39" t="s">
        <v>119</v>
      </c>
    </row>
    <row r="56" spans="1:15">
      <c r="A56" s="13">
        <v>61</v>
      </c>
      <c r="B56" s="26">
        <v>3</v>
      </c>
      <c r="C56" s="29" t="s">
        <v>36</v>
      </c>
      <c r="D56" s="29" t="s">
        <v>32</v>
      </c>
      <c r="E56" s="29" t="s">
        <v>35</v>
      </c>
      <c r="F56" s="29">
        <v>1</v>
      </c>
      <c r="G56" s="29" t="s">
        <v>75</v>
      </c>
      <c r="H56" s="16">
        <v>0.39400000000000002</v>
      </c>
      <c r="I56" s="16">
        <v>0.35699999999999998</v>
      </c>
      <c r="J56" s="16">
        <v>0.35299999999999998</v>
      </c>
      <c r="K56" s="26">
        <f t="shared" si="7"/>
        <v>0.36800000000000005</v>
      </c>
      <c r="L56" s="26">
        <f t="shared" si="5"/>
        <v>1.182897164527198</v>
      </c>
      <c r="M56" s="26">
        <f>L56-$B$101</f>
        <v>1.3045401774256193</v>
      </c>
      <c r="N56" s="27" t="s">
        <v>72</v>
      </c>
    </row>
    <row r="57" spans="1:15">
      <c r="A57" s="10">
        <v>62</v>
      </c>
      <c r="B57" s="26">
        <v>3</v>
      </c>
      <c r="C57" s="29" t="s">
        <v>36</v>
      </c>
      <c r="D57" s="29" t="s">
        <v>33</v>
      </c>
      <c r="E57" s="29" t="s">
        <v>35</v>
      </c>
      <c r="F57" s="29">
        <v>1</v>
      </c>
      <c r="G57" s="29" t="s">
        <v>75</v>
      </c>
      <c r="H57" s="10">
        <v>0.47199999999999998</v>
      </c>
      <c r="I57" s="10">
        <v>0.48499999999999999</v>
      </c>
      <c r="J57" s="10">
        <v>0.47799999999999998</v>
      </c>
      <c r="K57" s="26">
        <f t="shared" si="7"/>
        <v>0.47833333333333333</v>
      </c>
      <c r="L57" s="26">
        <f t="shared" si="5"/>
        <v>1.7346282222977472</v>
      </c>
      <c r="M57" s="26">
        <f>L57-$B$101</f>
        <v>1.8562712351961688</v>
      </c>
      <c r="N57" s="27" t="s">
        <v>72</v>
      </c>
    </row>
    <row r="58" spans="1:15">
      <c r="A58" s="13">
        <v>63</v>
      </c>
      <c r="B58" s="26">
        <v>3</v>
      </c>
      <c r="C58" s="29" t="s">
        <v>36</v>
      </c>
      <c r="D58" s="29" t="s">
        <v>34</v>
      </c>
      <c r="E58" s="29" t="s">
        <v>35</v>
      </c>
      <c r="F58" s="29">
        <v>1</v>
      </c>
      <c r="G58" s="29" t="s">
        <v>75</v>
      </c>
      <c r="H58" s="16">
        <v>0.379</v>
      </c>
      <c r="I58" s="16">
        <v>0.36199999999999999</v>
      </c>
      <c r="J58" s="16">
        <v>0.36199999999999999</v>
      </c>
      <c r="K58" s="26">
        <f t="shared" si="7"/>
        <v>0.36766666666666664</v>
      </c>
      <c r="L58" s="26">
        <f t="shared" si="5"/>
        <v>1.1812303033254739</v>
      </c>
      <c r="M58" s="26">
        <f>L58-$B$101</f>
        <v>1.3028733162238955</v>
      </c>
      <c r="N58" s="27" t="s">
        <v>72</v>
      </c>
    </row>
    <row r="59" spans="1:15">
      <c r="A59" s="13">
        <v>58</v>
      </c>
      <c r="B59" s="26">
        <v>3</v>
      </c>
      <c r="C59" s="29" t="s">
        <v>36</v>
      </c>
      <c r="D59" s="29" t="s">
        <v>31</v>
      </c>
      <c r="E59" s="29"/>
      <c r="F59" s="29">
        <v>1</v>
      </c>
      <c r="G59" s="29" t="s">
        <v>76</v>
      </c>
      <c r="H59" s="16">
        <v>0.376</v>
      </c>
      <c r="I59" s="16">
        <v>0.374</v>
      </c>
      <c r="J59" s="16">
        <v>0.35899999999999999</v>
      </c>
      <c r="K59" s="26">
        <f t="shared" si="7"/>
        <v>0.36966666666666664</v>
      </c>
      <c r="L59" s="26">
        <f t="shared" si="5"/>
        <v>1.1912314705358162</v>
      </c>
      <c r="M59" s="26">
        <f>L59-$B$100</f>
        <v>1.2988989130370823</v>
      </c>
      <c r="N59" s="27" t="s">
        <v>72</v>
      </c>
    </row>
    <row r="60" spans="1:15">
      <c r="A60" s="3">
        <v>60</v>
      </c>
      <c r="B60" s="26">
        <v>3</v>
      </c>
      <c r="C60" s="29" t="s">
        <v>36</v>
      </c>
      <c r="D60" s="29" t="s">
        <v>31</v>
      </c>
      <c r="E60" s="29"/>
      <c r="F60" s="29">
        <v>3</v>
      </c>
      <c r="G60" s="29" t="s">
        <v>76</v>
      </c>
      <c r="H60" s="16">
        <v>0.35399999999999998</v>
      </c>
      <c r="I60" s="16">
        <v>0.35</v>
      </c>
      <c r="J60" s="16">
        <v>0.35699999999999998</v>
      </c>
      <c r="K60" s="26">
        <f t="shared" si="7"/>
        <v>0.35366666666666663</v>
      </c>
      <c r="L60" s="26">
        <f t="shared" si="5"/>
        <v>1.1112221328530778</v>
      </c>
      <c r="M60" s="26">
        <f>L60-$B$100</f>
        <v>1.2188895753543438</v>
      </c>
      <c r="N60" s="27" t="s">
        <v>72</v>
      </c>
    </row>
    <row r="61" spans="1:15" ht="42">
      <c r="A61" s="13" t="s">
        <v>21</v>
      </c>
      <c r="B61" s="26">
        <v>1</v>
      </c>
      <c r="G61" s="29" t="s">
        <v>74</v>
      </c>
      <c r="H61" s="13">
        <v>0.16600000000000001</v>
      </c>
      <c r="I61" s="13">
        <v>0.17</v>
      </c>
      <c r="J61" s="13">
        <v>0.16500000000000001</v>
      </c>
      <c r="K61" s="26">
        <f t="shared" ref="K61:K71" si="8">AVERAGE(H61:J61)</f>
        <v>0.16700000000000001</v>
      </c>
      <c r="L61" s="26">
        <f>K61*$B$81+$B$82</f>
        <v>0.16191438306039485</v>
      </c>
      <c r="M61" s="26">
        <f t="shared" ref="M61:M66" si="9">L61-$B$102</f>
        <v>0.26452934866906436</v>
      </c>
    </row>
    <row r="62" spans="1:15" ht="28">
      <c r="A62" s="3" t="s">
        <v>12</v>
      </c>
      <c r="B62" s="26">
        <v>1</v>
      </c>
      <c r="G62" s="29" t="s">
        <v>74</v>
      </c>
      <c r="H62" s="3">
        <v>4.9000000000000002E-2</v>
      </c>
      <c r="I62" s="3">
        <v>3.7999999999999999E-2</v>
      </c>
      <c r="J62" s="3">
        <v>3.7999999999999999E-2</v>
      </c>
      <c r="K62" s="26">
        <f t="shared" si="8"/>
        <v>4.1666666666666664E-2</v>
      </c>
      <c r="L62" s="26">
        <f>K62*$B$81+$B$82</f>
        <v>-0.41730142500351647</v>
      </c>
      <c r="M62" s="26">
        <f t="shared" si="9"/>
        <v>-0.31468645939484696</v>
      </c>
    </row>
    <row r="63" spans="1:15">
      <c r="A63" s="10" t="s">
        <v>9</v>
      </c>
      <c r="B63" s="26">
        <v>2</v>
      </c>
      <c r="G63" s="29" t="s">
        <v>74</v>
      </c>
      <c r="H63" s="16">
        <v>0.28000000000000003</v>
      </c>
      <c r="I63" s="16">
        <v>0.28100000000000003</v>
      </c>
      <c r="J63" s="16">
        <v>0.27100000000000002</v>
      </c>
      <c r="K63" s="26">
        <f t="shared" si="8"/>
        <v>0.27733333333333338</v>
      </c>
      <c r="L63" s="26">
        <f>K63*$B$85+$B$86</f>
        <v>0.71506056914119598</v>
      </c>
      <c r="M63" s="26">
        <f t="shared" si="9"/>
        <v>0.81767553474986554</v>
      </c>
    </row>
    <row r="64" spans="1:15" ht="42">
      <c r="A64" s="13" t="s">
        <v>22</v>
      </c>
      <c r="B64" s="26">
        <v>2</v>
      </c>
      <c r="G64" s="29" t="s">
        <v>74</v>
      </c>
      <c r="H64" s="3">
        <v>0.151</v>
      </c>
      <c r="I64" s="3">
        <v>0.152</v>
      </c>
      <c r="J64" s="3">
        <v>0.152</v>
      </c>
      <c r="K64" s="26">
        <f t="shared" si="8"/>
        <v>0.15166666666666664</v>
      </c>
      <c r="L64" s="26">
        <f>K64*$B$85+$B$86</f>
        <v>9.4121099792896956E-2</v>
      </c>
      <c r="M64" s="26">
        <f t="shared" si="9"/>
        <v>0.19673606540156646</v>
      </c>
    </row>
    <row r="65" spans="1:13" ht="42">
      <c r="A65" s="3" t="s">
        <v>16</v>
      </c>
      <c r="B65" s="26">
        <v>2</v>
      </c>
      <c r="G65" s="29" t="s">
        <v>74</v>
      </c>
      <c r="H65" s="17">
        <v>0.60899999999999999</v>
      </c>
      <c r="I65" s="17">
        <v>0.61499999999999999</v>
      </c>
      <c r="J65" s="17">
        <v>0.60799999999999998</v>
      </c>
      <c r="K65" s="26">
        <f t="shared" si="8"/>
        <v>0.61066666666666658</v>
      </c>
      <c r="L65" s="26">
        <f>K65*$B$85+$B$86</f>
        <v>2.3621148644947731</v>
      </c>
      <c r="M65" s="26">
        <f t="shared" si="9"/>
        <v>2.4647298301034426</v>
      </c>
    </row>
    <row r="66" spans="1:13" ht="42">
      <c r="A66" s="10" t="s">
        <v>18</v>
      </c>
      <c r="B66" s="26">
        <v>3</v>
      </c>
      <c r="G66" s="29" t="s">
        <v>74</v>
      </c>
      <c r="H66" s="11">
        <v>0.60599999999999998</v>
      </c>
      <c r="I66" s="11">
        <v>0.59899999999999998</v>
      </c>
      <c r="J66" s="11">
        <v>0.60299999999999998</v>
      </c>
      <c r="K66" s="26">
        <f t="shared" si="8"/>
        <v>0.60266666666666668</v>
      </c>
      <c r="L66" s="26">
        <f>K66*$B$89+$B$90</f>
        <v>2.3563674505406929</v>
      </c>
      <c r="M66" s="26">
        <f t="shared" si="9"/>
        <v>2.4589824161493623</v>
      </c>
    </row>
    <row r="67" spans="1:13" ht="42">
      <c r="A67" s="13" t="s">
        <v>19</v>
      </c>
      <c r="B67" s="26">
        <v>3</v>
      </c>
      <c r="G67" s="29" t="s">
        <v>74</v>
      </c>
      <c r="H67" s="4">
        <v>1.819</v>
      </c>
      <c r="I67" s="4">
        <v>1.8280000000000001</v>
      </c>
      <c r="J67" s="4">
        <v>1.8360000000000001</v>
      </c>
      <c r="K67" s="26">
        <f t="shared" si="8"/>
        <v>1.8276666666666668</v>
      </c>
      <c r="L67" s="26">
        <f>K67*$B$89+$B$90</f>
        <v>8.4820823668753427</v>
      </c>
      <c r="M67" s="26">
        <f t="shared" ref="M67:M74" si="10">L67-$B$102</f>
        <v>8.5846973324840121</v>
      </c>
    </row>
    <row r="68" spans="1:13">
      <c r="A68" s="10" t="s">
        <v>9</v>
      </c>
      <c r="B68" s="26">
        <v>1</v>
      </c>
      <c r="G68" s="29" t="s">
        <v>74</v>
      </c>
      <c r="H68" s="16">
        <v>0.28299999999999997</v>
      </c>
      <c r="I68" s="16">
        <v>0.28299999999999997</v>
      </c>
      <c r="J68" s="16">
        <v>0.28299999999999997</v>
      </c>
      <c r="K68" s="26">
        <f t="shared" si="8"/>
        <v>0.28299999999999997</v>
      </c>
      <c r="L68" s="26">
        <f>K68*$B$81+$B$82</f>
        <v>0.69799709903444018</v>
      </c>
      <c r="M68" s="26">
        <f t="shared" si="10"/>
        <v>0.80061206464310974</v>
      </c>
    </row>
    <row r="69" spans="1:13">
      <c r="A69" s="13" t="s">
        <v>17</v>
      </c>
      <c r="B69" s="26">
        <v>3</v>
      </c>
      <c r="G69" s="29" t="s">
        <v>74</v>
      </c>
      <c r="H69" s="3">
        <v>4.2000000000000003E-2</v>
      </c>
      <c r="I69" s="3">
        <v>0.04</v>
      </c>
      <c r="J69" s="3">
        <v>3.9E-2</v>
      </c>
      <c r="K69" s="26">
        <f t="shared" si="8"/>
        <v>4.0333333333333332E-2</v>
      </c>
      <c r="L69" s="26">
        <f>K69*$B$89+$B$90</f>
        <v>-0.45562739676721353</v>
      </c>
      <c r="M69" s="26">
        <f t="shared" si="10"/>
        <v>-0.35301243115854403</v>
      </c>
    </row>
    <row r="70" spans="1:13" ht="28">
      <c r="A70" s="13" t="s">
        <v>11</v>
      </c>
      <c r="B70" s="26">
        <v>1</v>
      </c>
      <c r="G70" s="29" t="s">
        <v>74</v>
      </c>
      <c r="H70" s="3">
        <v>0.108</v>
      </c>
      <c r="I70" s="3">
        <v>0.109</v>
      </c>
      <c r="J70" s="3">
        <v>0.109</v>
      </c>
      <c r="K70" s="26">
        <f t="shared" si="8"/>
        <v>0.10866666666666668</v>
      </c>
      <c r="L70" s="26">
        <f>K70*$B$81+$B$82</f>
        <v>-0.10766744250126603</v>
      </c>
      <c r="M70" s="26">
        <f t="shared" si="10"/>
        <v>-5.0524768925965108E-3</v>
      </c>
    </row>
    <row r="71" spans="1:13" ht="28">
      <c r="A71" s="13" t="s">
        <v>13</v>
      </c>
      <c r="B71" s="26">
        <v>2</v>
      </c>
      <c r="G71" s="29" t="s">
        <v>74</v>
      </c>
      <c r="H71" s="3">
        <v>0.106</v>
      </c>
      <c r="I71" s="3">
        <v>0.108</v>
      </c>
      <c r="J71" s="3">
        <v>0.11</v>
      </c>
      <c r="K71" s="26">
        <f t="shared" si="8"/>
        <v>0.108</v>
      </c>
      <c r="L71" s="26">
        <f>K71*$B$85+$B$86</f>
        <v>-0.1216430128984215</v>
      </c>
      <c r="M71" s="26">
        <f t="shared" si="10"/>
        <v>-1.9028047289751979E-2</v>
      </c>
    </row>
    <row r="72" spans="1:13" ht="28">
      <c r="A72" s="25" t="s">
        <v>66</v>
      </c>
      <c r="B72" s="27" t="s">
        <v>65</v>
      </c>
      <c r="C72" s="31"/>
      <c r="D72" s="31"/>
      <c r="E72" s="31"/>
      <c r="F72" s="31"/>
      <c r="G72" s="29" t="s">
        <v>74</v>
      </c>
      <c r="H72" s="3">
        <v>0.16500000000000001</v>
      </c>
      <c r="I72" s="3">
        <v>0.16300000000000001</v>
      </c>
      <c r="J72" s="3">
        <v>0.16400000000000001</v>
      </c>
      <c r="K72" s="26">
        <f t="shared" ref="K72" si="11">AVERAGE(H72:J72)</f>
        <v>0.16400000000000001</v>
      </c>
      <c r="L72" s="26">
        <f>K72*$B$97+$B$98</f>
        <v>-0.1287939885479551</v>
      </c>
      <c r="M72" s="26">
        <f t="shared" si="10"/>
        <v>-2.6179022939285576E-2</v>
      </c>
    </row>
    <row r="73" spans="1:13" ht="28">
      <c r="A73" s="13" t="s">
        <v>14</v>
      </c>
      <c r="B73" s="26">
        <v>2</v>
      </c>
      <c r="G73" s="29" t="s">
        <v>74</v>
      </c>
      <c r="H73" s="3">
        <v>0.115</v>
      </c>
      <c r="I73" s="3">
        <v>0.114</v>
      </c>
      <c r="J73" s="3">
        <v>0.11</v>
      </c>
      <c r="K73" s="26">
        <f>AVERAGE(H73:J73)</f>
        <v>0.113</v>
      </c>
      <c r="L73" s="26">
        <f>K73*$B$85+$B$86</f>
        <v>-9.693719846811788E-2</v>
      </c>
      <c r="M73" s="26">
        <f t="shared" si="10"/>
        <v>5.67776714055164E-3</v>
      </c>
    </row>
    <row r="74" spans="1:13" ht="28">
      <c r="A74" s="13" t="s">
        <v>15</v>
      </c>
      <c r="B74" s="26">
        <v>2</v>
      </c>
      <c r="G74" s="29" t="s">
        <v>74</v>
      </c>
      <c r="H74" s="3">
        <v>0.11700000000000001</v>
      </c>
      <c r="I74" s="3">
        <v>0.115</v>
      </c>
      <c r="J74" s="3">
        <v>0.11600000000000001</v>
      </c>
      <c r="K74" s="26">
        <f>AVERAGE(H74:J74)</f>
        <v>0.11600000000000001</v>
      </c>
      <c r="L74" s="26">
        <f>K74*$B$85+$B$86</f>
        <v>-8.2113709809935598E-2</v>
      </c>
      <c r="M74" s="26">
        <f t="shared" si="10"/>
        <v>2.0501255798733922E-2</v>
      </c>
    </row>
    <row r="77" spans="1:13">
      <c r="A77" s="27" t="s">
        <v>67</v>
      </c>
    </row>
    <row r="80" spans="1:13">
      <c r="A80" s="27" t="s">
        <v>50</v>
      </c>
    </row>
    <row r="81" spans="1:2">
      <c r="A81" s="26" t="s">
        <v>56</v>
      </c>
      <c r="B81" s="26">
        <v>4.6214027239141853</v>
      </c>
    </row>
    <row r="82" spans="1:2">
      <c r="A82" s="26" t="s">
        <v>57</v>
      </c>
      <c r="B82" s="26">
        <v>-0.60985987183327417</v>
      </c>
    </row>
    <row r="84" spans="1:2">
      <c r="A84" s="27" t="s">
        <v>51</v>
      </c>
    </row>
    <row r="85" spans="1:2">
      <c r="A85" s="26" t="s">
        <v>48</v>
      </c>
      <c r="B85" s="26">
        <v>4.9411628860607326</v>
      </c>
    </row>
    <row r="86" spans="1:2">
      <c r="A86" s="26" t="s">
        <v>49</v>
      </c>
      <c r="B86" s="26">
        <v>-0.65528860459298066</v>
      </c>
    </row>
    <row r="88" spans="1:2">
      <c r="A88" s="27" t="s">
        <v>52</v>
      </c>
    </row>
    <row r="89" spans="1:2">
      <c r="A89" s="26" t="s">
        <v>48</v>
      </c>
      <c r="B89" s="26">
        <v>5.0005836051711432</v>
      </c>
    </row>
    <row r="90" spans="1:2">
      <c r="A90" s="26" t="s">
        <v>49</v>
      </c>
      <c r="B90" s="26">
        <v>-0.65731760217578294</v>
      </c>
    </row>
    <row r="92" spans="1:2">
      <c r="A92" s="27" t="s">
        <v>115</v>
      </c>
    </row>
    <row r="93" spans="1:2">
      <c r="A93" s="27" t="s">
        <v>48</v>
      </c>
      <c r="B93" s="30">
        <v>3.9347181971725029</v>
      </c>
    </row>
    <row r="94" spans="1:2">
      <c r="A94" s="27" t="s">
        <v>49</v>
      </c>
      <c r="B94" s="30">
        <v>-0.60407942467079412</v>
      </c>
    </row>
    <row r="96" spans="1:2">
      <c r="A96" s="27" t="s">
        <v>64</v>
      </c>
    </row>
    <row r="97" spans="1:2">
      <c r="A97" s="26" t="s">
        <v>56</v>
      </c>
      <c r="B97" s="26">
        <v>5.0690192329743935</v>
      </c>
    </row>
    <row r="98" spans="1:2">
      <c r="A98" s="26" t="s">
        <v>57</v>
      </c>
      <c r="B98" s="26">
        <v>-0.96011314275575566</v>
      </c>
    </row>
    <row r="100" spans="1:2">
      <c r="A100" s="27" t="s">
        <v>59</v>
      </c>
      <c r="B100" s="26">
        <f>AVERAGE(L70)</f>
        <v>-0.10766744250126603</v>
      </c>
    </row>
    <row r="101" spans="1:2">
      <c r="A101" s="27" t="s">
        <v>60</v>
      </c>
      <c r="B101" s="26">
        <f>AVERAGE(L71)</f>
        <v>-0.1216430128984215</v>
      </c>
    </row>
    <row r="102" spans="1:2">
      <c r="A102" s="27" t="s">
        <v>61</v>
      </c>
      <c r="B102" s="26">
        <f>AVERAGE(L72:L74)</f>
        <v>-0.10261496560866952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3A7D63-BFFC-ED4D-9391-2C97B8F1624D}">
  <dimension ref="A1:P121"/>
  <sheetViews>
    <sheetView topLeftCell="A37" zoomScale="112" workbookViewId="0">
      <selection activeCell="O71" sqref="O71"/>
    </sheetView>
  </sheetViews>
  <sheetFormatPr baseColWidth="10" defaultRowHeight="15"/>
  <cols>
    <col min="1" max="2" width="10.83203125" style="26"/>
    <col min="3" max="7" width="10.83203125" style="30"/>
    <col min="8" max="16384" width="10.83203125" style="26"/>
  </cols>
  <sheetData>
    <row r="1" spans="1:15" s="22" customFormat="1" ht="53" customHeight="1">
      <c r="A1" s="22" t="s">
        <v>37</v>
      </c>
      <c r="B1" s="23" t="s">
        <v>38</v>
      </c>
      <c r="C1" s="29" t="s">
        <v>23</v>
      </c>
      <c r="D1" s="29" t="s">
        <v>24</v>
      </c>
      <c r="E1" s="29" t="s">
        <v>25</v>
      </c>
      <c r="F1" s="29" t="s">
        <v>70</v>
      </c>
      <c r="G1" s="29" t="s">
        <v>73</v>
      </c>
      <c r="H1" s="22" t="s">
        <v>39</v>
      </c>
      <c r="I1" s="22" t="s">
        <v>40</v>
      </c>
      <c r="J1" s="22" t="s">
        <v>41</v>
      </c>
      <c r="K1" s="24" t="s">
        <v>42</v>
      </c>
      <c r="L1" s="28" t="s">
        <v>86</v>
      </c>
      <c r="M1" s="28" t="s">
        <v>62</v>
      </c>
      <c r="N1" s="28" t="s">
        <v>71</v>
      </c>
      <c r="O1" s="28" t="s">
        <v>118</v>
      </c>
    </row>
    <row r="2" spans="1:15">
      <c r="A2" s="6">
        <v>9</v>
      </c>
      <c r="B2" s="26">
        <v>1</v>
      </c>
      <c r="C2" s="29" t="s">
        <v>26</v>
      </c>
      <c r="D2" s="29" t="s">
        <v>27</v>
      </c>
      <c r="E2" s="29">
        <v>0</v>
      </c>
      <c r="F2" s="29">
        <v>2</v>
      </c>
      <c r="G2" s="29" t="s">
        <v>74</v>
      </c>
      <c r="H2" s="6">
        <v>0.63600000000000001</v>
      </c>
      <c r="I2" s="6">
        <v>0.63400000000000001</v>
      </c>
      <c r="J2" s="6">
        <v>0.63500000000000001</v>
      </c>
      <c r="K2" s="26">
        <f t="shared" ref="K2:K82" si="0">AVERAGE(H2:J2)</f>
        <v>0.63500000000000001</v>
      </c>
      <c r="L2" s="26">
        <f t="shared" ref="L2:L21" si="1">K2*$B$100+$B$101</f>
        <v>2.3247308578522334</v>
      </c>
      <c r="M2" s="26">
        <f t="shared" ref="M2:M17" si="2">L2-$B$121</f>
        <v>2.4273458234609029</v>
      </c>
      <c r="N2" s="27" t="s">
        <v>72</v>
      </c>
    </row>
    <row r="3" spans="1:15">
      <c r="A3" s="17">
        <v>10</v>
      </c>
      <c r="B3" s="26">
        <v>1</v>
      </c>
      <c r="C3" s="29" t="s">
        <v>26</v>
      </c>
      <c r="D3" s="29" t="s">
        <v>27</v>
      </c>
      <c r="E3" s="29">
        <v>250</v>
      </c>
      <c r="F3" s="29">
        <v>2</v>
      </c>
      <c r="G3" s="29" t="s">
        <v>74</v>
      </c>
      <c r="H3" s="17">
        <v>0.58299999999999996</v>
      </c>
      <c r="I3" s="17">
        <v>0.58499999999999996</v>
      </c>
      <c r="J3" s="17">
        <v>0.58199999999999996</v>
      </c>
      <c r="K3" s="26">
        <f t="shared" si="0"/>
        <v>0.58333333333333337</v>
      </c>
      <c r="L3" s="26">
        <f t="shared" si="1"/>
        <v>2.0859583837833342</v>
      </c>
      <c r="M3" s="26">
        <f t="shared" si="2"/>
        <v>2.1885733493920037</v>
      </c>
      <c r="N3" s="27" t="s">
        <v>72</v>
      </c>
    </row>
    <row r="4" spans="1:15">
      <c r="A4" s="15">
        <v>11</v>
      </c>
      <c r="B4" s="26">
        <v>1</v>
      </c>
      <c r="C4" s="29" t="s">
        <v>26</v>
      </c>
      <c r="D4" s="29" t="s">
        <v>28</v>
      </c>
      <c r="E4" s="29">
        <v>0</v>
      </c>
      <c r="F4" s="29">
        <v>2</v>
      </c>
      <c r="G4" s="29" t="s">
        <v>74</v>
      </c>
      <c r="H4" s="21"/>
      <c r="I4" s="6">
        <v>0.69799999999999995</v>
      </c>
      <c r="J4" s="5">
        <v>0.70099999999999996</v>
      </c>
      <c r="K4" s="26">
        <f>AVERAGE(H4:J4)</f>
        <v>0.69950000000000001</v>
      </c>
      <c r="L4" s="26">
        <f t="shared" si="1"/>
        <v>2.6228113335446985</v>
      </c>
      <c r="M4" s="26">
        <f t="shared" si="2"/>
        <v>2.725426299153368</v>
      </c>
      <c r="N4" s="27" t="s">
        <v>72</v>
      </c>
    </row>
    <row r="5" spans="1:15">
      <c r="A5" s="6">
        <v>12</v>
      </c>
      <c r="B5" s="26">
        <v>1</v>
      </c>
      <c r="C5" s="29" t="s">
        <v>26</v>
      </c>
      <c r="D5" s="29" t="s">
        <v>28</v>
      </c>
      <c r="E5" s="29">
        <v>250</v>
      </c>
      <c r="F5" s="29">
        <v>2</v>
      </c>
      <c r="G5" s="29" t="s">
        <v>74</v>
      </c>
      <c r="H5" s="6">
        <v>0.65800000000000003</v>
      </c>
      <c r="I5" s="6">
        <v>0.66200000000000003</v>
      </c>
      <c r="J5" s="6">
        <v>0.625</v>
      </c>
      <c r="K5" s="26">
        <f t="shared" si="0"/>
        <v>0.64833333333333332</v>
      </c>
      <c r="L5" s="26">
        <f t="shared" si="1"/>
        <v>2.3863495608377558</v>
      </c>
      <c r="M5" s="26">
        <f t="shared" si="2"/>
        <v>2.4889645264464253</v>
      </c>
      <c r="N5" s="27" t="s">
        <v>72</v>
      </c>
    </row>
    <row r="6" spans="1:15">
      <c r="A6" s="5">
        <v>13</v>
      </c>
      <c r="B6" s="26">
        <v>1</v>
      </c>
      <c r="C6" s="29" t="s">
        <v>26</v>
      </c>
      <c r="D6" s="29" t="s">
        <v>29</v>
      </c>
      <c r="E6" s="29">
        <v>0</v>
      </c>
      <c r="F6" s="29">
        <v>2</v>
      </c>
      <c r="G6" s="29" t="s">
        <v>74</v>
      </c>
      <c r="H6" s="5">
        <v>0.74299999999999999</v>
      </c>
      <c r="I6" s="5">
        <v>0.74</v>
      </c>
      <c r="J6" s="5">
        <v>0.74099999999999999</v>
      </c>
      <c r="K6" s="26">
        <f t="shared" si="0"/>
        <v>0.7413333333333334</v>
      </c>
      <c r="L6" s="26">
        <f t="shared" si="1"/>
        <v>2.8161400141617756</v>
      </c>
      <c r="M6" s="26">
        <f t="shared" si="2"/>
        <v>2.9187549797704451</v>
      </c>
      <c r="N6" s="27" t="s">
        <v>72</v>
      </c>
    </row>
    <row r="7" spans="1:15">
      <c r="A7" s="5">
        <v>14</v>
      </c>
      <c r="B7" s="26">
        <v>1</v>
      </c>
      <c r="C7" s="29" t="s">
        <v>26</v>
      </c>
      <c r="D7" s="29" t="s">
        <v>29</v>
      </c>
      <c r="E7" s="29">
        <v>250</v>
      </c>
      <c r="F7" s="29">
        <v>2</v>
      </c>
      <c r="G7" s="29" t="s">
        <v>74</v>
      </c>
      <c r="H7" s="5">
        <v>0.76100000000000001</v>
      </c>
      <c r="I7" s="5">
        <v>0.76200000000000001</v>
      </c>
      <c r="J7" s="5">
        <v>0.76300000000000001</v>
      </c>
      <c r="K7" s="26">
        <f t="shared" si="0"/>
        <v>0.76200000000000001</v>
      </c>
      <c r="L7" s="26">
        <f t="shared" si="1"/>
        <v>2.9116490037893352</v>
      </c>
      <c r="M7" s="26">
        <f t="shared" si="2"/>
        <v>3.0142639693980047</v>
      </c>
      <c r="N7" s="27" t="s">
        <v>72</v>
      </c>
    </row>
    <row r="8" spans="1:15">
      <c r="A8" s="11">
        <v>15</v>
      </c>
      <c r="B8" s="26">
        <v>1</v>
      </c>
      <c r="C8" s="29" t="s">
        <v>26</v>
      </c>
      <c r="D8" s="29" t="s">
        <v>30</v>
      </c>
      <c r="E8" s="29">
        <v>0</v>
      </c>
      <c r="F8" s="29">
        <v>2</v>
      </c>
      <c r="G8" s="29" t="s">
        <v>74</v>
      </c>
      <c r="H8" s="11">
        <v>0.41</v>
      </c>
      <c r="I8" s="11">
        <v>0.41299999999999998</v>
      </c>
      <c r="J8" s="11">
        <v>0.41099999999999998</v>
      </c>
      <c r="K8" s="26">
        <f t="shared" si="0"/>
        <v>0.41133333333333333</v>
      </c>
      <c r="L8" s="26">
        <f t="shared" si="1"/>
        <v>1.2910771152700939</v>
      </c>
      <c r="M8" s="26">
        <f t="shared" si="2"/>
        <v>1.3936920808787634</v>
      </c>
      <c r="N8" s="27" t="s">
        <v>72</v>
      </c>
    </row>
    <row r="9" spans="1:15">
      <c r="A9" s="11">
        <v>16</v>
      </c>
      <c r="B9" s="26">
        <v>1</v>
      </c>
      <c r="C9" s="29" t="s">
        <v>26</v>
      </c>
      <c r="D9" s="29" t="s">
        <v>30</v>
      </c>
      <c r="E9" s="29">
        <v>250</v>
      </c>
      <c r="F9" s="29">
        <v>2</v>
      </c>
      <c r="G9" s="29" t="s">
        <v>74</v>
      </c>
      <c r="H9" s="11">
        <v>0.39100000000000001</v>
      </c>
      <c r="I9" s="11">
        <v>0.38700000000000001</v>
      </c>
      <c r="J9" s="11">
        <v>0.39300000000000002</v>
      </c>
      <c r="K9" s="26">
        <f t="shared" si="0"/>
        <v>0.39033333333333337</v>
      </c>
      <c r="L9" s="26">
        <f t="shared" si="1"/>
        <v>1.1940276580678963</v>
      </c>
      <c r="M9" s="26">
        <f t="shared" si="2"/>
        <v>1.2966426236765658</v>
      </c>
      <c r="N9" s="27" t="s">
        <v>72</v>
      </c>
    </row>
    <row r="10" spans="1:15">
      <c r="A10" s="5">
        <v>42</v>
      </c>
      <c r="B10" s="26">
        <v>1</v>
      </c>
      <c r="C10" s="29" t="s">
        <v>36</v>
      </c>
      <c r="D10" s="29" t="s">
        <v>27</v>
      </c>
      <c r="E10" s="29">
        <v>0</v>
      </c>
      <c r="F10" s="29">
        <v>2</v>
      </c>
      <c r="G10" s="29" t="s">
        <v>74</v>
      </c>
      <c r="H10" s="5">
        <v>0.73099999999999998</v>
      </c>
      <c r="I10" s="5">
        <v>0.76500000000000001</v>
      </c>
      <c r="J10" s="5">
        <v>0.76900000000000002</v>
      </c>
      <c r="K10" s="26">
        <f t="shared" si="0"/>
        <v>0.755</v>
      </c>
      <c r="L10" s="26">
        <f t="shared" si="1"/>
        <v>2.8792991847219356</v>
      </c>
      <c r="M10" s="26">
        <f t="shared" si="2"/>
        <v>2.981914150330605</v>
      </c>
      <c r="N10" s="27" t="s">
        <v>72</v>
      </c>
    </row>
    <row r="11" spans="1:15">
      <c r="A11" s="5">
        <v>43</v>
      </c>
      <c r="B11" s="26">
        <v>1</v>
      </c>
      <c r="C11" s="29" t="s">
        <v>36</v>
      </c>
      <c r="D11" s="29" t="s">
        <v>27</v>
      </c>
      <c r="E11" s="29">
        <v>250</v>
      </c>
      <c r="F11" s="29">
        <v>2</v>
      </c>
      <c r="G11" s="29" t="s">
        <v>74</v>
      </c>
      <c r="H11" s="5">
        <v>0.77400000000000002</v>
      </c>
      <c r="I11" s="5">
        <v>0.77100000000000002</v>
      </c>
      <c r="J11" s="5">
        <v>0.77200000000000002</v>
      </c>
      <c r="K11" s="26">
        <f t="shared" si="0"/>
        <v>0.77233333333333343</v>
      </c>
      <c r="L11" s="26">
        <f t="shared" si="1"/>
        <v>2.9594034986031152</v>
      </c>
      <c r="M11" s="26">
        <f t="shared" si="2"/>
        <v>3.0620184642117847</v>
      </c>
      <c r="N11" s="27" t="s">
        <v>72</v>
      </c>
    </row>
    <row r="12" spans="1:15">
      <c r="A12" s="9">
        <v>44</v>
      </c>
      <c r="B12" s="26">
        <v>1</v>
      </c>
      <c r="C12" s="29" t="s">
        <v>36</v>
      </c>
      <c r="D12" s="29" t="s">
        <v>28</v>
      </c>
      <c r="E12" s="29">
        <v>0</v>
      </c>
      <c r="F12" s="29">
        <v>2</v>
      </c>
      <c r="G12" s="29" t="s">
        <v>74</v>
      </c>
      <c r="H12" s="9">
        <v>0.83299999999999996</v>
      </c>
      <c r="I12" s="9">
        <v>0.83299999999999996</v>
      </c>
      <c r="J12" s="9">
        <v>0.83699999999999997</v>
      </c>
      <c r="K12" s="26">
        <f t="shared" si="0"/>
        <v>0.83433333333333337</v>
      </c>
      <c r="L12" s="26">
        <f t="shared" si="1"/>
        <v>3.2459304674857945</v>
      </c>
      <c r="M12" s="26">
        <f t="shared" si="2"/>
        <v>3.348545433094464</v>
      </c>
      <c r="N12" s="27" t="s">
        <v>72</v>
      </c>
    </row>
    <row r="13" spans="1:15">
      <c r="A13" s="9">
        <v>45</v>
      </c>
      <c r="B13" s="26">
        <v>1</v>
      </c>
      <c r="C13" s="29" t="s">
        <v>36</v>
      </c>
      <c r="D13" s="29" t="s">
        <v>28</v>
      </c>
      <c r="E13" s="29">
        <v>250</v>
      </c>
      <c r="F13" s="29">
        <v>2</v>
      </c>
      <c r="G13" s="29" t="s">
        <v>74</v>
      </c>
      <c r="H13" s="9">
        <v>0.81899999999999995</v>
      </c>
      <c r="I13" s="9">
        <v>0.82199999999999995</v>
      </c>
      <c r="J13" s="9">
        <v>0.82599999999999996</v>
      </c>
      <c r="K13" s="26">
        <f t="shared" si="0"/>
        <v>0.82233333333333336</v>
      </c>
      <c r="L13" s="26">
        <f t="shared" si="1"/>
        <v>3.1904736347988245</v>
      </c>
      <c r="M13" s="26">
        <f t="shared" si="2"/>
        <v>3.293088600407494</v>
      </c>
      <c r="N13" s="27" t="s">
        <v>72</v>
      </c>
    </row>
    <row r="14" spans="1:15">
      <c r="A14" s="9">
        <v>56</v>
      </c>
      <c r="B14" s="26">
        <v>1</v>
      </c>
      <c r="C14" s="29" t="s">
        <v>36</v>
      </c>
      <c r="D14" s="29" t="s">
        <v>29</v>
      </c>
      <c r="E14" s="29">
        <v>0</v>
      </c>
      <c r="F14" s="29">
        <v>2</v>
      </c>
      <c r="G14" s="29" t="s">
        <v>74</v>
      </c>
      <c r="H14" s="9">
        <v>0.80600000000000005</v>
      </c>
      <c r="I14" s="14">
        <v>0.88500000000000001</v>
      </c>
      <c r="J14" s="14">
        <v>0.88400000000000001</v>
      </c>
      <c r="K14" s="26">
        <f t="shared" si="0"/>
        <v>0.85833333333333339</v>
      </c>
      <c r="L14" s="26">
        <f t="shared" si="1"/>
        <v>3.3568441328597349</v>
      </c>
      <c r="M14" s="26">
        <f t="shared" si="2"/>
        <v>3.4594590984684044</v>
      </c>
      <c r="N14" s="27" t="s">
        <v>72</v>
      </c>
    </row>
    <row r="15" spans="1:15">
      <c r="A15" s="9">
        <v>47</v>
      </c>
      <c r="B15" s="26">
        <v>1</v>
      </c>
      <c r="C15" s="29" t="s">
        <v>36</v>
      </c>
      <c r="D15" s="29" t="s">
        <v>29</v>
      </c>
      <c r="E15" s="29">
        <v>250</v>
      </c>
      <c r="F15" s="29">
        <v>2</v>
      </c>
      <c r="G15" s="29" t="s">
        <v>74</v>
      </c>
      <c r="H15" s="9">
        <v>0.82799999999999996</v>
      </c>
      <c r="I15" s="9">
        <v>0.83299999999999996</v>
      </c>
      <c r="J15" s="9">
        <v>0.83399999999999996</v>
      </c>
      <c r="K15" s="26">
        <f t="shared" si="0"/>
        <v>0.83166666666666667</v>
      </c>
      <c r="L15" s="26">
        <f t="shared" si="1"/>
        <v>3.2336067268886901</v>
      </c>
      <c r="M15" s="26">
        <f t="shared" si="2"/>
        <v>3.3362216924973596</v>
      </c>
      <c r="N15" s="27" t="s">
        <v>72</v>
      </c>
    </row>
    <row r="16" spans="1:15">
      <c r="A16" s="17">
        <v>48</v>
      </c>
      <c r="B16" s="26">
        <v>1</v>
      </c>
      <c r="C16" s="29" t="s">
        <v>36</v>
      </c>
      <c r="D16" s="29" t="s">
        <v>30</v>
      </c>
      <c r="E16" s="29">
        <v>0</v>
      </c>
      <c r="F16" s="29">
        <v>2</v>
      </c>
      <c r="G16" s="29" t="s">
        <v>74</v>
      </c>
      <c r="H16" s="17">
        <v>0.59099999999999997</v>
      </c>
      <c r="I16" s="17">
        <v>0.58799999999999997</v>
      </c>
      <c r="J16" s="17">
        <v>0.59</v>
      </c>
      <c r="K16" s="26">
        <f t="shared" si="0"/>
        <v>0.58966666666666656</v>
      </c>
      <c r="L16" s="26">
        <f t="shared" si="1"/>
        <v>2.1152272677014565</v>
      </c>
      <c r="M16" s="26">
        <f t="shared" si="2"/>
        <v>2.217842233310126</v>
      </c>
      <c r="N16" s="27" t="s">
        <v>72</v>
      </c>
    </row>
    <row r="17" spans="1:14">
      <c r="A17" s="17">
        <v>49</v>
      </c>
      <c r="B17" s="26">
        <v>1</v>
      </c>
      <c r="C17" s="29" t="s">
        <v>36</v>
      </c>
      <c r="D17" s="29" t="s">
        <v>30</v>
      </c>
      <c r="E17" s="29">
        <v>250</v>
      </c>
      <c r="F17" s="29">
        <v>2</v>
      </c>
      <c r="G17" s="29" t="s">
        <v>74</v>
      </c>
      <c r="H17" s="17">
        <v>0.58199999999999996</v>
      </c>
      <c r="I17" s="17">
        <v>0.58399999999999996</v>
      </c>
      <c r="J17" s="5">
        <v>0.747</v>
      </c>
      <c r="K17" s="26">
        <f t="shared" si="0"/>
        <v>0.6376666666666666</v>
      </c>
      <c r="L17" s="26">
        <f t="shared" si="1"/>
        <v>2.3370545984493378</v>
      </c>
      <c r="M17" s="26">
        <f t="shared" si="2"/>
        <v>2.4396695640580073</v>
      </c>
      <c r="N17" s="27" t="s">
        <v>72</v>
      </c>
    </row>
    <row r="18" spans="1:14">
      <c r="A18" s="13">
        <v>28</v>
      </c>
      <c r="B18" s="26">
        <v>1</v>
      </c>
      <c r="C18" s="29" t="s">
        <v>26</v>
      </c>
      <c r="D18" s="29" t="s">
        <v>32</v>
      </c>
      <c r="E18" s="29" t="s">
        <v>35</v>
      </c>
      <c r="F18" s="29">
        <v>1</v>
      </c>
      <c r="G18" s="29" t="s">
        <v>75</v>
      </c>
      <c r="H18" s="13">
        <v>0.16700000000000001</v>
      </c>
      <c r="I18" s="13">
        <v>0.16900000000000001</v>
      </c>
      <c r="J18" s="13">
        <v>0.16600000000000001</v>
      </c>
      <c r="K18" s="26">
        <f t="shared" si="0"/>
        <v>0.16733333333333333</v>
      </c>
      <c r="L18" s="26">
        <f t="shared" si="1"/>
        <v>0.16345485063503284</v>
      </c>
      <c r="M18" s="26">
        <f>L18-$B$120</f>
        <v>0.28509786353345434</v>
      </c>
      <c r="N18" s="27" t="s">
        <v>72</v>
      </c>
    </row>
    <row r="19" spans="1:14">
      <c r="A19" s="10">
        <v>29</v>
      </c>
      <c r="B19" s="26">
        <v>1</v>
      </c>
      <c r="C19" s="29" t="s">
        <v>26</v>
      </c>
      <c r="D19" s="29" t="s">
        <v>33</v>
      </c>
      <c r="E19" s="29" t="s">
        <v>35</v>
      </c>
      <c r="F19" s="29">
        <v>1</v>
      </c>
      <c r="G19" s="29" t="s">
        <v>75</v>
      </c>
      <c r="H19" s="10">
        <v>0.312</v>
      </c>
      <c r="I19" s="10">
        <v>0.317</v>
      </c>
      <c r="J19" s="10">
        <v>0.311</v>
      </c>
      <c r="K19" s="26">
        <f t="shared" si="0"/>
        <v>0.3133333333333333</v>
      </c>
      <c r="L19" s="26">
        <f t="shared" si="1"/>
        <v>0.83817964832650382</v>
      </c>
      <c r="M19" s="26">
        <f>L19-$B$120</f>
        <v>0.95982266122492532</v>
      </c>
      <c r="N19" s="27" t="s">
        <v>72</v>
      </c>
    </row>
    <row r="20" spans="1:14">
      <c r="A20" s="13">
        <v>30</v>
      </c>
      <c r="B20" s="26">
        <v>1</v>
      </c>
      <c r="C20" s="29" t="s">
        <v>26</v>
      </c>
      <c r="D20" s="29" t="s">
        <v>34</v>
      </c>
      <c r="E20" s="29" t="s">
        <v>35</v>
      </c>
      <c r="F20" s="29">
        <v>1</v>
      </c>
      <c r="G20" s="29" t="s">
        <v>75</v>
      </c>
      <c r="H20" s="13">
        <v>0.16400000000000001</v>
      </c>
      <c r="I20" s="13">
        <v>0.16400000000000001</v>
      </c>
      <c r="J20" s="13">
        <v>0.16400000000000001</v>
      </c>
      <c r="K20" s="26">
        <f t="shared" si="0"/>
        <v>0.16400000000000001</v>
      </c>
      <c r="L20" s="26">
        <f t="shared" si="1"/>
        <v>0.14805017488865224</v>
      </c>
      <c r="M20" s="26">
        <f>L20-$B$120</f>
        <v>0.26969318778707374</v>
      </c>
      <c r="N20" s="27" t="s">
        <v>72</v>
      </c>
    </row>
    <row r="21" spans="1:14">
      <c r="A21" s="13">
        <v>25</v>
      </c>
      <c r="B21" s="26">
        <v>1</v>
      </c>
      <c r="C21" s="29" t="s">
        <v>26</v>
      </c>
      <c r="D21" s="29" t="s">
        <v>31</v>
      </c>
      <c r="E21" s="29"/>
      <c r="F21" s="29">
        <v>1</v>
      </c>
      <c r="G21" s="29" t="s">
        <v>76</v>
      </c>
      <c r="H21" s="13">
        <v>0.17499999999999999</v>
      </c>
      <c r="I21" s="13">
        <v>0.17599999999999999</v>
      </c>
      <c r="J21" s="13">
        <v>0.17599999999999999</v>
      </c>
      <c r="K21" s="26">
        <f t="shared" si="0"/>
        <v>0.17566666666666664</v>
      </c>
      <c r="L21" s="26">
        <f t="shared" si="1"/>
        <v>0.20196654000098424</v>
      </c>
      <c r="M21" s="26">
        <f>L21-$B$119</f>
        <v>0.30963398250225027</v>
      </c>
      <c r="N21" s="27" t="s">
        <v>72</v>
      </c>
    </row>
    <row r="22" spans="1:14">
      <c r="A22" s="6">
        <v>17</v>
      </c>
      <c r="B22" s="26">
        <v>2</v>
      </c>
      <c r="C22" s="29" t="s">
        <v>26</v>
      </c>
      <c r="D22" s="29" t="s">
        <v>27</v>
      </c>
      <c r="E22" s="29">
        <v>0</v>
      </c>
      <c r="F22" s="29">
        <v>3</v>
      </c>
      <c r="G22" s="29" t="s">
        <v>74</v>
      </c>
      <c r="H22" s="17">
        <v>0.61699999999999999</v>
      </c>
      <c r="I22" s="17">
        <v>0.61399999999999999</v>
      </c>
      <c r="J22" s="17">
        <v>0.61399999999999999</v>
      </c>
      <c r="K22" s="26">
        <f t="shared" si="0"/>
        <v>0.61499999999999988</v>
      </c>
      <c r="L22" s="26">
        <f t="shared" ref="L22:L39" si="3">K22*$B$104+$B$105</f>
        <v>2.3835265703343693</v>
      </c>
      <c r="M22" s="26">
        <f t="shared" ref="M22:M37" si="4">L22-$B$121</f>
        <v>2.4861415359430388</v>
      </c>
      <c r="N22" s="27" t="s">
        <v>72</v>
      </c>
    </row>
    <row r="23" spans="1:14">
      <c r="A23" s="17">
        <v>18</v>
      </c>
      <c r="B23" s="26">
        <v>2</v>
      </c>
      <c r="C23" s="29" t="s">
        <v>26</v>
      </c>
      <c r="D23" s="29" t="s">
        <v>27</v>
      </c>
      <c r="E23" s="29">
        <v>250</v>
      </c>
      <c r="F23" s="29">
        <v>3</v>
      </c>
      <c r="G23" s="29" t="s">
        <v>74</v>
      </c>
      <c r="H23" s="17">
        <v>0.61099999999999999</v>
      </c>
      <c r="I23" s="17">
        <v>0.61799999999999999</v>
      </c>
      <c r="J23" s="17">
        <v>0.621</v>
      </c>
      <c r="K23" s="26">
        <f t="shared" si="0"/>
        <v>0.6166666666666667</v>
      </c>
      <c r="L23" s="26">
        <f t="shared" si="3"/>
        <v>2.3917618418111379</v>
      </c>
      <c r="M23" s="26">
        <f t="shared" si="4"/>
        <v>2.4943768074198074</v>
      </c>
      <c r="N23" s="27" t="s">
        <v>72</v>
      </c>
    </row>
    <row r="24" spans="1:14">
      <c r="A24" s="15">
        <v>19</v>
      </c>
      <c r="B24" s="26">
        <v>2</v>
      </c>
      <c r="C24" s="29" t="s">
        <v>26</v>
      </c>
      <c r="D24" s="29" t="s">
        <v>28</v>
      </c>
      <c r="E24" s="29">
        <v>0</v>
      </c>
      <c r="F24" s="29">
        <v>3</v>
      </c>
      <c r="G24" s="29" t="s">
        <v>74</v>
      </c>
      <c r="H24" s="6">
        <v>0.68899999999999995</v>
      </c>
      <c r="I24" s="6">
        <v>0.68600000000000005</v>
      </c>
      <c r="J24" s="6">
        <v>0.69499999999999995</v>
      </c>
      <c r="K24" s="26">
        <f t="shared" si="0"/>
        <v>0.69</v>
      </c>
      <c r="L24" s="26">
        <f t="shared" si="3"/>
        <v>2.7541137867889245</v>
      </c>
      <c r="M24" s="26">
        <f t="shared" si="4"/>
        <v>2.8567287523975939</v>
      </c>
      <c r="N24" s="27" t="s">
        <v>72</v>
      </c>
    </row>
    <row r="25" spans="1:14">
      <c r="A25" s="6">
        <v>20</v>
      </c>
      <c r="B25" s="26">
        <v>2</v>
      </c>
      <c r="C25" s="29" t="s">
        <v>26</v>
      </c>
      <c r="D25" s="29" t="s">
        <v>28</v>
      </c>
      <c r="E25" s="29">
        <v>250</v>
      </c>
      <c r="F25" s="29">
        <v>3</v>
      </c>
      <c r="G25" s="29" t="s">
        <v>74</v>
      </c>
      <c r="H25" s="6">
        <v>0.66900000000000004</v>
      </c>
      <c r="I25" s="6">
        <v>0.66800000000000004</v>
      </c>
      <c r="J25" s="6">
        <v>0.66800000000000004</v>
      </c>
      <c r="K25" s="26">
        <f t="shared" si="0"/>
        <v>0.66833333333333345</v>
      </c>
      <c r="L25" s="26">
        <f t="shared" si="3"/>
        <v>2.6470552575909427</v>
      </c>
      <c r="M25" s="26">
        <f t="shared" si="4"/>
        <v>2.7496702231996122</v>
      </c>
      <c r="N25" s="27" t="s">
        <v>72</v>
      </c>
    </row>
    <row r="26" spans="1:14">
      <c r="A26" s="5">
        <v>21</v>
      </c>
      <c r="B26" s="26">
        <v>2</v>
      </c>
      <c r="C26" s="29" t="s">
        <v>26</v>
      </c>
      <c r="D26" s="29" t="s">
        <v>29</v>
      </c>
      <c r="E26" s="29">
        <v>0</v>
      </c>
      <c r="F26" s="29">
        <v>3</v>
      </c>
      <c r="G26" s="29" t="s">
        <v>74</v>
      </c>
      <c r="H26" s="9">
        <v>0.79400000000000004</v>
      </c>
      <c r="I26" s="5">
        <v>0.74399999999999999</v>
      </c>
      <c r="J26" s="5">
        <v>0.749</v>
      </c>
      <c r="K26" s="26">
        <f t="shared" si="0"/>
        <v>0.76233333333333331</v>
      </c>
      <c r="L26" s="26">
        <f t="shared" si="3"/>
        <v>3.1115245688806512</v>
      </c>
      <c r="M26" s="26">
        <f t="shared" si="4"/>
        <v>3.2141395344893207</v>
      </c>
      <c r="N26" s="27" t="s">
        <v>72</v>
      </c>
    </row>
    <row r="27" spans="1:14">
      <c r="A27" s="5">
        <v>22</v>
      </c>
      <c r="B27" s="26">
        <v>2</v>
      </c>
      <c r="C27" s="29" t="s">
        <v>26</v>
      </c>
      <c r="D27" s="29" t="s">
        <v>29</v>
      </c>
      <c r="E27" s="29">
        <v>250</v>
      </c>
      <c r="F27" s="29">
        <v>3</v>
      </c>
      <c r="G27" s="29" t="s">
        <v>74</v>
      </c>
      <c r="H27" s="5">
        <v>0.752</v>
      </c>
      <c r="I27" s="5">
        <v>0.749</v>
      </c>
      <c r="J27" s="5">
        <v>0.75</v>
      </c>
      <c r="K27" s="26">
        <f t="shared" si="0"/>
        <v>0.7503333333333333</v>
      </c>
      <c r="L27" s="26">
        <f t="shared" si="3"/>
        <v>3.0522306142479221</v>
      </c>
      <c r="M27" s="26">
        <f t="shared" si="4"/>
        <v>3.1548455798565915</v>
      </c>
      <c r="N27" s="27" t="s">
        <v>72</v>
      </c>
    </row>
    <row r="28" spans="1:14">
      <c r="A28" s="11">
        <v>23</v>
      </c>
      <c r="B28" s="26">
        <v>2</v>
      </c>
      <c r="C28" s="29" t="s">
        <v>26</v>
      </c>
      <c r="D28" s="29" t="s">
        <v>30</v>
      </c>
      <c r="E28" s="29">
        <v>0</v>
      </c>
      <c r="F28" s="29">
        <v>3</v>
      </c>
      <c r="G28" s="29" t="s">
        <v>74</v>
      </c>
      <c r="H28" s="11">
        <v>0.40899999999999997</v>
      </c>
      <c r="I28" s="11">
        <v>0.41499999999999998</v>
      </c>
      <c r="J28" s="11">
        <v>0.41099999999999998</v>
      </c>
      <c r="K28" s="26">
        <f t="shared" si="0"/>
        <v>0.41166666666666663</v>
      </c>
      <c r="L28" s="26">
        <f t="shared" si="3"/>
        <v>1.3788234501686873</v>
      </c>
      <c r="M28" s="26">
        <f t="shared" si="4"/>
        <v>1.4814384157773568</v>
      </c>
      <c r="N28" s="27" t="s">
        <v>72</v>
      </c>
    </row>
    <row r="29" spans="1:14">
      <c r="A29" s="11">
        <v>24</v>
      </c>
      <c r="B29" s="26">
        <v>2</v>
      </c>
      <c r="C29" s="29" t="s">
        <v>26</v>
      </c>
      <c r="D29" s="29" t="s">
        <v>30</v>
      </c>
      <c r="E29" s="29">
        <v>250</v>
      </c>
      <c r="F29" s="29">
        <v>3</v>
      </c>
      <c r="G29" s="29" t="s">
        <v>74</v>
      </c>
      <c r="H29" s="10">
        <v>0.39</v>
      </c>
      <c r="I29" s="10">
        <v>0.39100000000000001</v>
      </c>
      <c r="J29" s="10">
        <v>0.39500000000000002</v>
      </c>
      <c r="K29" s="26">
        <f t="shared" si="0"/>
        <v>0.39200000000000007</v>
      </c>
      <c r="L29" s="26">
        <f t="shared" si="3"/>
        <v>1.2816472467428268</v>
      </c>
      <c r="M29" s="26">
        <f t="shared" si="4"/>
        <v>1.3842622123514963</v>
      </c>
      <c r="N29" s="27" t="s">
        <v>72</v>
      </c>
    </row>
    <row r="30" spans="1:14">
      <c r="A30" s="5">
        <v>50</v>
      </c>
      <c r="B30" s="26">
        <v>2</v>
      </c>
      <c r="C30" s="29" t="s">
        <v>36</v>
      </c>
      <c r="D30" s="29" t="s">
        <v>27</v>
      </c>
      <c r="E30" s="29">
        <v>0</v>
      </c>
      <c r="F30" s="29">
        <v>3</v>
      </c>
      <c r="G30" s="29" t="s">
        <v>74</v>
      </c>
      <c r="H30" s="5">
        <v>0.77</v>
      </c>
      <c r="I30" s="9">
        <v>0.77100000000000002</v>
      </c>
      <c r="J30" s="5">
        <v>0.76600000000000001</v>
      </c>
      <c r="K30" s="26">
        <f t="shared" si="0"/>
        <v>0.76900000000000002</v>
      </c>
      <c r="L30" s="26">
        <f t="shared" si="3"/>
        <v>3.144465654787723</v>
      </c>
      <c r="M30" s="26">
        <f t="shared" si="4"/>
        <v>3.2470806203963924</v>
      </c>
      <c r="N30" s="27" t="s">
        <v>72</v>
      </c>
    </row>
    <row r="31" spans="1:14">
      <c r="A31" s="5">
        <v>51</v>
      </c>
      <c r="B31" s="26">
        <v>2</v>
      </c>
      <c r="C31" s="29" t="s">
        <v>36</v>
      </c>
      <c r="D31" s="29" t="s">
        <v>27</v>
      </c>
      <c r="E31" s="29">
        <v>250</v>
      </c>
      <c r="F31" s="29">
        <v>3</v>
      </c>
      <c r="G31" s="29" t="s">
        <v>74</v>
      </c>
      <c r="H31" s="5">
        <v>0.76500000000000001</v>
      </c>
      <c r="I31" s="5">
        <v>0.77</v>
      </c>
      <c r="J31" s="5">
        <v>0.77</v>
      </c>
      <c r="K31" s="26">
        <f t="shared" si="0"/>
        <v>0.76833333333333342</v>
      </c>
      <c r="L31" s="26">
        <f t="shared" si="3"/>
        <v>3.141171546197016</v>
      </c>
      <c r="M31" s="26">
        <f t="shared" si="4"/>
        <v>3.2437865118056854</v>
      </c>
      <c r="N31" s="27" t="s">
        <v>72</v>
      </c>
    </row>
    <row r="32" spans="1:14">
      <c r="A32" s="9">
        <v>52</v>
      </c>
      <c r="B32" s="26">
        <v>2</v>
      </c>
      <c r="C32" s="29" t="s">
        <v>36</v>
      </c>
      <c r="D32" s="29" t="s">
        <v>28</v>
      </c>
      <c r="E32" s="29">
        <v>0</v>
      </c>
      <c r="F32" s="29">
        <v>3</v>
      </c>
      <c r="G32" s="29" t="s">
        <v>74</v>
      </c>
      <c r="H32" s="9">
        <v>0.83</v>
      </c>
      <c r="I32" s="9">
        <v>0.82699999999999996</v>
      </c>
      <c r="J32" s="9">
        <v>0.83199999999999996</v>
      </c>
      <c r="K32" s="26">
        <f t="shared" si="0"/>
        <v>0.82966666666666666</v>
      </c>
      <c r="L32" s="26">
        <f t="shared" si="3"/>
        <v>3.4442295365420739</v>
      </c>
      <c r="M32" s="26">
        <f t="shared" si="4"/>
        <v>3.5468445021507433</v>
      </c>
      <c r="N32" s="27" t="s">
        <v>72</v>
      </c>
    </row>
    <row r="33" spans="1:16">
      <c r="A33" s="9">
        <v>53</v>
      </c>
      <c r="B33" s="26">
        <v>2</v>
      </c>
      <c r="C33" s="29" t="s">
        <v>36</v>
      </c>
      <c r="D33" s="29" t="s">
        <v>28</v>
      </c>
      <c r="E33" s="29">
        <v>250</v>
      </c>
      <c r="F33" s="29">
        <v>3</v>
      </c>
      <c r="G33" s="29" t="s">
        <v>74</v>
      </c>
      <c r="H33" s="9">
        <v>0.79600000000000004</v>
      </c>
      <c r="I33" s="9">
        <v>0.79900000000000004</v>
      </c>
      <c r="J33" s="9">
        <v>0.79500000000000004</v>
      </c>
      <c r="K33" s="26">
        <f t="shared" si="0"/>
        <v>0.79666666666666675</v>
      </c>
      <c r="L33" s="26">
        <f t="shared" si="3"/>
        <v>3.28117116130207</v>
      </c>
      <c r="M33" s="26">
        <f t="shared" si="4"/>
        <v>3.3837861269107394</v>
      </c>
      <c r="N33" s="27" t="s">
        <v>72</v>
      </c>
    </row>
    <row r="34" spans="1:16">
      <c r="A34" s="9">
        <v>54</v>
      </c>
      <c r="B34" s="26">
        <v>2</v>
      </c>
      <c r="C34" s="29" t="s">
        <v>36</v>
      </c>
      <c r="D34" s="29" t="s">
        <v>29</v>
      </c>
      <c r="E34" s="29">
        <v>0</v>
      </c>
      <c r="F34" s="29">
        <v>3</v>
      </c>
      <c r="G34" s="29" t="s">
        <v>74</v>
      </c>
      <c r="H34" s="14">
        <v>0.871</v>
      </c>
      <c r="I34" s="14">
        <v>0.87</v>
      </c>
      <c r="J34" s="14">
        <v>0.876</v>
      </c>
      <c r="K34" s="26">
        <f t="shared" si="0"/>
        <v>0.87233333333333329</v>
      </c>
      <c r="L34" s="26">
        <f t="shared" si="3"/>
        <v>3.6550524863473317</v>
      </c>
      <c r="M34" s="26">
        <f t="shared" si="4"/>
        <v>3.7576674519560012</v>
      </c>
      <c r="N34" s="27" t="s">
        <v>72</v>
      </c>
    </row>
    <row r="35" spans="1:16">
      <c r="A35" s="9">
        <v>55</v>
      </c>
      <c r="B35" s="26">
        <v>2</v>
      </c>
      <c r="C35" s="29" t="s">
        <v>36</v>
      </c>
      <c r="D35" s="29" t="s">
        <v>29</v>
      </c>
      <c r="E35" s="29">
        <v>250</v>
      </c>
      <c r="F35" s="29">
        <v>3</v>
      </c>
      <c r="G35" s="29" t="s">
        <v>74</v>
      </c>
      <c r="H35" s="14">
        <v>0.86499999999999999</v>
      </c>
      <c r="I35" s="14">
        <v>0.86399999999999999</v>
      </c>
      <c r="J35" s="14">
        <v>0.86</v>
      </c>
      <c r="K35" s="26">
        <f t="shared" si="0"/>
        <v>0.86299999999999999</v>
      </c>
      <c r="L35" s="26">
        <f t="shared" si="3"/>
        <v>3.6089349660774319</v>
      </c>
      <c r="M35" s="26">
        <f t="shared" si="4"/>
        <v>3.7115499316861014</v>
      </c>
      <c r="N35" s="27" t="s">
        <v>72</v>
      </c>
    </row>
    <row r="36" spans="1:16">
      <c r="A36" s="17">
        <v>56</v>
      </c>
      <c r="B36" s="26">
        <v>2</v>
      </c>
      <c r="C36" s="29" t="s">
        <v>36</v>
      </c>
      <c r="D36" s="29" t="s">
        <v>30</v>
      </c>
      <c r="E36" s="29">
        <v>0</v>
      </c>
      <c r="F36" s="29">
        <v>3</v>
      </c>
      <c r="G36" s="29" t="s">
        <v>74</v>
      </c>
      <c r="H36" s="17">
        <v>0.59299999999999997</v>
      </c>
      <c r="I36" s="17">
        <v>0.58099999999999996</v>
      </c>
      <c r="J36" s="17">
        <v>0.58599999999999997</v>
      </c>
      <c r="K36" s="26">
        <f t="shared" si="0"/>
        <v>0.58666666666666656</v>
      </c>
      <c r="L36" s="26">
        <f t="shared" si="3"/>
        <v>2.2435269552293153</v>
      </c>
      <c r="M36" s="26">
        <f t="shared" si="4"/>
        <v>2.3461419208379848</v>
      </c>
      <c r="N36" s="27" t="s">
        <v>72</v>
      </c>
    </row>
    <row r="37" spans="1:16">
      <c r="A37" s="17">
        <v>57</v>
      </c>
      <c r="B37" s="26">
        <v>2</v>
      </c>
      <c r="C37" s="29" t="s">
        <v>36</v>
      </c>
      <c r="D37" s="29" t="s">
        <v>30</v>
      </c>
      <c r="E37" s="29">
        <v>250</v>
      </c>
      <c r="F37" s="29">
        <v>3</v>
      </c>
      <c r="G37" s="29" t="s">
        <v>74</v>
      </c>
      <c r="H37" s="17">
        <v>0.58099999999999996</v>
      </c>
      <c r="I37" s="17">
        <v>0.58099999999999996</v>
      </c>
      <c r="J37" s="17">
        <v>0.57399999999999995</v>
      </c>
      <c r="K37" s="26">
        <f t="shared" si="0"/>
        <v>0.57866666666666655</v>
      </c>
      <c r="L37" s="26">
        <f t="shared" si="3"/>
        <v>2.2039976521408295</v>
      </c>
      <c r="M37" s="26">
        <f t="shared" si="4"/>
        <v>2.306612617749499</v>
      </c>
      <c r="N37" s="27" t="s">
        <v>72</v>
      </c>
    </row>
    <row r="38" spans="1:16">
      <c r="A38" s="13">
        <v>26</v>
      </c>
      <c r="B38" s="26">
        <v>2</v>
      </c>
      <c r="C38" s="29" t="s">
        <v>26</v>
      </c>
      <c r="D38" s="29" t="s">
        <v>31</v>
      </c>
      <c r="E38" s="29"/>
      <c r="F38" s="29">
        <v>2</v>
      </c>
      <c r="G38" s="29" t="s">
        <v>76</v>
      </c>
      <c r="H38" s="3">
        <v>0.16600000000000001</v>
      </c>
      <c r="I38" s="3">
        <v>0.16500000000000001</v>
      </c>
      <c r="J38" s="3">
        <v>0.16500000000000001</v>
      </c>
      <c r="K38" s="26">
        <f t="shared" si="0"/>
        <v>0.16533333333333333</v>
      </c>
      <c r="L38" s="26">
        <f t="shared" si="3"/>
        <v>0.16165032590239381</v>
      </c>
      <c r="M38" s="26">
        <f>L38-$B$119</f>
        <v>0.26931776840365984</v>
      </c>
      <c r="N38" s="27" t="s">
        <v>72</v>
      </c>
    </row>
    <row r="39" spans="1:16">
      <c r="A39" s="10">
        <v>27</v>
      </c>
      <c r="B39" s="26">
        <v>2</v>
      </c>
      <c r="C39" s="29" t="s">
        <v>26</v>
      </c>
      <c r="D39" s="29" t="s">
        <v>31</v>
      </c>
      <c r="E39" s="29"/>
      <c r="F39" s="29">
        <v>3</v>
      </c>
      <c r="G39" s="29" t="s">
        <v>76</v>
      </c>
      <c r="H39" s="3">
        <v>0.16500000000000001</v>
      </c>
      <c r="I39" s="3">
        <v>0.16</v>
      </c>
      <c r="J39" s="3">
        <v>0.14299999999999999</v>
      </c>
      <c r="K39" s="26">
        <f t="shared" si="0"/>
        <v>0.156</v>
      </c>
      <c r="L39" s="26">
        <f t="shared" si="3"/>
        <v>0.11553280563249357</v>
      </c>
      <c r="M39" s="26">
        <f>L39-$B$119</f>
        <v>0.2232002481337596</v>
      </c>
      <c r="N39" s="27" t="s">
        <v>72</v>
      </c>
    </row>
    <row r="40" spans="1:16">
      <c r="A40" s="6">
        <v>1</v>
      </c>
      <c r="B40" s="26">
        <v>3</v>
      </c>
      <c r="C40" s="29" t="s">
        <v>26</v>
      </c>
      <c r="D40" s="29" t="s">
        <v>27</v>
      </c>
      <c r="E40" s="29">
        <v>0</v>
      </c>
      <c r="F40" s="29">
        <v>1</v>
      </c>
      <c r="G40" s="29" t="s">
        <v>74</v>
      </c>
      <c r="H40" s="11">
        <v>0.60599999999999998</v>
      </c>
      <c r="I40" s="11">
        <v>0.60299999999999998</v>
      </c>
      <c r="J40" s="11">
        <v>0.60399999999999998</v>
      </c>
      <c r="K40" s="26">
        <f t="shared" si="0"/>
        <v>0.60433333333333339</v>
      </c>
      <c r="L40" s="26">
        <f t="shared" ref="L40:L59" si="5">K40*$B$108+$B$109</f>
        <v>2.3647017565493114</v>
      </c>
      <c r="M40" s="26">
        <f t="shared" ref="M40:M55" si="6">L40-$B$121</f>
        <v>2.4673167221579808</v>
      </c>
      <c r="N40" s="27" t="s">
        <v>72</v>
      </c>
    </row>
    <row r="41" spans="1:16">
      <c r="A41" s="17">
        <v>2</v>
      </c>
      <c r="B41" s="26">
        <v>3</v>
      </c>
      <c r="C41" s="29" t="s">
        <v>26</v>
      </c>
      <c r="D41" s="29" t="s">
        <v>27</v>
      </c>
      <c r="E41" s="29">
        <v>250</v>
      </c>
      <c r="F41" s="29">
        <v>1</v>
      </c>
      <c r="G41" s="29" t="s">
        <v>74</v>
      </c>
      <c r="H41" s="11">
        <v>0.58399999999999996</v>
      </c>
      <c r="I41" s="11">
        <v>0.59399999999999997</v>
      </c>
      <c r="J41" s="11">
        <v>0.59199999999999997</v>
      </c>
      <c r="K41" s="26">
        <f t="shared" si="0"/>
        <v>0.59</v>
      </c>
      <c r="L41" s="26">
        <f t="shared" si="5"/>
        <v>2.2930267248751912</v>
      </c>
      <c r="M41" s="26">
        <f t="shared" si="6"/>
        <v>2.3956416904838607</v>
      </c>
      <c r="N41" s="27" t="s">
        <v>72</v>
      </c>
    </row>
    <row r="42" spans="1:16">
      <c r="A42" s="15">
        <v>3</v>
      </c>
      <c r="B42" s="26">
        <v>3</v>
      </c>
      <c r="C42" s="29" t="s">
        <v>26</v>
      </c>
      <c r="D42" s="29" t="s">
        <v>28</v>
      </c>
      <c r="E42" s="29">
        <v>0</v>
      </c>
      <c r="F42" s="29">
        <v>1</v>
      </c>
      <c r="G42" s="29" t="s">
        <v>74</v>
      </c>
      <c r="H42" s="11">
        <v>0.67100000000000004</v>
      </c>
      <c r="I42" s="11">
        <v>0.67300000000000004</v>
      </c>
      <c r="J42" s="12">
        <v>0.68200000000000005</v>
      </c>
      <c r="K42" s="26">
        <f t="shared" si="0"/>
        <v>0.67533333333333345</v>
      </c>
      <c r="L42" s="26">
        <f t="shared" si="5"/>
        <v>2.719743192516463</v>
      </c>
      <c r="M42" s="26">
        <f t="shared" si="6"/>
        <v>2.8223581581251325</v>
      </c>
      <c r="N42" s="27" t="s">
        <v>72</v>
      </c>
    </row>
    <row r="43" spans="1:16">
      <c r="A43" s="6">
        <v>4</v>
      </c>
      <c r="B43" s="26">
        <v>3</v>
      </c>
      <c r="C43" s="29" t="s">
        <v>26</v>
      </c>
      <c r="D43" s="29" t="s">
        <v>28</v>
      </c>
      <c r="E43" s="29">
        <v>250</v>
      </c>
      <c r="F43" s="29">
        <v>1</v>
      </c>
      <c r="G43" s="29" t="s">
        <v>74</v>
      </c>
      <c r="H43" s="11">
        <v>0.61799999999999999</v>
      </c>
      <c r="I43" s="11">
        <v>0.62</v>
      </c>
      <c r="J43" s="11">
        <v>0.626</v>
      </c>
      <c r="K43" s="26">
        <f t="shared" si="0"/>
        <v>0.62133333333333329</v>
      </c>
      <c r="L43" s="26">
        <f t="shared" si="5"/>
        <v>2.4497116778372203</v>
      </c>
      <c r="M43" s="26">
        <f t="shared" si="6"/>
        <v>2.5523266434458898</v>
      </c>
      <c r="N43" s="27" t="s">
        <v>72</v>
      </c>
    </row>
    <row r="44" spans="1:16" s="37" customFormat="1">
      <c r="A44" s="36">
        <v>5</v>
      </c>
      <c r="B44" s="37">
        <v>3</v>
      </c>
      <c r="C44" s="38" t="s">
        <v>26</v>
      </c>
      <c r="D44" s="38" t="s">
        <v>29</v>
      </c>
      <c r="E44" s="38">
        <v>0</v>
      </c>
      <c r="F44" s="38">
        <v>1</v>
      </c>
      <c r="G44" s="38" t="s">
        <v>74</v>
      </c>
      <c r="H44" s="36">
        <v>0.40799999999999997</v>
      </c>
      <c r="I44" s="36">
        <v>0.41399999999999998</v>
      </c>
      <c r="J44" s="36">
        <v>0.41299999999999998</v>
      </c>
      <c r="K44" s="37">
        <f t="shared" si="0"/>
        <v>0.41166666666666663</v>
      </c>
      <c r="L44" s="37">
        <f t="shared" si="5"/>
        <v>1.4012559819530042</v>
      </c>
      <c r="M44" s="37">
        <f t="shared" si="6"/>
        <v>1.5038709475616736</v>
      </c>
      <c r="N44" s="39" t="s">
        <v>72</v>
      </c>
      <c r="O44" s="39" t="s">
        <v>119</v>
      </c>
      <c r="P44" s="39"/>
    </row>
    <row r="45" spans="1:16" s="37" customFormat="1">
      <c r="A45" s="36">
        <v>6</v>
      </c>
      <c r="B45" s="37">
        <v>3</v>
      </c>
      <c r="C45" s="38" t="s">
        <v>26</v>
      </c>
      <c r="D45" s="38" t="s">
        <v>29</v>
      </c>
      <c r="E45" s="38">
        <v>250</v>
      </c>
      <c r="F45" s="38">
        <v>1</v>
      </c>
      <c r="G45" s="38" t="s">
        <v>74</v>
      </c>
      <c r="H45" s="36">
        <v>0.38200000000000001</v>
      </c>
      <c r="I45" s="36">
        <v>0.379</v>
      </c>
      <c r="J45" s="36">
        <v>0.38400000000000001</v>
      </c>
      <c r="K45" s="37">
        <f t="shared" si="0"/>
        <v>0.38166666666666665</v>
      </c>
      <c r="L45" s="37">
        <f t="shared" si="5"/>
        <v>1.2512384737978699</v>
      </c>
      <c r="M45" s="37">
        <f t="shared" si="6"/>
        <v>1.3538534394065393</v>
      </c>
      <c r="N45" s="39" t="s">
        <v>72</v>
      </c>
      <c r="O45" s="39" t="s">
        <v>119</v>
      </c>
    </row>
    <row r="46" spans="1:16" s="37" customFormat="1">
      <c r="A46" s="36">
        <v>7</v>
      </c>
      <c r="B46" s="37">
        <v>3</v>
      </c>
      <c r="C46" s="38" t="s">
        <v>26</v>
      </c>
      <c r="D46" s="38" t="s">
        <v>30</v>
      </c>
      <c r="E46" s="38">
        <v>0</v>
      </c>
      <c r="F46" s="38">
        <v>1</v>
      </c>
      <c r="G46" s="38" t="s">
        <v>74</v>
      </c>
      <c r="H46" s="36">
        <v>0.73799999999999999</v>
      </c>
      <c r="I46" s="36">
        <v>0.76900000000000002</v>
      </c>
      <c r="J46" s="36">
        <v>0.745</v>
      </c>
      <c r="K46" s="37">
        <f t="shared" si="0"/>
        <v>0.7506666666666667</v>
      </c>
      <c r="L46" s="37">
        <f t="shared" si="5"/>
        <v>3.096453824106022</v>
      </c>
      <c r="M46" s="37">
        <f t="shared" si="6"/>
        <v>3.1990687897146914</v>
      </c>
      <c r="N46" s="39" t="s">
        <v>72</v>
      </c>
      <c r="O46" s="39" t="s">
        <v>119</v>
      </c>
    </row>
    <row r="47" spans="1:16" s="37" customFormat="1">
      <c r="A47" s="36">
        <v>8</v>
      </c>
      <c r="B47" s="37">
        <v>3</v>
      </c>
      <c r="C47" s="38" t="s">
        <v>26</v>
      </c>
      <c r="D47" s="38" t="s">
        <v>30</v>
      </c>
      <c r="E47" s="38">
        <v>250</v>
      </c>
      <c r="F47" s="38">
        <v>1</v>
      </c>
      <c r="G47" s="38" t="s">
        <v>74</v>
      </c>
      <c r="H47" s="36">
        <v>0.73399999999999999</v>
      </c>
      <c r="I47" s="36">
        <v>0.73099999999999998</v>
      </c>
      <c r="J47" s="36">
        <v>0.747</v>
      </c>
      <c r="K47" s="37">
        <f t="shared" si="0"/>
        <v>0.73733333333333329</v>
      </c>
      <c r="L47" s="37">
        <f t="shared" si="5"/>
        <v>3.029779376037073</v>
      </c>
      <c r="M47" s="37">
        <f t="shared" si="6"/>
        <v>3.1323943416457425</v>
      </c>
      <c r="N47" s="39" t="s">
        <v>72</v>
      </c>
      <c r="O47" s="39" t="s">
        <v>119</v>
      </c>
    </row>
    <row r="48" spans="1:16">
      <c r="A48" s="5">
        <v>34</v>
      </c>
      <c r="B48" s="26">
        <v>3</v>
      </c>
      <c r="C48" s="29" t="s">
        <v>36</v>
      </c>
      <c r="D48" s="29" t="s">
        <v>27</v>
      </c>
      <c r="E48" s="29">
        <v>0</v>
      </c>
      <c r="F48" s="29">
        <v>1</v>
      </c>
      <c r="G48" s="29" t="s">
        <v>74</v>
      </c>
      <c r="H48" s="12">
        <v>0.77900000000000003</v>
      </c>
      <c r="I48" s="12">
        <v>0.78900000000000003</v>
      </c>
      <c r="J48" s="12">
        <v>0.77700000000000002</v>
      </c>
      <c r="K48" s="26">
        <f t="shared" si="0"/>
        <v>0.78166666666666673</v>
      </c>
      <c r="L48" s="26">
        <f t="shared" si="5"/>
        <v>3.2514719158663277</v>
      </c>
      <c r="M48" s="26">
        <f t="shared" si="6"/>
        <v>3.3540868814749971</v>
      </c>
      <c r="N48" s="27" t="s">
        <v>72</v>
      </c>
    </row>
    <row r="49" spans="1:16">
      <c r="A49" s="5">
        <v>35</v>
      </c>
      <c r="B49" s="26">
        <v>3</v>
      </c>
      <c r="C49" s="29" t="s">
        <v>36</v>
      </c>
      <c r="D49" s="29" t="s">
        <v>27</v>
      </c>
      <c r="E49" s="29">
        <v>250</v>
      </c>
      <c r="F49" s="29">
        <v>1</v>
      </c>
      <c r="G49" s="29" t="s">
        <v>74</v>
      </c>
      <c r="H49" s="12">
        <v>0.76900000000000002</v>
      </c>
      <c r="I49" s="12">
        <v>0.76800000000000002</v>
      </c>
      <c r="J49" s="12">
        <v>0.77</v>
      </c>
      <c r="K49" s="26">
        <f t="shared" si="0"/>
        <v>0.76900000000000002</v>
      </c>
      <c r="L49" s="26">
        <f t="shared" si="5"/>
        <v>3.1881311902008265</v>
      </c>
      <c r="M49" s="26">
        <f t="shared" si="6"/>
        <v>3.2907461558094959</v>
      </c>
      <c r="N49" s="27" t="s">
        <v>72</v>
      </c>
    </row>
    <row r="50" spans="1:16">
      <c r="A50" s="9">
        <v>36</v>
      </c>
      <c r="B50" s="26">
        <v>3</v>
      </c>
      <c r="C50" s="29" t="s">
        <v>36</v>
      </c>
      <c r="D50" s="29" t="s">
        <v>28</v>
      </c>
      <c r="E50" s="29">
        <v>0</v>
      </c>
      <c r="F50" s="29">
        <v>1</v>
      </c>
      <c r="G50" s="29" t="s">
        <v>74</v>
      </c>
      <c r="H50" s="12">
        <v>0.78900000000000003</v>
      </c>
      <c r="I50" s="12">
        <v>0.77800000000000002</v>
      </c>
      <c r="J50" s="12">
        <v>0.78700000000000003</v>
      </c>
      <c r="K50" s="26">
        <f t="shared" si="0"/>
        <v>0.78466666666666673</v>
      </c>
      <c r="L50" s="26">
        <f t="shared" si="5"/>
        <v>3.2664736666818412</v>
      </c>
      <c r="M50" s="26">
        <f t="shared" si="6"/>
        <v>3.3690886322905107</v>
      </c>
      <c r="N50" s="27" t="s">
        <v>72</v>
      </c>
    </row>
    <row r="51" spans="1:16">
      <c r="A51" s="9">
        <v>37</v>
      </c>
      <c r="B51" s="26">
        <v>3</v>
      </c>
      <c r="C51" s="29" t="s">
        <v>36</v>
      </c>
      <c r="D51" s="29" t="s">
        <v>28</v>
      </c>
      <c r="E51" s="29">
        <v>250</v>
      </c>
      <c r="F51" s="29">
        <v>1</v>
      </c>
      <c r="G51" s="29" t="s">
        <v>74</v>
      </c>
      <c r="H51" s="12">
        <v>0.79600000000000004</v>
      </c>
      <c r="I51" s="12">
        <v>0.79900000000000004</v>
      </c>
      <c r="J51" s="12">
        <v>0.79600000000000004</v>
      </c>
      <c r="K51" s="26">
        <f t="shared" si="0"/>
        <v>0.79700000000000004</v>
      </c>
      <c r="L51" s="26">
        <f t="shared" si="5"/>
        <v>3.3281475311456186</v>
      </c>
      <c r="M51" s="26">
        <f t="shared" si="6"/>
        <v>3.430762496754288</v>
      </c>
      <c r="N51" s="27" t="s">
        <v>72</v>
      </c>
    </row>
    <row r="52" spans="1:16" s="37" customFormat="1">
      <c r="A52" s="36">
        <v>38</v>
      </c>
      <c r="B52" s="37">
        <v>3</v>
      </c>
      <c r="C52" s="38" t="s">
        <v>36</v>
      </c>
      <c r="D52" s="38" t="s">
        <v>29</v>
      </c>
      <c r="E52" s="38">
        <v>0</v>
      </c>
      <c r="F52" s="38">
        <v>1</v>
      </c>
      <c r="G52" s="38" t="s">
        <v>74</v>
      </c>
      <c r="H52" s="36">
        <v>0.58399999999999996</v>
      </c>
      <c r="I52" s="36">
        <v>0.59199999999999997</v>
      </c>
      <c r="J52" s="36">
        <v>0.58399999999999996</v>
      </c>
      <c r="K52" s="37">
        <f t="shared" si="0"/>
        <v>0.58666666666666656</v>
      </c>
      <c r="L52" s="37">
        <f t="shared" si="5"/>
        <v>2.2763581128579538</v>
      </c>
      <c r="M52" s="37">
        <f t="shared" si="6"/>
        <v>2.3789730784666232</v>
      </c>
      <c r="N52" s="39" t="s">
        <v>72</v>
      </c>
      <c r="O52" s="39" t="s">
        <v>119</v>
      </c>
      <c r="P52" s="39"/>
    </row>
    <row r="53" spans="1:16" s="37" customFormat="1">
      <c r="A53" s="36">
        <v>39</v>
      </c>
      <c r="B53" s="37">
        <v>3</v>
      </c>
      <c r="C53" s="38" t="s">
        <v>36</v>
      </c>
      <c r="D53" s="38" t="s">
        <v>29</v>
      </c>
      <c r="E53" s="38">
        <v>250</v>
      </c>
      <c r="F53" s="38">
        <v>1</v>
      </c>
      <c r="G53" s="38" t="s">
        <v>74</v>
      </c>
      <c r="H53" s="36">
        <v>0.53400000000000003</v>
      </c>
      <c r="I53" s="36">
        <v>0.55100000000000005</v>
      </c>
      <c r="J53" s="36">
        <v>0.53500000000000003</v>
      </c>
      <c r="K53" s="37">
        <f t="shared" si="0"/>
        <v>0.54</v>
      </c>
      <c r="L53" s="37">
        <f t="shared" si="5"/>
        <v>2.0429975446166346</v>
      </c>
      <c r="M53" s="37">
        <f t="shared" si="6"/>
        <v>2.1456125102253041</v>
      </c>
      <c r="N53" s="39" t="s">
        <v>72</v>
      </c>
      <c r="O53" s="39" t="s">
        <v>119</v>
      </c>
    </row>
    <row r="54" spans="1:16" s="37" customFormat="1">
      <c r="A54" s="40">
        <v>40</v>
      </c>
      <c r="B54" s="37">
        <v>3</v>
      </c>
      <c r="C54" s="38" t="s">
        <v>36</v>
      </c>
      <c r="D54" s="38" t="s">
        <v>30</v>
      </c>
      <c r="E54" s="38">
        <v>0</v>
      </c>
      <c r="F54" s="38">
        <v>1</v>
      </c>
      <c r="G54" s="38" t="s">
        <v>74</v>
      </c>
      <c r="H54" s="36">
        <v>0.86</v>
      </c>
      <c r="I54" s="36">
        <v>0.85899999999999999</v>
      </c>
      <c r="J54" s="36">
        <v>0.86499999999999999</v>
      </c>
      <c r="K54" s="37">
        <f t="shared" si="0"/>
        <v>0.86133333333333317</v>
      </c>
      <c r="L54" s="37">
        <f t="shared" si="5"/>
        <v>3.649851743078294</v>
      </c>
      <c r="M54" s="37">
        <f t="shared" si="6"/>
        <v>3.7524667086869634</v>
      </c>
      <c r="N54" s="39" t="s">
        <v>72</v>
      </c>
      <c r="O54" s="39" t="s">
        <v>119</v>
      </c>
    </row>
    <row r="55" spans="1:16" s="37" customFormat="1">
      <c r="A55" s="36">
        <v>41</v>
      </c>
      <c r="B55" s="37">
        <v>3</v>
      </c>
      <c r="C55" s="38" t="s">
        <v>36</v>
      </c>
      <c r="D55" s="38" t="s">
        <v>30</v>
      </c>
      <c r="E55" s="38">
        <v>250</v>
      </c>
      <c r="F55" s="38">
        <v>1</v>
      </c>
      <c r="G55" s="38" t="s">
        <v>74</v>
      </c>
      <c r="H55" s="36">
        <v>0.82</v>
      </c>
      <c r="I55" s="36">
        <v>0.81899999999999995</v>
      </c>
      <c r="J55" s="36">
        <v>0.82</v>
      </c>
      <c r="K55" s="37">
        <f t="shared" si="0"/>
        <v>0.81966666666666654</v>
      </c>
      <c r="L55" s="37">
        <f t="shared" si="5"/>
        <v>3.4414940928628299</v>
      </c>
      <c r="M55" s="37">
        <f t="shared" si="6"/>
        <v>3.5441090584714994</v>
      </c>
      <c r="N55" s="39" t="s">
        <v>72</v>
      </c>
      <c r="O55" s="39" t="s">
        <v>119</v>
      </c>
    </row>
    <row r="56" spans="1:16">
      <c r="A56" s="13">
        <v>61</v>
      </c>
      <c r="B56" s="26">
        <v>3</v>
      </c>
      <c r="C56" s="29" t="s">
        <v>36</v>
      </c>
      <c r="D56" s="29" t="s">
        <v>32</v>
      </c>
      <c r="E56" s="29" t="s">
        <v>35</v>
      </c>
      <c r="F56" s="29">
        <v>1</v>
      </c>
      <c r="G56" s="29" t="s">
        <v>75</v>
      </c>
      <c r="H56" s="16">
        <v>0.39400000000000002</v>
      </c>
      <c r="I56" s="16">
        <v>0.35699999999999998</v>
      </c>
      <c r="J56" s="16">
        <v>0.35299999999999998</v>
      </c>
      <c r="K56" s="26">
        <f t="shared" si="0"/>
        <v>0.36800000000000005</v>
      </c>
      <c r="L56" s="26">
        <f t="shared" si="5"/>
        <v>1.182897164527198</v>
      </c>
      <c r="M56" s="26">
        <f>L56-$B$120</f>
        <v>1.3045401774256193</v>
      </c>
      <c r="N56" s="27" t="s">
        <v>72</v>
      </c>
    </row>
    <row r="57" spans="1:16">
      <c r="A57" s="10">
        <v>62</v>
      </c>
      <c r="B57" s="26">
        <v>3</v>
      </c>
      <c r="C57" s="29" t="s">
        <v>36</v>
      </c>
      <c r="D57" s="29" t="s">
        <v>33</v>
      </c>
      <c r="E57" s="29" t="s">
        <v>35</v>
      </c>
      <c r="F57" s="29">
        <v>1</v>
      </c>
      <c r="G57" s="29" t="s">
        <v>75</v>
      </c>
      <c r="H57" s="10">
        <v>0.47199999999999998</v>
      </c>
      <c r="I57" s="10">
        <v>0.48499999999999999</v>
      </c>
      <c r="J57" s="10">
        <v>0.47799999999999998</v>
      </c>
      <c r="K57" s="26">
        <f t="shared" si="0"/>
        <v>0.47833333333333333</v>
      </c>
      <c r="L57" s="26">
        <f t="shared" si="5"/>
        <v>1.7346282222977472</v>
      </c>
      <c r="M57" s="26">
        <f>L57-$B$120</f>
        <v>1.8562712351961688</v>
      </c>
      <c r="N57" s="27" t="s">
        <v>72</v>
      </c>
    </row>
    <row r="58" spans="1:16">
      <c r="A58" s="13">
        <v>63</v>
      </c>
      <c r="B58" s="26">
        <v>3</v>
      </c>
      <c r="C58" s="29" t="s">
        <v>36</v>
      </c>
      <c r="D58" s="29" t="s">
        <v>34</v>
      </c>
      <c r="E58" s="29" t="s">
        <v>35</v>
      </c>
      <c r="F58" s="29">
        <v>1</v>
      </c>
      <c r="G58" s="29" t="s">
        <v>75</v>
      </c>
      <c r="H58" s="16">
        <v>0.379</v>
      </c>
      <c r="I58" s="16">
        <v>0.36199999999999999</v>
      </c>
      <c r="J58" s="16">
        <v>0.36199999999999999</v>
      </c>
      <c r="K58" s="26">
        <f t="shared" si="0"/>
        <v>0.36766666666666664</v>
      </c>
      <c r="L58" s="26">
        <f t="shared" si="5"/>
        <v>1.1812303033254739</v>
      </c>
      <c r="M58" s="26">
        <f>L58-$B$120</f>
        <v>1.3028733162238955</v>
      </c>
      <c r="N58" s="27" t="s">
        <v>72</v>
      </c>
    </row>
    <row r="59" spans="1:16">
      <c r="A59" s="13">
        <v>58</v>
      </c>
      <c r="B59" s="26">
        <v>3</v>
      </c>
      <c r="C59" s="29" t="s">
        <v>36</v>
      </c>
      <c r="D59" s="29" t="s">
        <v>31</v>
      </c>
      <c r="E59" s="29"/>
      <c r="F59" s="29">
        <v>1</v>
      </c>
      <c r="G59" s="29" t="s">
        <v>76</v>
      </c>
      <c r="H59" s="16">
        <v>0.376</v>
      </c>
      <c r="I59" s="16">
        <v>0.374</v>
      </c>
      <c r="J59" s="16">
        <v>0.35899999999999999</v>
      </c>
      <c r="K59" s="26">
        <f t="shared" si="0"/>
        <v>0.36966666666666664</v>
      </c>
      <c r="L59" s="26">
        <f t="shared" si="5"/>
        <v>1.1912314705358162</v>
      </c>
      <c r="M59" s="26">
        <f>L59-$B$119</f>
        <v>1.2988989130370823</v>
      </c>
      <c r="N59" s="27" t="s">
        <v>72</v>
      </c>
    </row>
    <row r="60" spans="1:16">
      <c r="A60" s="16">
        <v>59</v>
      </c>
      <c r="B60" s="26">
        <v>4</v>
      </c>
      <c r="C60" s="29" t="s">
        <v>36</v>
      </c>
      <c r="D60" s="29" t="s">
        <v>31</v>
      </c>
      <c r="E60" s="29"/>
      <c r="F60" s="29">
        <v>2</v>
      </c>
      <c r="G60" s="29" t="s">
        <v>76</v>
      </c>
      <c r="H60" s="16">
        <v>0.371</v>
      </c>
      <c r="I60" s="16">
        <v>0.36299999999999999</v>
      </c>
      <c r="J60" s="16">
        <v>0.373</v>
      </c>
      <c r="K60" s="26">
        <f>AVERAGE(H60:J60)</f>
        <v>0.36899999999999999</v>
      </c>
      <c r="L60" s="26">
        <f>K60*$B$112+$B$113</f>
        <v>0.84783159008585951</v>
      </c>
      <c r="M60" s="26">
        <f>L60-$B$119</f>
        <v>0.95549903258712554</v>
      </c>
      <c r="N60" s="27" t="s">
        <v>72</v>
      </c>
    </row>
    <row r="61" spans="1:16">
      <c r="A61" s="3">
        <v>60</v>
      </c>
      <c r="B61" s="26">
        <v>3</v>
      </c>
      <c r="C61" s="29" t="s">
        <v>36</v>
      </c>
      <c r="D61" s="29" t="s">
        <v>31</v>
      </c>
      <c r="E61" s="29"/>
      <c r="F61" s="29">
        <v>3</v>
      </c>
      <c r="G61" s="29" t="s">
        <v>76</v>
      </c>
      <c r="H61" s="16">
        <v>0.35399999999999998</v>
      </c>
      <c r="I61" s="16">
        <v>0.35</v>
      </c>
      <c r="J61" s="16">
        <v>0.35699999999999998</v>
      </c>
      <c r="K61" s="26">
        <f>AVERAGE(H61:J61)</f>
        <v>0.35366666666666663</v>
      </c>
      <c r="L61" s="26">
        <f>K61*$B$108+$B$109</f>
        <v>1.1112221328530778</v>
      </c>
      <c r="M61" s="26">
        <f>L61-$B$119</f>
        <v>1.2188895753543438</v>
      </c>
      <c r="N61" s="27" t="s">
        <v>72</v>
      </c>
    </row>
    <row r="62" spans="1:16">
      <c r="A62" s="12" t="s">
        <v>99</v>
      </c>
      <c r="B62" s="26">
        <v>4</v>
      </c>
      <c r="C62" s="29" t="s">
        <v>26</v>
      </c>
      <c r="D62" s="29" t="s">
        <v>29</v>
      </c>
      <c r="E62" s="29">
        <v>0</v>
      </c>
      <c r="F62" s="29">
        <v>1</v>
      </c>
      <c r="G62" s="29" t="s">
        <v>74</v>
      </c>
      <c r="H62" s="12">
        <v>0.85599999999999998</v>
      </c>
      <c r="I62" s="12">
        <v>0.85699999999999998</v>
      </c>
      <c r="J62" s="12">
        <v>0.86299999999999999</v>
      </c>
      <c r="K62" s="26">
        <f t="shared" ref="K62:K77" si="7">AVERAGE(H62:J62)</f>
        <v>0.85866666666666669</v>
      </c>
      <c r="L62" s="26">
        <f t="shared" ref="L62:L77" si="8">K62*$B$112+$B$113</f>
        <v>2.774531933967995</v>
      </c>
      <c r="M62" s="26">
        <f t="shared" ref="M62:M83" si="9">L62-$B$121</f>
        <v>2.8771468995766645</v>
      </c>
      <c r="N62" s="27" t="s">
        <v>72</v>
      </c>
    </row>
    <row r="63" spans="1:16">
      <c r="A63" s="12" t="s">
        <v>100</v>
      </c>
      <c r="B63" s="26">
        <v>4</v>
      </c>
      <c r="C63" s="29" t="s">
        <v>26</v>
      </c>
      <c r="D63" s="29" t="s">
        <v>29</v>
      </c>
      <c r="E63" s="29">
        <v>250</v>
      </c>
      <c r="F63" s="29">
        <v>1</v>
      </c>
      <c r="G63" s="29" t="s">
        <v>74</v>
      </c>
      <c r="H63" s="12">
        <v>0.85</v>
      </c>
      <c r="I63" s="12">
        <v>0.85699999999999998</v>
      </c>
      <c r="J63" s="12">
        <v>0.85299999999999998</v>
      </c>
      <c r="K63" s="26">
        <f t="shared" si="7"/>
        <v>0.85333333333333317</v>
      </c>
      <c r="L63" s="26">
        <f t="shared" si="8"/>
        <v>2.7535467702497409</v>
      </c>
      <c r="M63" s="26">
        <f t="shared" si="9"/>
        <v>2.8561617358584104</v>
      </c>
      <c r="N63" s="27" t="s">
        <v>72</v>
      </c>
    </row>
    <row r="64" spans="1:16">
      <c r="A64" s="16" t="s">
        <v>101</v>
      </c>
      <c r="B64" s="26">
        <v>4</v>
      </c>
      <c r="C64" s="29" t="s">
        <v>26</v>
      </c>
      <c r="D64" s="29" t="s">
        <v>30</v>
      </c>
      <c r="E64" s="29">
        <v>0</v>
      </c>
      <c r="F64" s="29">
        <v>1</v>
      </c>
      <c r="G64" s="29" t="s">
        <v>74</v>
      </c>
      <c r="H64" s="16">
        <v>0.48</v>
      </c>
      <c r="I64" s="16">
        <v>0.48299999999999998</v>
      </c>
      <c r="J64" s="16">
        <v>0.48299999999999998</v>
      </c>
      <c r="K64" s="26">
        <f t="shared" si="7"/>
        <v>0.48199999999999998</v>
      </c>
      <c r="L64" s="26">
        <f t="shared" si="8"/>
        <v>1.2924547463663523</v>
      </c>
      <c r="M64" s="26">
        <f t="shared" si="9"/>
        <v>1.3950697119750217</v>
      </c>
      <c r="N64" s="27" t="s">
        <v>72</v>
      </c>
    </row>
    <row r="65" spans="1:15">
      <c r="A65" s="16" t="s">
        <v>102</v>
      </c>
      <c r="B65" s="26">
        <v>4</v>
      </c>
      <c r="C65" s="29" t="s">
        <v>26</v>
      </c>
      <c r="D65" s="29" t="s">
        <v>30</v>
      </c>
      <c r="E65" s="29">
        <v>250</v>
      </c>
      <c r="F65" s="29">
        <v>1</v>
      </c>
      <c r="G65" s="29" t="s">
        <v>74</v>
      </c>
      <c r="H65" s="16">
        <v>0.45700000000000002</v>
      </c>
      <c r="I65" s="16">
        <v>0.45500000000000002</v>
      </c>
      <c r="J65" s="16">
        <v>0.45300000000000001</v>
      </c>
      <c r="K65" s="26">
        <f t="shared" si="7"/>
        <v>0.45500000000000002</v>
      </c>
      <c r="L65" s="26">
        <f t="shared" si="8"/>
        <v>1.1862173550426949</v>
      </c>
      <c r="M65" s="26">
        <f t="shared" si="9"/>
        <v>1.2888323206513643</v>
      </c>
      <c r="N65" s="27" t="s">
        <v>72</v>
      </c>
    </row>
    <row r="66" spans="1:15">
      <c r="A66" s="12" t="s">
        <v>103</v>
      </c>
      <c r="B66" s="26">
        <v>4</v>
      </c>
      <c r="C66" s="29" t="s">
        <v>36</v>
      </c>
      <c r="D66" s="29" t="s">
        <v>29</v>
      </c>
      <c r="E66" s="29">
        <v>0</v>
      </c>
      <c r="F66" s="29">
        <v>1</v>
      </c>
      <c r="G66" s="29" t="s">
        <v>74</v>
      </c>
      <c r="H66" s="12">
        <v>0.95399999999999996</v>
      </c>
      <c r="I66" s="12">
        <v>0.95</v>
      </c>
      <c r="J66" s="12">
        <v>0.95499999999999996</v>
      </c>
      <c r="K66" s="26">
        <f t="shared" si="7"/>
        <v>0.95299999999999996</v>
      </c>
      <c r="L66" s="26">
        <f t="shared" si="8"/>
        <v>3.1457070172346011</v>
      </c>
      <c r="M66" s="26">
        <f t="shared" si="9"/>
        <v>3.2483219828432706</v>
      </c>
      <c r="N66" s="27" t="s">
        <v>72</v>
      </c>
    </row>
    <row r="67" spans="1:15">
      <c r="A67" s="12" t="s">
        <v>104</v>
      </c>
      <c r="B67" s="26">
        <v>4</v>
      </c>
      <c r="C67" s="29" t="s">
        <v>36</v>
      </c>
      <c r="D67" s="29" t="s">
        <v>29</v>
      </c>
      <c r="E67" s="29">
        <v>250</v>
      </c>
      <c r="F67" s="29">
        <v>1</v>
      </c>
      <c r="G67" s="29" t="s">
        <v>74</v>
      </c>
      <c r="H67" s="12">
        <v>0.95199999999999996</v>
      </c>
      <c r="I67" s="12">
        <v>0.95299999999999996</v>
      </c>
      <c r="J67" s="12">
        <v>0.95399999999999996</v>
      </c>
      <c r="K67" s="26">
        <f t="shared" si="7"/>
        <v>0.95299999999999996</v>
      </c>
      <c r="L67" s="26">
        <f t="shared" si="8"/>
        <v>3.1457070172346011</v>
      </c>
      <c r="M67" s="26">
        <f t="shared" si="9"/>
        <v>3.2483219828432706</v>
      </c>
      <c r="N67" s="27" t="s">
        <v>72</v>
      </c>
    </row>
    <row r="68" spans="1:15">
      <c r="A68" s="11" t="s">
        <v>98</v>
      </c>
      <c r="B68" s="26">
        <v>4</v>
      </c>
      <c r="C68" s="29" t="s">
        <v>36</v>
      </c>
      <c r="D68" s="29" t="s">
        <v>30</v>
      </c>
      <c r="E68" s="29">
        <v>0</v>
      </c>
      <c r="F68" s="29">
        <v>1</v>
      </c>
      <c r="G68" s="29" t="s">
        <v>74</v>
      </c>
      <c r="H68" s="11">
        <v>0.7</v>
      </c>
      <c r="I68" s="11">
        <v>0.70799999999999996</v>
      </c>
      <c r="J68" s="11">
        <v>0.70499999999999996</v>
      </c>
      <c r="K68" s="26">
        <f t="shared" si="7"/>
        <v>0.70433333333333337</v>
      </c>
      <c r="L68" s="26">
        <f t="shared" si="8"/>
        <v>2.1672737588710391</v>
      </c>
      <c r="M68" s="26">
        <f t="shared" si="9"/>
        <v>2.2698887244797086</v>
      </c>
      <c r="N68" s="27" t="s">
        <v>72</v>
      </c>
    </row>
    <row r="69" spans="1:15">
      <c r="A69" s="10" t="s">
        <v>105</v>
      </c>
      <c r="B69" s="26">
        <v>4</v>
      </c>
      <c r="C69" s="29" t="s">
        <v>36</v>
      </c>
      <c r="D69" s="29" t="s">
        <v>30</v>
      </c>
      <c r="E69" s="29">
        <v>250</v>
      </c>
      <c r="F69" s="29">
        <v>1</v>
      </c>
      <c r="G69" s="29" t="s">
        <v>74</v>
      </c>
      <c r="H69" s="10">
        <v>0.65200000000000002</v>
      </c>
      <c r="I69" s="10">
        <v>0.64300000000000002</v>
      </c>
      <c r="J69" s="10">
        <v>0.65200000000000002</v>
      </c>
      <c r="K69" s="26">
        <f t="shared" si="7"/>
        <v>0.64900000000000002</v>
      </c>
      <c r="L69" s="26">
        <f t="shared" si="8"/>
        <v>1.9495526852941603</v>
      </c>
      <c r="M69" s="26">
        <f t="shared" si="9"/>
        <v>2.0521676509028297</v>
      </c>
      <c r="N69" s="27" t="s">
        <v>72</v>
      </c>
    </row>
    <row r="70" spans="1:15" s="37" customFormat="1">
      <c r="A70" s="36">
        <v>1</v>
      </c>
      <c r="B70" s="37">
        <v>4</v>
      </c>
      <c r="C70" s="41" t="s">
        <v>26</v>
      </c>
      <c r="D70" s="38" t="s">
        <v>27</v>
      </c>
      <c r="E70" s="38">
        <v>0</v>
      </c>
      <c r="F70" s="38">
        <v>1</v>
      </c>
      <c r="G70" s="38" t="s">
        <v>74</v>
      </c>
      <c r="H70" s="36">
        <v>0.624</v>
      </c>
      <c r="I70" s="36">
        <v>0.61699999999999999</v>
      </c>
      <c r="J70" s="36">
        <v>0.621</v>
      </c>
      <c r="K70" s="37">
        <f t="shared" si="7"/>
        <v>0.6206666666666667</v>
      </c>
      <c r="L70" s="37">
        <f t="shared" si="8"/>
        <v>1.8380690030409395</v>
      </c>
      <c r="M70" s="37">
        <f t="shared" si="9"/>
        <v>1.9406839686496089</v>
      </c>
      <c r="N70" s="39" t="s">
        <v>72</v>
      </c>
      <c r="O70" s="39" t="s">
        <v>120</v>
      </c>
    </row>
    <row r="71" spans="1:15" s="37" customFormat="1">
      <c r="A71" s="36">
        <v>2</v>
      </c>
      <c r="B71" s="37">
        <v>4</v>
      </c>
      <c r="C71" s="41" t="s">
        <v>26</v>
      </c>
      <c r="D71" s="38" t="s">
        <v>27</v>
      </c>
      <c r="E71" s="38">
        <v>250</v>
      </c>
      <c r="F71" s="38">
        <v>1</v>
      </c>
      <c r="G71" s="38" t="s">
        <v>74</v>
      </c>
      <c r="H71" s="36">
        <v>0.621</v>
      </c>
      <c r="I71" s="36">
        <v>0.61699999999999999</v>
      </c>
      <c r="J71" s="36">
        <v>0.61299999999999999</v>
      </c>
      <c r="K71" s="37">
        <f t="shared" si="7"/>
        <v>0.61699999999999999</v>
      </c>
      <c r="L71" s="37">
        <f t="shared" si="8"/>
        <v>1.8236417029846401</v>
      </c>
      <c r="M71" s="37">
        <f t="shared" si="9"/>
        <v>1.9262566685933096</v>
      </c>
      <c r="N71" s="39" t="s">
        <v>72</v>
      </c>
    </row>
    <row r="72" spans="1:15" s="37" customFormat="1">
      <c r="A72" s="36">
        <v>3</v>
      </c>
      <c r="B72" s="37">
        <v>4</v>
      </c>
      <c r="C72" s="41" t="s">
        <v>26</v>
      </c>
      <c r="D72" s="38" t="s">
        <v>28</v>
      </c>
      <c r="E72" s="38">
        <v>0</v>
      </c>
      <c r="F72" s="38">
        <v>1</v>
      </c>
      <c r="G72" s="38" t="s">
        <v>74</v>
      </c>
      <c r="H72" s="36">
        <v>0.71399999999999997</v>
      </c>
      <c r="I72" s="36">
        <v>0.71399999999999997</v>
      </c>
      <c r="J72" s="36">
        <v>0.7</v>
      </c>
      <c r="K72" s="37">
        <f t="shared" si="7"/>
        <v>0.70933333333333337</v>
      </c>
      <c r="L72" s="37">
        <f t="shared" si="8"/>
        <v>2.1869473498569016</v>
      </c>
      <c r="M72" s="37">
        <f t="shared" si="9"/>
        <v>2.2895623154655711</v>
      </c>
      <c r="N72" s="39" t="s">
        <v>72</v>
      </c>
    </row>
    <row r="73" spans="1:15" s="37" customFormat="1">
      <c r="A73" s="36">
        <v>4</v>
      </c>
      <c r="B73" s="37">
        <v>4</v>
      </c>
      <c r="C73" s="41" t="s">
        <v>26</v>
      </c>
      <c r="D73" s="38" t="s">
        <v>28</v>
      </c>
      <c r="E73" s="38">
        <v>250</v>
      </c>
      <c r="F73" s="38">
        <v>1</v>
      </c>
      <c r="G73" s="38" t="s">
        <v>74</v>
      </c>
      <c r="H73" s="36">
        <v>0.64600000000000002</v>
      </c>
      <c r="I73" s="36">
        <v>0.64400000000000002</v>
      </c>
      <c r="J73" s="36">
        <v>0.63200000000000001</v>
      </c>
      <c r="K73" s="37">
        <f t="shared" si="7"/>
        <v>0.64066666666666672</v>
      </c>
      <c r="L73" s="37">
        <f t="shared" si="8"/>
        <v>1.9167633669843895</v>
      </c>
      <c r="M73" s="37">
        <f t="shared" si="9"/>
        <v>2.019378332593059</v>
      </c>
      <c r="N73" s="39" t="s">
        <v>72</v>
      </c>
    </row>
    <row r="74" spans="1:15" s="37" customFormat="1">
      <c r="A74" s="36">
        <v>5</v>
      </c>
      <c r="B74" s="37">
        <v>4</v>
      </c>
      <c r="C74" s="41" t="s">
        <v>26</v>
      </c>
      <c r="D74" s="38" t="s">
        <v>29</v>
      </c>
      <c r="E74" s="38">
        <v>0</v>
      </c>
      <c r="F74" s="38">
        <v>1</v>
      </c>
      <c r="G74" s="38" t="s">
        <v>74</v>
      </c>
      <c r="H74" s="36">
        <v>0.437</v>
      </c>
      <c r="I74" s="36">
        <v>0.43099999999999999</v>
      </c>
      <c r="J74" s="36">
        <v>0.42799999999999999</v>
      </c>
      <c r="K74" s="37">
        <f t="shared" si="7"/>
        <v>0.432</v>
      </c>
      <c r="L74" s="37">
        <f t="shared" si="8"/>
        <v>1.0957188365077271</v>
      </c>
      <c r="M74" s="37">
        <f t="shared" si="9"/>
        <v>1.1983338021163965</v>
      </c>
      <c r="N74" s="39" t="s">
        <v>72</v>
      </c>
    </row>
    <row r="75" spans="1:15" s="37" customFormat="1">
      <c r="A75" s="36">
        <v>6</v>
      </c>
      <c r="B75" s="37">
        <v>4</v>
      </c>
      <c r="C75" s="41" t="s">
        <v>26</v>
      </c>
      <c r="D75" s="38" t="s">
        <v>29</v>
      </c>
      <c r="E75" s="38">
        <v>250</v>
      </c>
      <c r="F75" s="38">
        <v>1</v>
      </c>
      <c r="G75" s="38" t="s">
        <v>74</v>
      </c>
      <c r="H75" s="36">
        <v>0.41099999999999998</v>
      </c>
      <c r="I75" s="36">
        <v>0.41399999999999998</v>
      </c>
      <c r="J75" s="36">
        <v>0.41599999999999998</v>
      </c>
      <c r="K75" s="37">
        <f t="shared" si="7"/>
        <v>0.41366666666666663</v>
      </c>
      <c r="L75" s="37">
        <f t="shared" si="8"/>
        <v>1.0235823362262311</v>
      </c>
      <c r="M75" s="37">
        <f t="shared" si="9"/>
        <v>1.1261973018349005</v>
      </c>
      <c r="N75" s="39" t="s">
        <v>72</v>
      </c>
    </row>
    <row r="76" spans="1:15" s="37" customFormat="1">
      <c r="A76" s="36">
        <v>7</v>
      </c>
      <c r="B76" s="37">
        <v>4</v>
      </c>
      <c r="C76" s="41" t="s">
        <v>26</v>
      </c>
      <c r="D76" s="38" t="s">
        <v>30</v>
      </c>
      <c r="E76" s="38">
        <v>0</v>
      </c>
      <c r="F76" s="38">
        <v>1</v>
      </c>
      <c r="G76" s="38" t="s">
        <v>74</v>
      </c>
      <c r="H76" s="36">
        <v>0.76400000000000001</v>
      </c>
      <c r="I76" s="36">
        <v>0.753</v>
      </c>
      <c r="J76" s="36">
        <v>0.75600000000000001</v>
      </c>
      <c r="K76" s="37">
        <f t="shared" si="7"/>
        <v>0.7576666666666666</v>
      </c>
      <c r="L76" s="37">
        <f t="shared" si="8"/>
        <v>2.3771253960535721</v>
      </c>
      <c r="M76" s="37">
        <f t="shared" si="9"/>
        <v>2.4797403616622415</v>
      </c>
      <c r="N76" s="39" t="s">
        <v>72</v>
      </c>
    </row>
    <row r="77" spans="1:15" s="37" customFormat="1">
      <c r="A77" s="36">
        <v>8</v>
      </c>
      <c r="B77" s="37">
        <v>4</v>
      </c>
      <c r="C77" s="41" t="s">
        <v>26</v>
      </c>
      <c r="D77" s="38" t="s">
        <v>30</v>
      </c>
      <c r="E77" s="38">
        <v>250</v>
      </c>
      <c r="F77" s="38">
        <v>1</v>
      </c>
      <c r="G77" s="38" t="s">
        <v>74</v>
      </c>
      <c r="H77" s="36">
        <v>0.75600000000000001</v>
      </c>
      <c r="I77" s="36">
        <v>0.753</v>
      </c>
      <c r="J77" s="36">
        <v>0.74099999999999999</v>
      </c>
      <c r="K77" s="37">
        <f t="shared" si="7"/>
        <v>0.75</v>
      </c>
      <c r="L77" s="37">
        <f t="shared" si="8"/>
        <v>2.3469592232085832</v>
      </c>
      <c r="M77" s="37">
        <f t="shared" si="9"/>
        <v>2.4495741888172526</v>
      </c>
      <c r="N77" s="39" t="s">
        <v>72</v>
      </c>
    </row>
    <row r="78" spans="1:15" ht="42">
      <c r="A78" s="13" t="s">
        <v>21</v>
      </c>
      <c r="B78" s="26">
        <v>1</v>
      </c>
      <c r="G78" s="29" t="s">
        <v>74</v>
      </c>
      <c r="H78" s="13">
        <v>0.16600000000000001</v>
      </c>
      <c r="I78" s="13">
        <v>0.17</v>
      </c>
      <c r="J78" s="13">
        <v>0.16500000000000001</v>
      </c>
      <c r="K78" s="26">
        <f t="shared" si="0"/>
        <v>0.16700000000000001</v>
      </c>
      <c r="L78" s="26">
        <f>K78*$B$100+$B$101</f>
        <v>0.16191438306039485</v>
      </c>
      <c r="M78" s="26">
        <f t="shared" si="9"/>
        <v>0.26452934866906436</v>
      </c>
    </row>
    <row r="79" spans="1:15" ht="28">
      <c r="A79" s="3" t="s">
        <v>12</v>
      </c>
      <c r="B79" s="26">
        <v>1</v>
      </c>
      <c r="G79" s="29" t="s">
        <v>74</v>
      </c>
      <c r="H79" s="3">
        <v>4.9000000000000002E-2</v>
      </c>
      <c r="I79" s="3">
        <v>3.7999999999999999E-2</v>
      </c>
      <c r="J79" s="3">
        <v>3.7999999999999999E-2</v>
      </c>
      <c r="K79" s="26">
        <f t="shared" si="0"/>
        <v>4.1666666666666664E-2</v>
      </c>
      <c r="L79" s="26">
        <f>K79*$B$100+$B$101</f>
        <v>-0.41730142500351647</v>
      </c>
      <c r="M79" s="26">
        <f t="shared" si="9"/>
        <v>-0.31468645939484696</v>
      </c>
    </row>
    <row r="80" spans="1:15">
      <c r="A80" s="10" t="s">
        <v>9</v>
      </c>
      <c r="B80" s="26">
        <v>2</v>
      </c>
      <c r="G80" s="29" t="s">
        <v>74</v>
      </c>
      <c r="H80" s="16">
        <v>0.28000000000000003</v>
      </c>
      <c r="I80" s="16">
        <v>0.28100000000000003</v>
      </c>
      <c r="J80" s="16">
        <v>0.27100000000000002</v>
      </c>
      <c r="K80" s="26">
        <f t="shared" si="0"/>
        <v>0.27733333333333338</v>
      </c>
      <c r="L80" s="26">
        <f>K80*$B$104+$B$105</f>
        <v>0.71506056914119598</v>
      </c>
      <c r="M80" s="26">
        <f t="shared" si="9"/>
        <v>0.81767553474986554</v>
      </c>
    </row>
    <row r="81" spans="1:14" ht="42">
      <c r="A81" s="13" t="s">
        <v>22</v>
      </c>
      <c r="B81" s="26">
        <v>2</v>
      </c>
      <c r="G81" s="29" t="s">
        <v>74</v>
      </c>
      <c r="H81" s="3">
        <v>0.151</v>
      </c>
      <c r="I81" s="3">
        <v>0.152</v>
      </c>
      <c r="J81" s="3">
        <v>0.152</v>
      </c>
      <c r="K81" s="26">
        <f t="shared" si="0"/>
        <v>0.15166666666666664</v>
      </c>
      <c r="L81" s="26">
        <f>K81*$B$104+$B$105</f>
        <v>9.4121099792896956E-2</v>
      </c>
      <c r="M81" s="26">
        <f t="shared" si="9"/>
        <v>0.19673606540156646</v>
      </c>
    </row>
    <row r="82" spans="1:14" ht="42">
      <c r="A82" s="3" t="s">
        <v>16</v>
      </c>
      <c r="B82" s="26">
        <v>2</v>
      </c>
      <c r="G82" s="29" t="s">
        <v>74</v>
      </c>
      <c r="H82" s="17">
        <v>0.60899999999999999</v>
      </c>
      <c r="I82" s="17">
        <v>0.61499999999999999</v>
      </c>
      <c r="J82" s="17">
        <v>0.60799999999999998</v>
      </c>
      <c r="K82" s="26">
        <f t="shared" si="0"/>
        <v>0.61066666666666658</v>
      </c>
      <c r="L82" s="26">
        <f>K82*$B$104+$B$105</f>
        <v>2.3621148644947731</v>
      </c>
      <c r="M82" s="26">
        <f t="shared" si="9"/>
        <v>2.4647298301034426</v>
      </c>
    </row>
    <row r="83" spans="1:14" ht="42">
      <c r="A83" s="10" t="s">
        <v>18</v>
      </c>
      <c r="B83" s="26">
        <v>3</v>
      </c>
      <c r="G83" s="29" t="s">
        <v>74</v>
      </c>
      <c r="H83" s="11">
        <v>0.60599999999999998</v>
      </c>
      <c r="I83" s="11">
        <v>0.59899999999999998</v>
      </c>
      <c r="J83" s="11">
        <v>0.60299999999999998</v>
      </c>
      <c r="K83" s="26">
        <f t="shared" ref="K83:K89" si="10">AVERAGE(H83:J83)</f>
        <v>0.60266666666666668</v>
      </c>
      <c r="L83" s="26">
        <f>K83*$B$108+$B$109</f>
        <v>2.3563674505406929</v>
      </c>
      <c r="M83" s="26">
        <f t="shared" si="9"/>
        <v>2.4589824161493623</v>
      </c>
    </row>
    <row r="84" spans="1:14" ht="42">
      <c r="A84" s="13" t="s">
        <v>19</v>
      </c>
      <c r="B84" s="26">
        <v>3</v>
      </c>
      <c r="G84" s="29" t="s">
        <v>74</v>
      </c>
      <c r="H84" s="4">
        <v>1.819</v>
      </c>
      <c r="I84" s="4">
        <v>1.8280000000000001</v>
      </c>
      <c r="J84" s="4">
        <v>1.8360000000000001</v>
      </c>
      <c r="K84" s="26">
        <f t="shared" si="10"/>
        <v>1.8276666666666668</v>
      </c>
      <c r="L84" s="26">
        <f>K84*$B$108+$B$109</f>
        <v>8.4820823668753427</v>
      </c>
      <c r="M84" s="26">
        <f t="shared" ref="M84:M91" si="11">L84-$B$121</f>
        <v>8.5846973324840121</v>
      </c>
    </row>
    <row r="85" spans="1:14">
      <c r="A85" s="10" t="s">
        <v>9</v>
      </c>
      <c r="B85" s="26">
        <v>1</v>
      </c>
      <c r="G85" s="29" t="s">
        <v>74</v>
      </c>
      <c r="H85" s="16">
        <v>0.28299999999999997</v>
      </c>
      <c r="I85" s="16">
        <v>0.28299999999999997</v>
      </c>
      <c r="J85" s="16">
        <v>0.28299999999999997</v>
      </c>
      <c r="K85" s="26">
        <f t="shared" si="10"/>
        <v>0.28299999999999997</v>
      </c>
      <c r="L85" s="26">
        <f>K85*$B$100+$B$101</f>
        <v>0.69799709903444018</v>
      </c>
      <c r="M85" s="26">
        <f t="shared" si="11"/>
        <v>0.80061206464310974</v>
      </c>
    </row>
    <row r="86" spans="1:14">
      <c r="A86" s="13" t="s">
        <v>17</v>
      </c>
      <c r="B86" s="26">
        <v>3</v>
      </c>
      <c r="G86" s="29" t="s">
        <v>74</v>
      </c>
      <c r="H86" s="3">
        <v>4.2000000000000003E-2</v>
      </c>
      <c r="I86" s="3">
        <v>0.04</v>
      </c>
      <c r="J86" s="3">
        <v>3.9E-2</v>
      </c>
      <c r="K86" s="26">
        <f t="shared" si="10"/>
        <v>4.0333333333333332E-2</v>
      </c>
      <c r="L86" s="26">
        <f>K86*$B$108+$B$109</f>
        <v>-0.45562739676721353</v>
      </c>
      <c r="M86" s="26">
        <f t="shared" si="11"/>
        <v>-0.35301243115854403</v>
      </c>
    </row>
    <row r="87" spans="1:14" ht="28">
      <c r="A87" s="13" t="s">
        <v>11</v>
      </c>
      <c r="B87" s="26">
        <v>1</v>
      </c>
      <c r="G87" s="29" t="s">
        <v>74</v>
      </c>
      <c r="H87" s="3">
        <v>0.108</v>
      </c>
      <c r="I87" s="3">
        <v>0.109</v>
      </c>
      <c r="J87" s="3">
        <v>0.109</v>
      </c>
      <c r="K87" s="26">
        <f t="shared" si="10"/>
        <v>0.10866666666666668</v>
      </c>
      <c r="L87" s="26">
        <f>K87*$B$100+$B$101</f>
        <v>-0.10766744250126603</v>
      </c>
      <c r="M87" s="26">
        <f t="shared" si="11"/>
        <v>-5.0524768925965108E-3</v>
      </c>
    </row>
    <row r="88" spans="1:14" ht="28">
      <c r="A88" s="13" t="s">
        <v>13</v>
      </c>
      <c r="B88" s="26">
        <v>2</v>
      </c>
      <c r="G88" s="29" t="s">
        <v>74</v>
      </c>
      <c r="H88" s="3">
        <v>0.106</v>
      </c>
      <c r="I88" s="3">
        <v>0.108</v>
      </c>
      <c r="J88" s="3">
        <v>0.11</v>
      </c>
      <c r="K88" s="26">
        <f t="shared" si="10"/>
        <v>0.108</v>
      </c>
      <c r="L88" s="26">
        <f>K88*$B$104+$B$105</f>
        <v>-0.1216430128984215</v>
      </c>
      <c r="M88" s="26">
        <f t="shared" si="11"/>
        <v>-1.9028047289751979E-2</v>
      </c>
    </row>
    <row r="89" spans="1:14" ht="28">
      <c r="A89" s="25" t="s">
        <v>66</v>
      </c>
      <c r="B89" s="27" t="s">
        <v>65</v>
      </c>
      <c r="C89" s="31"/>
      <c r="D89" s="31"/>
      <c r="E89" s="31"/>
      <c r="F89" s="31"/>
      <c r="G89" s="29" t="s">
        <v>74</v>
      </c>
      <c r="H89" s="3">
        <v>0.16500000000000001</v>
      </c>
      <c r="I89" s="3">
        <v>0.16300000000000001</v>
      </c>
      <c r="J89" s="3">
        <v>0.16400000000000001</v>
      </c>
      <c r="K89" s="26">
        <f t="shared" si="10"/>
        <v>0.16400000000000001</v>
      </c>
      <c r="L89" s="26">
        <f>K89*$B$116+$B$117</f>
        <v>-0.1287939885479551</v>
      </c>
      <c r="M89" s="26">
        <f t="shared" si="11"/>
        <v>-2.6179022939285576E-2</v>
      </c>
    </row>
    <row r="90" spans="1:14" ht="28">
      <c r="A90" s="13" t="s">
        <v>14</v>
      </c>
      <c r="B90" s="26">
        <v>2</v>
      </c>
      <c r="G90" s="29" t="s">
        <v>74</v>
      </c>
      <c r="H90" s="3">
        <v>0.115</v>
      </c>
      <c r="I90" s="3">
        <v>0.114</v>
      </c>
      <c r="J90" s="3">
        <v>0.11</v>
      </c>
      <c r="K90" s="26">
        <f>AVERAGE(H90:J90)</f>
        <v>0.113</v>
      </c>
      <c r="L90" s="26">
        <f>K90*$B$104+$B$105</f>
        <v>-9.693719846811788E-2</v>
      </c>
      <c r="M90" s="26">
        <f t="shared" si="11"/>
        <v>5.67776714055164E-3</v>
      </c>
    </row>
    <row r="91" spans="1:14" ht="28">
      <c r="A91" s="13" t="s">
        <v>15</v>
      </c>
      <c r="B91" s="26">
        <v>2</v>
      </c>
      <c r="G91" s="29" t="s">
        <v>74</v>
      </c>
      <c r="H91" s="3">
        <v>0.11700000000000001</v>
      </c>
      <c r="I91" s="3">
        <v>0.115</v>
      </c>
      <c r="J91" s="3">
        <v>0.11600000000000001</v>
      </c>
      <c r="K91" s="26">
        <f>AVERAGE(H91:J91)</f>
        <v>0.11600000000000001</v>
      </c>
      <c r="L91" s="26">
        <f>K91*$B$104+$B$105</f>
        <v>-8.2113709809935598E-2</v>
      </c>
      <c r="M91" s="26">
        <f t="shared" si="11"/>
        <v>2.0501255798733922E-2</v>
      </c>
    </row>
    <row r="92" spans="1:14" ht="28">
      <c r="A92" s="3" t="s">
        <v>117</v>
      </c>
      <c r="B92" s="26">
        <v>4</v>
      </c>
      <c r="C92" s="29"/>
      <c r="D92" s="29"/>
      <c r="E92" s="29"/>
      <c r="F92" s="29"/>
      <c r="G92" s="29" t="s">
        <v>74</v>
      </c>
      <c r="H92" s="3">
        <v>0.14699999999999999</v>
      </c>
      <c r="I92" s="3">
        <v>0.14000000000000001</v>
      </c>
      <c r="J92" s="3">
        <v>0.13600000000000001</v>
      </c>
      <c r="K92" s="26">
        <f>AVERAGE(H92:J92)</f>
        <v>0.14100000000000001</v>
      </c>
      <c r="L92" s="26">
        <f>K92*$B$112+$B$113</f>
        <v>-4.9284158869471129E-2</v>
      </c>
      <c r="M92" s="26">
        <f>L92-$B$121</f>
        <v>5.3330806739198391E-2</v>
      </c>
      <c r="N92" s="27"/>
    </row>
    <row r="93" spans="1:14">
      <c r="A93" s="13" t="s">
        <v>96</v>
      </c>
      <c r="B93" s="26">
        <v>4</v>
      </c>
      <c r="C93" s="29"/>
      <c r="D93" s="29"/>
      <c r="E93" s="29"/>
      <c r="F93" s="29"/>
      <c r="G93" s="29"/>
      <c r="H93" s="13">
        <v>0.33600000000000002</v>
      </c>
      <c r="I93" s="13">
        <v>0.33900000000000002</v>
      </c>
      <c r="J93" s="13">
        <v>0.33400000000000002</v>
      </c>
      <c r="K93" s="26">
        <f>AVERAGE(H93:J93)</f>
        <v>0.33633333333333337</v>
      </c>
      <c r="L93" s="26">
        <f>K93*$B$112+$B$113</f>
        <v>0.71929746231155778</v>
      </c>
      <c r="M93" s="26">
        <f>L93-$B$121</f>
        <v>0.82191242792022734</v>
      </c>
      <c r="N93" s="27"/>
    </row>
    <row r="94" spans="1:14">
      <c r="A94" s="11" t="s">
        <v>97</v>
      </c>
      <c r="B94" s="26">
        <v>4</v>
      </c>
      <c r="C94" s="29"/>
      <c r="D94" s="29"/>
      <c r="E94" s="29"/>
      <c r="F94" s="29"/>
      <c r="G94" s="29"/>
      <c r="H94" s="11">
        <v>0.67900000000000005</v>
      </c>
      <c r="I94" s="10">
        <v>0.67600000000000005</v>
      </c>
      <c r="J94" s="11">
        <v>0.68100000000000005</v>
      </c>
      <c r="K94" s="26">
        <f>AVERAGE(H94:J94)</f>
        <v>0.67866666666666664</v>
      </c>
      <c r="L94" s="26">
        <f>K94*$B$112+$B$113</f>
        <v>2.0662826584769443</v>
      </c>
      <c r="M94" s="26">
        <f>L94-$B$121</f>
        <v>2.1688976240856137</v>
      </c>
      <c r="N94" s="27"/>
    </row>
    <row r="96" spans="1:14">
      <c r="A96" s="27" t="s">
        <v>67</v>
      </c>
    </row>
    <row r="99" spans="1:2">
      <c r="A99" s="27" t="s">
        <v>50</v>
      </c>
    </row>
    <row r="100" spans="1:2">
      <c r="A100" s="26" t="s">
        <v>56</v>
      </c>
      <c r="B100" s="26">
        <v>4.6214027239141853</v>
      </c>
    </row>
    <row r="101" spans="1:2">
      <c r="A101" s="26" t="s">
        <v>57</v>
      </c>
      <c r="B101" s="26">
        <v>-0.60985987183327417</v>
      </c>
    </row>
    <row r="103" spans="1:2">
      <c r="A103" s="27" t="s">
        <v>51</v>
      </c>
    </row>
    <row r="104" spans="1:2">
      <c r="A104" s="26" t="s">
        <v>48</v>
      </c>
      <c r="B104" s="26">
        <v>4.9411628860607326</v>
      </c>
    </row>
    <row r="105" spans="1:2">
      <c r="A105" s="26" t="s">
        <v>49</v>
      </c>
      <c r="B105" s="26">
        <v>-0.65528860459298066</v>
      </c>
    </row>
    <row r="107" spans="1:2">
      <c r="A107" s="27" t="s">
        <v>52</v>
      </c>
    </row>
    <row r="108" spans="1:2">
      <c r="A108" s="26" t="s">
        <v>48</v>
      </c>
      <c r="B108" s="26">
        <v>5.0005836051711432</v>
      </c>
    </row>
    <row r="109" spans="1:2">
      <c r="A109" s="26" t="s">
        <v>49</v>
      </c>
      <c r="B109" s="26">
        <v>-0.65731760217578294</v>
      </c>
    </row>
    <row r="111" spans="1:2">
      <c r="A111" s="27" t="s">
        <v>115</v>
      </c>
    </row>
    <row r="112" spans="1:2">
      <c r="A112" s="27" t="s">
        <v>48</v>
      </c>
      <c r="B112" s="30">
        <v>3.9347181971725029</v>
      </c>
    </row>
    <row r="113" spans="1:2">
      <c r="A113" s="27" t="s">
        <v>49</v>
      </c>
      <c r="B113" s="30">
        <v>-0.60407942467079412</v>
      </c>
    </row>
    <row r="115" spans="1:2">
      <c r="A115" s="27" t="s">
        <v>64</v>
      </c>
    </row>
    <row r="116" spans="1:2">
      <c r="A116" s="26" t="s">
        <v>56</v>
      </c>
      <c r="B116" s="26">
        <v>5.0690192329743935</v>
      </c>
    </row>
    <row r="117" spans="1:2">
      <c r="A117" s="26" t="s">
        <v>57</v>
      </c>
      <c r="B117" s="26">
        <v>-0.96011314275575566</v>
      </c>
    </row>
    <row r="119" spans="1:2">
      <c r="A119" s="27" t="s">
        <v>59</v>
      </c>
      <c r="B119" s="26">
        <f>AVERAGE(L87)</f>
        <v>-0.10766744250126603</v>
      </c>
    </row>
    <row r="120" spans="1:2">
      <c r="A120" s="27" t="s">
        <v>60</v>
      </c>
      <c r="B120" s="26">
        <f>AVERAGE(L88)</f>
        <v>-0.1216430128984215</v>
      </c>
    </row>
    <row r="121" spans="1:2">
      <c r="A121" s="27" t="s">
        <v>61</v>
      </c>
      <c r="B121" s="26">
        <f>AVERAGE(L89:L91)</f>
        <v>-0.10261496560866952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test_low_nitrate_DNU</vt:lpstr>
      <vt:lpstr>plate_1_early_read_DNU</vt:lpstr>
      <vt:lpstr>test_plate_correct stds</vt:lpstr>
      <vt:lpstr>plate_1</vt:lpstr>
      <vt:lpstr>plate_2</vt:lpstr>
      <vt:lpstr>plate_3</vt:lpstr>
      <vt:lpstr>plate_4</vt:lpstr>
      <vt:lpstr>TN and WA</vt:lpstr>
      <vt:lpstr>TN and WA_new_plate4</vt:lpstr>
      <vt:lpstr>summary_realized_samples_bad </vt:lpstr>
      <vt:lpstr>ppm_DNU_shows_calcs</vt:lpstr>
      <vt:lpstr>ppm_summary</vt:lpstr>
      <vt:lpstr>All samples</vt:lpstr>
      <vt:lpstr>All samples (2)</vt:lpstr>
      <vt:lpstr>moisture_t0</vt:lpstr>
      <vt:lpstr>moisture_2</vt:lpstr>
      <vt:lpstr>Conversion</vt:lpstr>
      <vt:lpstr>Summary_R</vt:lpstr>
      <vt:lpstr>R</vt:lpstr>
    </vt:vector>
  </TitlesOfParts>
  <Company>University of Tennessee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English, Marie Elizabeth</dc:creator>
  <cp:lastModifiedBy>English, Marie Elizabeth</cp:lastModifiedBy>
  <dcterms:created xsi:type="dcterms:W3CDTF">2019-04-23T21:40:29Z</dcterms:created>
  <dcterms:modified xsi:type="dcterms:W3CDTF">2019-06-01T22:11:16Z</dcterms:modified>
</cp:coreProperties>
</file>