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0.xml" ContentType="application/vnd.openxmlformats-officedocument.drawingml.chart+xml"/>
  <Override PartName="/xl/drawings/drawing5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7.xml" ContentType="application/vnd.openxmlformats-officedocument.drawing+xml"/>
  <Override PartName="/xl/charts/chart34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8.xml" ContentType="application/vnd.openxmlformats-officedocument.drawing+xml"/>
  <Override PartName="/xl/charts/chart35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9.xml" ContentType="application/vnd.openxmlformats-officedocument.drawing+xml"/>
  <Override PartName="/xl/charts/chart36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42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3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4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52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NV\Desktop\Other docs\Siriruk paper\"/>
    </mc:Choice>
  </mc:AlternateContent>
  <bookViews>
    <workbookView xWindow="0" yWindow="0" windowWidth="8985" windowHeight="6885" tabRatio="593" firstSheet="2" activeTab="3"/>
  </bookViews>
  <sheets>
    <sheet name="Form" sheetId="4" r:id="rId1"/>
    <sheet name="Calibration curve" sheetId="23" r:id="rId2"/>
    <sheet name="กราฟในวารสาร" sheetId="24" r:id="rId3"/>
    <sheet name="EfficiencyTP" sheetId="2" r:id="rId4"/>
    <sheet name="pH of TP" sheetId="14" r:id="rId5"/>
    <sheet name="WW of TP " sheetId="18" r:id="rId6"/>
    <sheet name="Kinetics of TP" sheetId="12" r:id="rId7"/>
    <sheet name="Toxicity" sheetId="20" r:id="rId8"/>
    <sheet name="TOC of TP" sheetId="13" r:id="rId9"/>
    <sheet name="UV intenaity" sheetId="22" r:id="rId10"/>
    <sheet name="กราฟที่ต้องใช้" sheetId="21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24" l="1"/>
  <c r="O13" i="24"/>
  <c r="Q14" i="24" l="1"/>
  <c r="Q15" i="24"/>
  <c r="Q16" i="24"/>
  <c r="Q17" i="24"/>
  <c r="Q18" i="24"/>
  <c r="Q19" i="24"/>
  <c r="Q12" i="24"/>
  <c r="Q4" i="24"/>
  <c r="Q5" i="24"/>
  <c r="Q6" i="24"/>
  <c r="Q7" i="24"/>
  <c r="Q3" i="24"/>
  <c r="M12" i="24"/>
  <c r="M3" i="24"/>
  <c r="N6" i="24" l="1"/>
  <c r="N5" i="24"/>
  <c r="N12" i="24"/>
  <c r="O12" i="24"/>
  <c r="N4" i="24"/>
  <c r="O4" i="24" s="1"/>
  <c r="N19" i="24"/>
  <c r="O19" i="24" s="1"/>
  <c r="N18" i="24"/>
  <c r="O18" i="24"/>
  <c r="N17" i="24"/>
  <c r="O17" i="24"/>
  <c r="O6" i="24"/>
  <c r="N16" i="24"/>
  <c r="O16" i="24" s="1"/>
  <c r="N3" i="24"/>
  <c r="O3" i="24" s="1"/>
  <c r="O5" i="24"/>
  <c r="N15" i="24"/>
  <c r="O15" i="24"/>
  <c r="N7" i="24"/>
  <c r="O7" i="24" s="1"/>
  <c r="N14" i="24"/>
  <c r="O14" i="24" s="1"/>
  <c r="N13" i="24"/>
  <c r="M66" i="14"/>
  <c r="M65" i="14"/>
  <c r="M64" i="14"/>
  <c r="H66" i="14"/>
  <c r="H65" i="14"/>
  <c r="H64" i="14"/>
  <c r="C66" i="14"/>
  <c r="C65" i="14"/>
  <c r="C64" i="14"/>
  <c r="C63" i="14"/>
  <c r="C32" i="14"/>
  <c r="C31" i="14"/>
  <c r="C30" i="14"/>
  <c r="H32" i="14"/>
  <c r="H31" i="14"/>
  <c r="H30" i="14"/>
  <c r="H29" i="14"/>
  <c r="H28" i="14"/>
  <c r="M32" i="14"/>
  <c r="M31" i="14"/>
  <c r="M30" i="14"/>
  <c r="M29" i="14"/>
  <c r="AQ175" i="2"/>
  <c r="AL175" i="2"/>
  <c r="B160" i="12" l="1"/>
  <c r="B161" i="12" s="1"/>
  <c r="G160" i="12"/>
  <c r="G161" i="12" s="1"/>
  <c r="E3" i="22" l="1"/>
  <c r="E4" i="22"/>
  <c r="E5" i="22"/>
  <c r="E6" i="22"/>
  <c r="E7" i="22"/>
  <c r="E8" i="22"/>
  <c r="E9" i="22"/>
  <c r="E10" i="22"/>
  <c r="E2" i="22"/>
  <c r="R26" i="13" l="1"/>
  <c r="R25" i="13"/>
  <c r="R22" i="13" l="1"/>
  <c r="R21" i="13"/>
  <c r="R18" i="13"/>
  <c r="R17" i="13"/>
  <c r="B38" i="23" l="1"/>
  <c r="E38" i="23" s="1"/>
  <c r="B37" i="23"/>
  <c r="E37" i="23" s="1"/>
  <c r="E36" i="23"/>
  <c r="B36" i="23"/>
  <c r="B35" i="23"/>
  <c r="E35" i="23" s="1"/>
  <c r="B34" i="23"/>
  <c r="E34" i="23" s="1"/>
  <c r="B33" i="23"/>
  <c r="E33" i="23" s="1"/>
  <c r="E32" i="23"/>
  <c r="B32" i="23"/>
  <c r="B31" i="23"/>
  <c r="E31" i="23" s="1"/>
  <c r="B30" i="23"/>
  <c r="E30" i="23" s="1"/>
  <c r="B29" i="23"/>
  <c r="E29" i="23" s="1"/>
  <c r="E28" i="23"/>
  <c r="D28" i="23"/>
  <c r="B28" i="23"/>
  <c r="I20" i="23"/>
  <c r="H20" i="23"/>
  <c r="B22" i="23" s="1"/>
  <c r="B23" i="23" s="1"/>
  <c r="G20" i="23"/>
  <c r="F20" i="23"/>
  <c r="E20" i="23"/>
  <c r="D20" i="23"/>
  <c r="C20" i="23"/>
  <c r="B20" i="23"/>
  <c r="J19" i="23"/>
  <c r="B24" i="23" l="1"/>
  <c r="C10" i="22" l="1"/>
  <c r="C9" i="22"/>
  <c r="D6" i="22"/>
  <c r="B3" i="22"/>
  <c r="D3" i="22" s="1"/>
  <c r="B4" i="22"/>
  <c r="D4" i="22" s="1"/>
  <c r="B5" i="22"/>
  <c r="D5" i="22" s="1"/>
  <c r="B6" i="22"/>
  <c r="B7" i="22"/>
  <c r="D7" i="22" s="1"/>
  <c r="B8" i="22"/>
  <c r="D8" i="22" s="1"/>
  <c r="B2" i="22"/>
  <c r="D2" i="22" s="1"/>
  <c r="D10" i="22" l="1"/>
  <c r="D9" i="22"/>
  <c r="M113" i="12"/>
  <c r="M114" i="12"/>
  <c r="M115" i="12"/>
  <c r="M116" i="12"/>
  <c r="M117" i="12"/>
  <c r="M118" i="12"/>
  <c r="M119" i="12"/>
  <c r="M120" i="12"/>
  <c r="M121" i="12"/>
  <c r="M122" i="12"/>
  <c r="M112" i="12"/>
  <c r="L113" i="12"/>
  <c r="L114" i="12"/>
  <c r="L115" i="12"/>
  <c r="L116" i="12"/>
  <c r="L117" i="12"/>
  <c r="L118" i="12"/>
  <c r="L119" i="12"/>
  <c r="L120" i="12"/>
  <c r="L121" i="12"/>
  <c r="L122" i="12"/>
  <c r="L112" i="12"/>
  <c r="N119" i="12"/>
  <c r="N118" i="12"/>
  <c r="N117" i="12"/>
  <c r="N116" i="12"/>
  <c r="M108" i="12"/>
  <c r="L108" i="12"/>
  <c r="N115" i="12"/>
  <c r="M107" i="12"/>
  <c r="L107" i="12"/>
  <c r="N114" i="12"/>
  <c r="M106" i="12"/>
  <c r="L106" i="12"/>
  <c r="N113" i="12"/>
  <c r="M105" i="12"/>
  <c r="L105" i="12"/>
  <c r="N112" i="12"/>
  <c r="M104" i="12"/>
  <c r="L104" i="12"/>
  <c r="N98" i="12"/>
  <c r="N99" i="12"/>
  <c r="N100" i="12"/>
  <c r="N97" i="12"/>
  <c r="M97" i="12"/>
  <c r="N96" i="12"/>
  <c r="M96" i="12"/>
  <c r="N95" i="12"/>
  <c r="M95" i="12"/>
  <c r="N94" i="12"/>
  <c r="M94" i="12"/>
  <c r="N93" i="12"/>
  <c r="M93" i="12"/>
  <c r="N92" i="12"/>
  <c r="M92" i="12"/>
  <c r="L92" i="12"/>
  <c r="N91" i="12"/>
  <c r="M91" i="12"/>
  <c r="L91" i="12"/>
  <c r="N90" i="12"/>
  <c r="M90" i="12"/>
  <c r="L90" i="12"/>
  <c r="N77" i="12"/>
  <c r="N78" i="12"/>
  <c r="N79" i="12"/>
  <c r="N80" i="12"/>
  <c r="N81" i="12"/>
  <c r="N82" i="12"/>
  <c r="N83" i="12"/>
  <c r="M77" i="12"/>
  <c r="M78" i="12"/>
  <c r="M79" i="12"/>
  <c r="M80" i="12"/>
  <c r="M81" i="12"/>
  <c r="M82" i="12"/>
  <c r="M83" i="12"/>
  <c r="M84" i="12"/>
  <c r="M85" i="12"/>
  <c r="M86" i="12"/>
  <c r="M76" i="12"/>
  <c r="L81" i="12"/>
  <c r="L82" i="12"/>
  <c r="L83" i="12"/>
  <c r="L84" i="12"/>
  <c r="L85" i="12"/>
  <c r="L86" i="12"/>
  <c r="L77" i="12"/>
  <c r="L78" i="12"/>
  <c r="L79" i="12"/>
  <c r="L80" i="12"/>
  <c r="L76" i="12"/>
  <c r="N76" i="12"/>
  <c r="N69" i="12"/>
  <c r="N70" i="12"/>
  <c r="N71" i="12"/>
  <c r="N72" i="12"/>
  <c r="N68" i="12"/>
  <c r="M69" i="12"/>
  <c r="M70" i="12"/>
  <c r="M71" i="12"/>
  <c r="M72" i="12"/>
  <c r="M68" i="12"/>
  <c r="L69" i="12"/>
  <c r="L70" i="12"/>
  <c r="L71" i="12"/>
  <c r="L72" i="12"/>
  <c r="L68" i="12"/>
  <c r="N64" i="12"/>
  <c r="N57" i="12"/>
  <c r="N58" i="12"/>
  <c r="N59" i="12"/>
  <c r="N60" i="12"/>
  <c r="N61" i="12"/>
  <c r="N62" i="12"/>
  <c r="N63" i="12"/>
  <c r="N56" i="12"/>
  <c r="M57" i="12"/>
  <c r="M58" i="12"/>
  <c r="M59" i="12"/>
  <c r="M60" i="12"/>
  <c r="M61" i="12"/>
  <c r="M62" i="12"/>
  <c r="M63" i="12"/>
  <c r="M56" i="12"/>
  <c r="L57" i="12"/>
  <c r="L58" i="12"/>
  <c r="L59" i="12"/>
  <c r="L60" i="12"/>
  <c r="L61" i="12"/>
  <c r="L62" i="12"/>
  <c r="L63" i="12"/>
  <c r="L56" i="12"/>
  <c r="N51" i="12"/>
  <c r="N49" i="12"/>
  <c r="N50" i="12"/>
  <c r="N52" i="12"/>
  <c r="N48" i="12"/>
  <c r="M49" i="12"/>
  <c r="M50" i="12"/>
  <c r="M51" i="12"/>
  <c r="M52" i="12"/>
  <c r="M48" i="12"/>
  <c r="L49" i="12"/>
  <c r="L50" i="12"/>
  <c r="L51" i="12"/>
  <c r="L52" i="12"/>
  <c r="L48" i="12"/>
  <c r="N41" i="12"/>
  <c r="N42" i="12"/>
  <c r="N43" i="12"/>
  <c r="N44" i="12"/>
  <c r="N40" i="12"/>
  <c r="M41" i="12"/>
  <c r="M42" i="12"/>
  <c r="M43" i="12"/>
  <c r="M44" i="12"/>
  <c r="M40" i="12"/>
  <c r="L41" i="12"/>
  <c r="L42" i="12"/>
  <c r="L43" i="12"/>
  <c r="L44" i="12"/>
  <c r="L40" i="12"/>
  <c r="O24" i="12"/>
  <c r="O23" i="12"/>
  <c r="O22" i="12"/>
  <c r="O19" i="12"/>
  <c r="O18" i="12"/>
  <c r="O16" i="12"/>
  <c r="M19" i="12"/>
  <c r="M17" i="12"/>
  <c r="L19" i="12"/>
  <c r="L16" i="12"/>
  <c r="O21" i="12"/>
  <c r="O20" i="12"/>
  <c r="M20" i="12"/>
  <c r="L20" i="12"/>
  <c r="M18" i="12"/>
  <c r="L18" i="12"/>
  <c r="O17" i="12"/>
  <c r="L17" i="12"/>
  <c r="M16" i="12"/>
  <c r="O6" i="12"/>
  <c r="O7" i="12"/>
  <c r="O8" i="12"/>
  <c r="O9" i="12"/>
  <c r="O10" i="12"/>
  <c r="O11" i="12"/>
  <c r="O12" i="12"/>
  <c r="M6" i="12"/>
  <c r="M7" i="12"/>
  <c r="M8" i="12"/>
  <c r="M9" i="12"/>
  <c r="M5" i="12"/>
  <c r="L6" i="12"/>
  <c r="L7" i="12"/>
  <c r="L8" i="12"/>
  <c r="L9" i="12"/>
  <c r="L5" i="12"/>
  <c r="O5" i="12"/>
  <c r="T31" i="18" l="1"/>
  <c r="V31" i="18"/>
  <c r="U32" i="18"/>
  <c r="B44" i="18" s="1"/>
  <c r="T32" i="18"/>
  <c r="U23" i="18"/>
  <c r="T23" i="18"/>
  <c r="S23" i="18"/>
  <c r="S31" i="18"/>
  <c r="N23" i="18"/>
  <c r="N24" i="18"/>
  <c r="N25" i="18"/>
  <c r="N26" i="18"/>
  <c r="N27" i="18"/>
  <c r="N28" i="18"/>
  <c r="N29" i="18"/>
  <c r="N30" i="18"/>
  <c r="M23" i="18"/>
  <c r="M24" i="18"/>
  <c r="S24" i="18" s="1"/>
  <c r="M25" i="18"/>
  <c r="S25" i="18" s="1"/>
  <c r="M26" i="18"/>
  <c r="S26" i="18" s="1"/>
  <c r="M27" i="18"/>
  <c r="S27" i="18" s="1"/>
  <c r="M28" i="18"/>
  <c r="S28" i="18" s="1"/>
  <c r="M29" i="18"/>
  <c r="S29" i="18" s="1"/>
  <c r="M30" i="18"/>
  <c r="S30" i="18" s="1"/>
  <c r="I23" i="18"/>
  <c r="I24" i="18"/>
  <c r="I25" i="18"/>
  <c r="I26" i="18"/>
  <c r="I27" i="18"/>
  <c r="I28" i="18"/>
  <c r="I29" i="18"/>
  <c r="I30" i="18"/>
  <c r="H23" i="18"/>
  <c r="H24" i="18"/>
  <c r="H25" i="18"/>
  <c r="H26" i="18"/>
  <c r="H27" i="18"/>
  <c r="H28" i="18"/>
  <c r="H29" i="18"/>
  <c r="H30" i="18"/>
  <c r="D23" i="18"/>
  <c r="V23" i="18" s="1"/>
  <c r="D24" i="18"/>
  <c r="V24" i="18" s="1"/>
  <c r="D25" i="18"/>
  <c r="V25" i="18" s="1"/>
  <c r="D26" i="18"/>
  <c r="V26" i="18" s="1"/>
  <c r="D27" i="18"/>
  <c r="V27" i="18" s="1"/>
  <c r="D28" i="18"/>
  <c r="V28" i="18" s="1"/>
  <c r="D29" i="18"/>
  <c r="V29" i="18" s="1"/>
  <c r="D30" i="18"/>
  <c r="V30" i="18" s="1"/>
  <c r="C23" i="18"/>
  <c r="C24" i="18"/>
  <c r="T24" i="18" s="1"/>
  <c r="C25" i="18"/>
  <c r="T25" i="18" s="1"/>
  <c r="C26" i="18"/>
  <c r="T26" i="18" s="1"/>
  <c r="C27" i="18"/>
  <c r="T27" i="18" s="1"/>
  <c r="C28" i="18"/>
  <c r="T28" i="18" s="1"/>
  <c r="C29" i="18"/>
  <c r="T29" i="18" s="1"/>
  <c r="C30" i="18"/>
  <c r="T30" i="18" s="1"/>
  <c r="U29" i="18" l="1"/>
  <c r="U28" i="18"/>
  <c r="U30" i="18"/>
  <c r="U27" i="18"/>
  <c r="U26" i="18"/>
  <c r="U25" i="18"/>
  <c r="U24" i="18"/>
  <c r="U31" i="18"/>
  <c r="V32" i="18"/>
  <c r="C44" i="18" s="1"/>
  <c r="S32" i="18"/>
  <c r="AT175" i="2" l="1"/>
  <c r="AT174" i="2"/>
  <c r="AT173" i="2"/>
  <c r="O187" i="2" s="1"/>
  <c r="AT168" i="2"/>
  <c r="AR166" i="2"/>
  <c r="AR167" i="2"/>
  <c r="AR168" i="2"/>
  <c r="AR169" i="2"/>
  <c r="AR170" i="2"/>
  <c r="AR171" i="2"/>
  <c r="AR172" i="2"/>
  <c r="AR173" i="2"/>
  <c r="AR174" i="2"/>
  <c r="AR165" i="2"/>
  <c r="AT165" i="2"/>
  <c r="AQ166" i="2"/>
  <c r="AQ167" i="2"/>
  <c r="AQ168" i="2"/>
  <c r="AQ169" i="2"/>
  <c r="AQ170" i="2"/>
  <c r="AQ171" i="2"/>
  <c r="AQ172" i="2"/>
  <c r="AQ173" i="2"/>
  <c r="AQ174" i="2"/>
  <c r="AQ165" i="2"/>
  <c r="AO175" i="2"/>
  <c r="AO174" i="2"/>
  <c r="AO173" i="2"/>
  <c r="AO168" i="2"/>
  <c r="AM166" i="2"/>
  <c r="AM167" i="2"/>
  <c r="AM168" i="2"/>
  <c r="AM169" i="2"/>
  <c r="AM170" i="2"/>
  <c r="AM171" i="2"/>
  <c r="AM172" i="2"/>
  <c r="AM173" i="2"/>
  <c r="AM174" i="2"/>
  <c r="AM165" i="2"/>
  <c r="AL166" i="2"/>
  <c r="L180" i="2" s="1"/>
  <c r="AL167" i="2"/>
  <c r="AL168" i="2"/>
  <c r="AL169" i="2"/>
  <c r="AL170" i="2"/>
  <c r="L184" i="2" s="1"/>
  <c r="AL171" i="2"/>
  <c r="AL172" i="2"/>
  <c r="AL173" i="2"/>
  <c r="AL174" i="2"/>
  <c r="L188" i="2" s="1"/>
  <c r="AL165" i="2"/>
  <c r="AO165" i="2"/>
  <c r="AJ175" i="2"/>
  <c r="AJ174" i="2"/>
  <c r="N188" i="2" s="1"/>
  <c r="AJ173" i="2"/>
  <c r="N187" i="2" s="1"/>
  <c r="AJ168" i="2"/>
  <c r="AH166" i="2"/>
  <c r="AH167" i="2"/>
  <c r="AH168" i="2"/>
  <c r="AH169" i="2"/>
  <c r="AH170" i="2"/>
  <c r="AH171" i="2"/>
  <c r="AH172" i="2"/>
  <c r="AH173" i="2"/>
  <c r="AH174" i="2"/>
  <c r="AH175" i="2"/>
  <c r="AH165" i="2"/>
  <c r="AG166" i="2"/>
  <c r="M180" i="2" s="1"/>
  <c r="AG167" i="2"/>
  <c r="M181" i="2" s="1"/>
  <c r="AG168" i="2"/>
  <c r="M182" i="2" s="1"/>
  <c r="AG169" i="2"/>
  <c r="M183" i="2" s="1"/>
  <c r="AG170" i="2"/>
  <c r="AG171" i="2"/>
  <c r="AG172" i="2"/>
  <c r="L186" i="2" s="1"/>
  <c r="AG173" i="2"/>
  <c r="AG174" i="2"/>
  <c r="AG175" i="2"/>
  <c r="AG165" i="2"/>
  <c r="AJ165" i="2"/>
  <c r="O179" i="2" s="1"/>
  <c r="AE175" i="2"/>
  <c r="AE174" i="2"/>
  <c r="AE173" i="2"/>
  <c r="AE168" i="2"/>
  <c r="AC166" i="2"/>
  <c r="AC167" i="2"/>
  <c r="AC168" i="2"/>
  <c r="AC169" i="2"/>
  <c r="AC170" i="2"/>
  <c r="AC171" i="2"/>
  <c r="AC172" i="2"/>
  <c r="AC173" i="2"/>
  <c r="AC174" i="2"/>
  <c r="AC175" i="2"/>
  <c r="AC165" i="2"/>
  <c r="AB166" i="2"/>
  <c r="G180" i="2" s="1"/>
  <c r="AB167" i="2"/>
  <c r="AB168" i="2"/>
  <c r="AB169" i="2"/>
  <c r="AB170" i="2"/>
  <c r="AB171" i="2"/>
  <c r="AB172" i="2"/>
  <c r="G186" i="2" s="1"/>
  <c r="AB173" i="2"/>
  <c r="G187" i="2" s="1"/>
  <c r="AB174" i="2"/>
  <c r="G188" i="2" s="1"/>
  <c r="AB175" i="2"/>
  <c r="AB165" i="2"/>
  <c r="AE165" i="2"/>
  <c r="Z175" i="2"/>
  <c r="Z174" i="2"/>
  <c r="Z173" i="2"/>
  <c r="Z168" i="2"/>
  <c r="X166" i="2"/>
  <c r="X167" i="2"/>
  <c r="X168" i="2"/>
  <c r="X169" i="2"/>
  <c r="X170" i="2"/>
  <c r="X171" i="2"/>
  <c r="X172" i="2"/>
  <c r="X173" i="2"/>
  <c r="X174" i="2"/>
  <c r="X175" i="2"/>
  <c r="X165" i="2"/>
  <c r="W166" i="2"/>
  <c r="W167" i="2"/>
  <c r="W168" i="2"/>
  <c r="H182" i="2" s="1"/>
  <c r="W169" i="2"/>
  <c r="G183" i="2" s="1"/>
  <c r="W170" i="2"/>
  <c r="G184" i="2" s="1"/>
  <c r="W171" i="2"/>
  <c r="H185" i="2" s="1"/>
  <c r="W172" i="2"/>
  <c r="W173" i="2"/>
  <c r="W174" i="2"/>
  <c r="W175" i="2"/>
  <c r="W165" i="2"/>
  <c r="Z165" i="2"/>
  <c r="U175" i="2"/>
  <c r="U174" i="2"/>
  <c r="I188" i="2" s="1"/>
  <c r="U173" i="2"/>
  <c r="U168" i="2"/>
  <c r="U165" i="2"/>
  <c r="S166" i="2"/>
  <c r="S167" i="2"/>
  <c r="S168" i="2"/>
  <c r="S169" i="2"/>
  <c r="S170" i="2"/>
  <c r="S171" i="2"/>
  <c r="S172" i="2"/>
  <c r="S173" i="2"/>
  <c r="S174" i="2"/>
  <c r="S175" i="2"/>
  <c r="S165" i="2"/>
  <c r="R166" i="2"/>
  <c r="R167" i="2"/>
  <c r="R168" i="2"/>
  <c r="R169" i="2"/>
  <c r="R170" i="2"/>
  <c r="R171" i="2"/>
  <c r="R172" i="2"/>
  <c r="R173" i="2"/>
  <c r="R174" i="2"/>
  <c r="R175" i="2"/>
  <c r="R165" i="2"/>
  <c r="M186" i="2"/>
  <c r="M188" i="2"/>
  <c r="L182" i="2"/>
  <c r="H186" i="2"/>
  <c r="G181" i="2"/>
  <c r="H187" i="2" l="1"/>
  <c r="G182" i="2"/>
  <c r="L183" i="2"/>
  <c r="G189" i="2"/>
  <c r="G185" i="2"/>
  <c r="O188" i="2"/>
  <c r="N182" i="2"/>
  <c r="N179" i="2"/>
  <c r="M189" i="2"/>
  <c r="M185" i="2"/>
  <c r="M187" i="2"/>
  <c r="N189" i="2"/>
  <c r="O182" i="2"/>
  <c r="M184" i="2"/>
  <c r="L185" i="2"/>
  <c r="M179" i="2"/>
  <c r="O189" i="2"/>
  <c r="L189" i="2"/>
  <c r="L181" i="2"/>
  <c r="L187" i="2"/>
  <c r="L179" i="2"/>
  <c r="I187" i="2"/>
  <c r="J188" i="2"/>
  <c r="I189" i="2"/>
  <c r="I182" i="2"/>
  <c r="J187" i="2"/>
  <c r="J189" i="2"/>
  <c r="J182" i="2"/>
  <c r="H184" i="2"/>
  <c r="H189" i="2"/>
  <c r="H181" i="2"/>
  <c r="H183" i="2"/>
  <c r="H188" i="2"/>
  <c r="H180" i="2"/>
  <c r="G179" i="2"/>
  <c r="J179" i="2"/>
  <c r="I179" i="2"/>
  <c r="H179" i="2"/>
  <c r="AR151" i="2" l="1"/>
  <c r="AR152" i="2"/>
  <c r="AR153" i="2"/>
  <c r="AR154" i="2"/>
  <c r="AR155" i="2"/>
  <c r="AR156" i="2"/>
  <c r="AR157" i="2"/>
  <c r="AR158" i="2"/>
  <c r="AR159" i="2"/>
  <c r="AR160" i="2"/>
  <c r="AR150" i="2"/>
  <c r="AQ151" i="2"/>
  <c r="AQ152" i="2"/>
  <c r="AQ153" i="2"/>
  <c r="AQ154" i="2"/>
  <c r="AQ155" i="2"/>
  <c r="AQ156" i="2"/>
  <c r="AQ157" i="2"/>
  <c r="AQ158" i="2"/>
  <c r="AQ159" i="2"/>
  <c r="AQ160" i="2"/>
  <c r="AQ150" i="2"/>
  <c r="AM158" i="2"/>
  <c r="AM159" i="2"/>
  <c r="AM151" i="2"/>
  <c r="AM152" i="2"/>
  <c r="AM153" i="2"/>
  <c r="AM154" i="2"/>
  <c r="AM155" i="2"/>
  <c r="AM156" i="2"/>
  <c r="AM157" i="2"/>
  <c r="AM150" i="2"/>
  <c r="AL151" i="2"/>
  <c r="AL152" i="2"/>
  <c r="AL153" i="2"/>
  <c r="AL154" i="2"/>
  <c r="AL155" i="2"/>
  <c r="AL156" i="2"/>
  <c r="AL157" i="2"/>
  <c r="AL158" i="2"/>
  <c r="AL159" i="2"/>
  <c r="AL150" i="2"/>
  <c r="AH151" i="2"/>
  <c r="AH152" i="2"/>
  <c r="AH153" i="2"/>
  <c r="AH154" i="2"/>
  <c r="AH155" i="2"/>
  <c r="AH156" i="2"/>
  <c r="AH157" i="2"/>
  <c r="AH158" i="2"/>
  <c r="AH159" i="2"/>
  <c r="AH160" i="2"/>
  <c r="AH150" i="2"/>
  <c r="AG157" i="2"/>
  <c r="AG158" i="2"/>
  <c r="AG159" i="2"/>
  <c r="AG160" i="2"/>
  <c r="AG151" i="2"/>
  <c r="AG152" i="2"/>
  <c r="AG153" i="2"/>
  <c r="AG154" i="2"/>
  <c r="AG155" i="2"/>
  <c r="AG156" i="2"/>
  <c r="AG150" i="2"/>
  <c r="AC151" i="2"/>
  <c r="AC152" i="2"/>
  <c r="AC153" i="2"/>
  <c r="AC154" i="2"/>
  <c r="AC155" i="2"/>
  <c r="AC156" i="2"/>
  <c r="AC157" i="2"/>
  <c r="AC158" i="2"/>
  <c r="AC159" i="2"/>
  <c r="AC160" i="2"/>
  <c r="AC150" i="2"/>
  <c r="AB159" i="2"/>
  <c r="AB160" i="2"/>
  <c r="AB151" i="2"/>
  <c r="AB152" i="2"/>
  <c r="AB153" i="2"/>
  <c r="AB154" i="2"/>
  <c r="AB155" i="2"/>
  <c r="AB156" i="2"/>
  <c r="AB157" i="2"/>
  <c r="AB158" i="2"/>
  <c r="AB150" i="2"/>
  <c r="X151" i="2"/>
  <c r="X152" i="2"/>
  <c r="X153" i="2"/>
  <c r="X154" i="2"/>
  <c r="X155" i="2"/>
  <c r="X156" i="2"/>
  <c r="X157" i="2"/>
  <c r="X158" i="2"/>
  <c r="X159" i="2"/>
  <c r="X160" i="2"/>
  <c r="X150" i="2"/>
  <c r="W151" i="2"/>
  <c r="W152" i="2"/>
  <c r="W153" i="2"/>
  <c r="W154" i="2"/>
  <c r="W155" i="2"/>
  <c r="W156" i="2"/>
  <c r="W157" i="2"/>
  <c r="W158" i="2"/>
  <c r="W159" i="2"/>
  <c r="W160" i="2"/>
  <c r="W150" i="2"/>
  <c r="S151" i="2"/>
  <c r="S152" i="2"/>
  <c r="S153" i="2"/>
  <c r="S154" i="2"/>
  <c r="S155" i="2"/>
  <c r="S156" i="2"/>
  <c r="S157" i="2"/>
  <c r="S158" i="2"/>
  <c r="S159" i="2"/>
  <c r="S160" i="2"/>
  <c r="S150" i="2"/>
  <c r="R151" i="2"/>
  <c r="R152" i="2"/>
  <c r="R153" i="2"/>
  <c r="R154" i="2"/>
  <c r="R155" i="2"/>
  <c r="R156" i="2"/>
  <c r="R157" i="2"/>
  <c r="R158" i="2"/>
  <c r="R159" i="2"/>
  <c r="R160" i="2"/>
  <c r="R150" i="2"/>
  <c r="M150" i="2"/>
  <c r="O168" i="2" l="1"/>
  <c r="N175" i="2"/>
  <c r="N174" i="2"/>
  <c r="N173" i="2"/>
  <c r="I175" i="2"/>
  <c r="I174" i="2"/>
  <c r="I173" i="2"/>
  <c r="O175" i="2"/>
  <c r="O174" i="2"/>
  <c r="O173" i="2"/>
  <c r="O165" i="2"/>
  <c r="M166" i="2"/>
  <c r="M167" i="2"/>
  <c r="M168" i="2"/>
  <c r="M169" i="2"/>
  <c r="M170" i="2"/>
  <c r="M171" i="2"/>
  <c r="M172" i="2"/>
  <c r="M173" i="2"/>
  <c r="M174" i="2"/>
  <c r="M175" i="2"/>
  <c r="L166" i="2"/>
  <c r="L167" i="2"/>
  <c r="L168" i="2"/>
  <c r="L169" i="2"/>
  <c r="L170" i="2"/>
  <c r="L171" i="2"/>
  <c r="L172" i="2"/>
  <c r="L173" i="2"/>
  <c r="L174" i="2"/>
  <c r="L175" i="2"/>
  <c r="AT153" i="2"/>
  <c r="AT150" i="2"/>
  <c r="AO153" i="2"/>
  <c r="AO150" i="2"/>
  <c r="AJ153" i="2"/>
  <c r="N168" i="2" s="1"/>
  <c r="AJ150" i="2"/>
  <c r="N165" i="2" s="1"/>
  <c r="J175" i="2"/>
  <c r="J174" i="2"/>
  <c r="J173" i="2"/>
  <c r="J168" i="2"/>
  <c r="J165" i="2"/>
  <c r="H166" i="2"/>
  <c r="H167" i="2"/>
  <c r="H168" i="2"/>
  <c r="H169" i="2"/>
  <c r="H170" i="2"/>
  <c r="H171" i="2"/>
  <c r="H172" i="2"/>
  <c r="H173" i="2"/>
  <c r="H174" i="2"/>
  <c r="H175" i="2"/>
  <c r="H165" i="2"/>
  <c r="G166" i="2"/>
  <c r="G167" i="2"/>
  <c r="G168" i="2"/>
  <c r="G169" i="2"/>
  <c r="G170" i="2"/>
  <c r="G171" i="2"/>
  <c r="G172" i="2"/>
  <c r="G173" i="2"/>
  <c r="G174" i="2"/>
  <c r="G175" i="2"/>
  <c r="G165" i="2"/>
  <c r="E175" i="2"/>
  <c r="E174" i="2"/>
  <c r="E173" i="2"/>
  <c r="D175" i="2"/>
  <c r="D174" i="2"/>
  <c r="D173" i="2"/>
  <c r="C165" i="2"/>
  <c r="U153" i="2"/>
  <c r="U150" i="2"/>
  <c r="Z153" i="2"/>
  <c r="Z150" i="2"/>
  <c r="AE150" i="2"/>
  <c r="AE153" i="2"/>
  <c r="I168" i="2" s="1"/>
  <c r="N160" i="2"/>
  <c r="M160" i="2"/>
  <c r="I160" i="2"/>
  <c r="H160" i="2"/>
  <c r="D160" i="2"/>
  <c r="C160" i="2"/>
  <c r="B175" i="2" s="1"/>
  <c r="N159" i="2"/>
  <c r="M159" i="2"/>
  <c r="B174" i="2" s="1"/>
  <c r="I159" i="2"/>
  <c r="H159" i="2"/>
  <c r="D159" i="2"/>
  <c r="C159" i="2"/>
  <c r="N158" i="2"/>
  <c r="M158" i="2"/>
  <c r="I158" i="2"/>
  <c r="H158" i="2"/>
  <c r="B173" i="2" s="1"/>
  <c r="D158" i="2"/>
  <c r="C158" i="2"/>
  <c r="N157" i="2"/>
  <c r="M157" i="2"/>
  <c r="I157" i="2"/>
  <c r="H157" i="2"/>
  <c r="C172" i="2" s="1"/>
  <c r="D157" i="2"/>
  <c r="N156" i="2"/>
  <c r="M156" i="2"/>
  <c r="I156" i="2"/>
  <c r="H156" i="2"/>
  <c r="D156" i="2"/>
  <c r="C156" i="2"/>
  <c r="N155" i="2"/>
  <c r="M155" i="2"/>
  <c r="I155" i="2"/>
  <c r="H155" i="2"/>
  <c r="D155" i="2"/>
  <c r="C155" i="2"/>
  <c r="N154" i="2"/>
  <c r="M154" i="2"/>
  <c r="I154" i="2"/>
  <c r="H154" i="2"/>
  <c r="D154" i="2"/>
  <c r="C154" i="2"/>
  <c r="B169" i="2" s="1"/>
  <c r="P153" i="2"/>
  <c r="N153" i="2"/>
  <c r="M153" i="2"/>
  <c r="K153" i="2"/>
  <c r="I153" i="2"/>
  <c r="H153" i="2"/>
  <c r="F153" i="2"/>
  <c r="E168" i="2" s="1"/>
  <c r="D153" i="2"/>
  <c r="C153" i="2"/>
  <c r="N152" i="2"/>
  <c r="M152" i="2"/>
  <c r="I152" i="2"/>
  <c r="H152" i="2"/>
  <c r="D152" i="2"/>
  <c r="C152" i="2"/>
  <c r="B167" i="2" s="1"/>
  <c r="N151" i="2"/>
  <c r="M151" i="2"/>
  <c r="I151" i="2"/>
  <c r="H151" i="2"/>
  <c r="D151" i="2"/>
  <c r="C151" i="2"/>
  <c r="P150" i="2"/>
  <c r="N150" i="2"/>
  <c r="K150" i="2"/>
  <c r="I150" i="2"/>
  <c r="H150" i="2"/>
  <c r="F150" i="2"/>
  <c r="D150" i="2"/>
  <c r="C150" i="2"/>
  <c r="B165" i="2" s="1"/>
  <c r="E165" i="2" l="1"/>
  <c r="C170" i="2"/>
  <c r="C171" i="2"/>
  <c r="B166" i="2"/>
  <c r="B168" i="2"/>
  <c r="C173" i="2"/>
  <c r="D165" i="2"/>
  <c r="C174" i="2"/>
  <c r="I165" i="2"/>
  <c r="C169" i="2"/>
  <c r="B171" i="2"/>
  <c r="C168" i="2"/>
  <c r="C166" i="2"/>
  <c r="D168" i="2"/>
  <c r="C175" i="2"/>
  <c r="C167" i="2"/>
  <c r="B170" i="2"/>
  <c r="B172" i="2"/>
  <c r="AO4" i="2"/>
  <c r="AO5" i="2"/>
  <c r="AO6" i="2"/>
  <c r="AO7" i="2"/>
  <c r="AO3" i="2"/>
  <c r="AN4" i="2"/>
  <c r="AN5" i="2"/>
  <c r="AN6" i="2"/>
  <c r="AN7" i="2"/>
  <c r="AN3" i="2"/>
  <c r="N31" i="2"/>
  <c r="M31" i="2"/>
  <c r="N30" i="2"/>
  <c r="M30" i="2"/>
  <c r="N29" i="2"/>
  <c r="M29" i="2"/>
  <c r="I31" i="2"/>
  <c r="H31" i="2"/>
  <c r="I30" i="2"/>
  <c r="H30" i="2"/>
  <c r="I29" i="2"/>
  <c r="H29" i="2"/>
  <c r="AC116" i="2" l="1"/>
  <c r="Y116" i="2"/>
  <c r="X116" i="2"/>
  <c r="T116" i="2"/>
  <c r="S116" i="2"/>
  <c r="AC115" i="2"/>
  <c r="Y115" i="2"/>
  <c r="X115" i="2"/>
  <c r="T115" i="2"/>
  <c r="S115" i="2"/>
  <c r="AC114" i="2"/>
  <c r="Y114" i="2"/>
  <c r="X114" i="2"/>
  <c r="T114" i="2"/>
  <c r="S114" i="2"/>
  <c r="AC113" i="2"/>
  <c r="Y113" i="2"/>
  <c r="X113" i="2"/>
  <c r="T113" i="2"/>
  <c r="AC112" i="2"/>
  <c r="Y112" i="2"/>
  <c r="X112" i="2"/>
  <c r="T112" i="2"/>
  <c r="S112" i="2"/>
  <c r="AC111" i="2"/>
  <c r="Y111" i="2"/>
  <c r="X111" i="2"/>
  <c r="T111" i="2"/>
  <c r="S111" i="2"/>
  <c r="AC110" i="2"/>
  <c r="Y110" i="2"/>
  <c r="X110" i="2"/>
  <c r="T110" i="2"/>
  <c r="S110" i="2"/>
  <c r="AC109" i="2"/>
  <c r="AA109" i="2"/>
  <c r="Y109" i="2"/>
  <c r="X109" i="2"/>
  <c r="V109" i="2"/>
  <c r="T109" i="2"/>
  <c r="S109" i="2"/>
  <c r="AC108" i="2"/>
  <c r="Y108" i="2"/>
  <c r="X108" i="2"/>
  <c r="T108" i="2"/>
  <c r="S108" i="2"/>
  <c r="AC107" i="2"/>
  <c r="Y107" i="2"/>
  <c r="X107" i="2"/>
  <c r="T107" i="2"/>
  <c r="S107" i="2"/>
  <c r="AC106" i="2"/>
  <c r="AA106" i="2"/>
  <c r="Y106" i="2"/>
  <c r="X106" i="2"/>
  <c r="V106" i="2"/>
  <c r="T106" i="2"/>
  <c r="S106" i="2"/>
  <c r="AD116" i="2"/>
  <c r="AD115" i="2"/>
  <c r="AD114" i="2"/>
  <c r="AD113" i="2"/>
  <c r="AD112" i="2"/>
  <c r="AD111" i="2"/>
  <c r="AD110" i="2"/>
  <c r="AF109" i="2"/>
  <c r="AD109" i="2"/>
  <c r="AD108" i="2"/>
  <c r="AD107" i="2"/>
  <c r="AF106" i="2"/>
  <c r="AD106" i="2"/>
  <c r="H106" i="2"/>
  <c r="I106" i="2"/>
  <c r="K106" i="2"/>
  <c r="M106" i="2"/>
  <c r="N106" i="2"/>
  <c r="P106" i="2"/>
  <c r="H107" i="2"/>
  <c r="I107" i="2"/>
  <c r="M107" i="2"/>
  <c r="N107" i="2"/>
  <c r="H108" i="2"/>
  <c r="I108" i="2"/>
  <c r="M108" i="2"/>
  <c r="N108" i="2"/>
  <c r="H109" i="2"/>
  <c r="I109" i="2"/>
  <c r="K109" i="2"/>
  <c r="M109" i="2"/>
  <c r="N109" i="2"/>
  <c r="P109" i="2"/>
  <c r="H110" i="2"/>
  <c r="I110" i="2"/>
  <c r="M110" i="2"/>
  <c r="N110" i="2"/>
  <c r="H111" i="2"/>
  <c r="I111" i="2"/>
  <c r="M111" i="2"/>
  <c r="N111" i="2"/>
  <c r="H112" i="2"/>
  <c r="I112" i="2"/>
  <c r="M112" i="2"/>
  <c r="N112" i="2"/>
  <c r="H113" i="2"/>
  <c r="I113" i="2"/>
  <c r="M113" i="2"/>
  <c r="N113" i="2"/>
  <c r="H114" i="2"/>
  <c r="I114" i="2"/>
  <c r="K114" i="2"/>
  <c r="M114" i="2"/>
  <c r="N114" i="2"/>
  <c r="P114" i="2"/>
  <c r="H115" i="2"/>
  <c r="I115" i="2"/>
  <c r="K115" i="2"/>
  <c r="M115" i="2"/>
  <c r="N115" i="2"/>
  <c r="P115" i="2"/>
  <c r="H116" i="2"/>
  <c r="I116" i="2"/>
  <c r="K116" i="2"/>
  <c r="M116" i="2"/>
  <c r="N116" i="2"/>
  <c r="P116" i="2"/>
  <c r="P24" i="2"/>
  <c r="K24" i="2"/>
  <c r="F24" i="2"/>
  <c r="V24" i="2"/>
  <c r="AF24" i="2"/>
  <c r="AA24" i="2"/>
  <c r="H27" i="2"/>
  <c r="I27" i="2"/>
  <c r="D28" i="2"/>
  <c r="AT107" i="2" l="1"/>
  <c r="AT108" i="2"/>
  <c r="AT109" i="2"/>
  <c r="AT110" i="2"/>
  <c r="AT111" i="2"/>
  <c r="AT112" i="2"/>
  <c r="AT113" i="2"/>
  <c r="AT114" i="2"/>
  <c r="AT115" i="2"/>
  <c r="AT116" i="2"/>
  <c r="AT106" i="2"/>
  <c r="AS107" i="2"/>
  <c r="AS108" i="2"/>
  <c r="AS109" i="2"/>
  <c r="AS110" i="2"/>
  <c r="AS111" i="2"/>
  <c r="AS112" i="2"/>
  <c r="AS113" i="2"/>
  <c r="AS114" i="2"/>
  <c r="AS115" i="2"/>
  <c r="AS116" i="2"/>
  <c r="AS106" i="2"/>
  <c r="AO107" i="2"/>
  <c r="AO108" i="2"/>
  <c r="AO109" i="2"/>
  <c r="AO110" i="2"/>
  <c r="AO111" i="2"/>
  <c r="AO112" i="2"/>
  <c r="AO113" i="2"/>
  <c r="AO114" i="2"/>
  <c r="AO115" i="2"/>
  <c r="AO116" i="2"/>
  <c r="AN107" i="2"/>
  <c r="AN108" i="2"/>
  <c r="AN109" i="2"/>
  <c r="AN110" i="2"/>
  <c r="AN111" i="2"/>
  <c r="AN112" i="2"/>
  <c r="AN113" i="2"/>
  <c r="AN114" i="2"/>
  <c r="AN115" i="2"/>
  <c r="AN116" i="2"/>
  <c r="AO106" i="2"/>
  <c r="AN106" i="2"/>
  <c r="AJ107" i="2"/>
  <c r="AJ108" i="2"/>
  <c r="AJ109" i="2"/>
  <c r="AJ110" i="2"/>
  <c r="AJ111" i="2"/>
  <c r="AJ112" i="2"/>
  <c r="AJ113" i="2"/>
  <c r="AJ114" i="2"/>
  <c r="AJ115" i="2"/>
  <c r="AJ116" i="2"/>
  <c r="AJ106" i="2"/>
  <c r="AI107" i="2"/>
  <c r="AI108" i="2"/>
  <c r="AI109" i="2"/>
  <c r="AI110" i="2"/>
  <c r="AI111" i="2"/>
  <c r="AI112" i="2"/>
  <c r="AI113" i="2"/>
  <c r="AI114" i="2"/>
  <c r="AI115" i="2"/>
  <c r="AI116" i="2"/>
  <c r="AI106" i="2"/>
  <c r="AV109" i="2"/>
  <c r="AQ109" i="2"/>
  <c r="AL109" i="2"/>
  <c r="AL106" i="2"/>
  <c r="N91" i="14"/>
  <c r="N92" i="14"/>
  <c r="N93" i="14"/>
  <c r="N94" i="14"/>
  <c r="N95" i="14"/>
  <c r="N96" i="14"/>
  <c r="N97" i="14"/>
  <c r="N98" i="14"/>
  <c r="M91" i="14"/>
  <c r="M92" i="14"/>
  <c r="M93" i="14"/>
  <c r="M94" i="14"/>
  <c r="M95" i="14"/>
  <c r="M96" i="14"/>
  <c r="M97" i="14"/>
  <c r="M98" i="14"/>
  <c r="I91" i="14"/>
  <c r="I92" i="14"/>
  <c r="I93" i="14"/>
  <c r="I94" i="14"/>
  <c r="I95" i="14"/>
  <c r="I96" i="14"/>
  <c r="I97" i="14"/>
  <c r="I98" i="14"/>
  <c r="H91" i="14"/>
  <c r="H92" i="14"/>
  <c r="H93" i="14"/>
  <c r="H94" i="14"/>
  <c r="H95" i="14"/>
  <c r="H96" i="14"/>
  <c r="H97" i="14"/>
  <c r="H98" i="14"/>
  <c r="D91" i="14"/>
  <c r="D92" i="14"/>
  <c r="D93" i="14"/>
  <c r="D94" i="14"/>
  <c r="D95" i="14"/>
  <c r="D96" i="14"/>
  <c r="D97" i="14"/>
  <c r="D98" i="14"/>
  <c r="C91" i="14"/>
  <c r="C92" i="14"/>
  <c r="C93" i="14"/>
  <c r="C94" i="14"/>
  <c r="C95" i="14"/>
  <c r="C96" i="14"/>
  <c r="C97" i="14"/>
  <c r="C98" i="14"/>
  <c r="V57" i="14"/>
  <c r="V58" i="14"/>
  <c r="V59" i="14"/>
  <c r="V60" i="14"/>
  <c r="V61" i="14"/>
  <c r="V62" i="14"/>
  <c r="V63" i="14"/>
  <c r="V64" i="14"/>
  <c r="V65" i="14"/>
  <c r="V66" i="14"/>
  <c r="U57" i="14"/>
  <c r="U58" i="14"/>
  <c r="U59" i="14"/>
  <c r="U60" i="14"/>
  <c r="U61" i="14"/>
  <c r="U62" i="14"/>
  <c r="U63" i="14"/>
  <c r="U64" i="14"/>
  <c r="U65" i="14"/>
  <c r="U66" i="14"/>
  <c r="T57" i="14"/>
  <c r="T58" i="14"/>
  <c r="T59" i="14"/>
  <c r="T60" i="14"/>
  <c r="T61" i="14"/>
  <c r="T62" i="14"/>
  <c r="T63" i="14"/>
  <c r="T64" i="14"/>
  <c r="T65" i="14"/>
  <c r="T66" i="14"/>
  <c r="S57" i="14"/>
  <c r="S58" i="14"/>
  <c r="S59" i="14"/>
  <c r="S60" i="14"/>
  <c r="S61" i="14"/>
  <c r="S62" i="14"/>
  <c r="S63" i="14"/>
  <c r="S64" i="14"/>
  <c r="S65" i="14"/>
  <c r="S66" i="14"/>
  <c r="N23" i="14"/>
  <c r="N24" i="14"/>
  <c r="N25" i="14"/>
  <c r="N26" i="14"/>
  <c r="N27" i="14"/>
  <c r="N28" i="14"/>
  <c r="N29" i="14"/>
  <c r="M23" i="14"/>
  <c r="M24" i="14"/>
  <c r="M25" i="14"/>
  <c r="M26" i="14"/>
  <c r="M27" i="14"/>
  <c r="M28" i="14"/>
  <c r="I23" i="14"/>
  <c r="I24" i="14"/>
  <c r="I25" i="14"/>
  <c r="I26" i="14"/>
  <c r="I27" i="14"/>
  <c r="I28" i="14"/>
  <c r="I29" i="14"/>
  <c r="H23" i="14"/>
  <c r="H24" i="14"/>
  <c r="H25" i="14"/>
  <c r="H26" i="14"/>
  <c r="H27" i="14"/>
  <c r="D23" i="14"/>
  <c r="D24" i="14"/>
  <c r="D25" i="14"/>
  <c r="D26" i="14"/>
  <c r="D27" i="14"/>
  <c r="D28" i="14"/>
  <c r="D29" i="14"/>
  <c r="C23" i="14"/>
  <c r="C24" i="14"/>
  <c r="C25" i="14"/>
  <c r="C26" i="14"/>
  <c r="C27" i="14"/>
  <c r="C28" i="14"/>
  <c r="C29" i="14"/>
  <c r="L126" i="2" l="1"/>
  <c r="M126" i="2"/>
  <c r="L127" i="2"/>
  <c r="M127" i="2"/>
  <c r="L125" i="2"/>
  <c r="M125" i="2"/>
  <c r="O124" i="2"/>
  <c r="N124" i="2"/>
  <c r="L121" i="2"/>
  <c r="M121" i="2"/>
  <c r="L124" i="2"/>
  <c r="M124" i="2"/>
  <c r="L131" i="2"/>
  <c r="M131" i="2"/>
  <c r="L123" i="2"/>
  <c r="M123" i="2"/>
  <c r="L130" i="2"/>
  <c r="M130" i="2"/>
  <c r="L122" i="2"/>
  <c r="M122" i="2"/>
  <c r="L129" i="2"/>
  <c r="M129" i="2"/>
  <c r="L128" i="2"/>
  <c r="M128" i="2"/>
  <c r="F116" i="2"/>
  <c r="E131" i="2" s="1"/>
  <c r="F115" i="2"/>
  <c r="E130" i="2" s="1"/>
  <c r="F114" i="2"/>
  <c r="E129" i="2" s="1"/>
  <c r="F109" i="2"/>
  <c r="E124" i="2" s="1"/>
  <c r="B124" i="2"/>
  <c r="B121" i="2"/>
  <c r="D107" i="2"/>
  <c r="D108" i="2"/>
  <c r="D109" i="2"/>
  <c r="D110" i="2"/>
  <c r="D111" i="2"/>
  <c r="D112" i="2"/>
  <c r="D113" i="2"/>
  <c r="D114" i="2"/>
  <c r="D115" i="2"/>
  <c r="D116" i="2"/>
  <c r="D106" i="2"/>
  <c r="C107" i="2"/>
  <c r="C108" i="2"/>
  <c r="B123" i="2" s="1"/>
  <c r="C109" i="2"/>
  <c r="C110" i="2"/>
  <c r="B125" i="2" s="1"/>
  <c r="C111" i="2"/>
  <c r="B126" i="2" s="1"/>
  <c r="C112" i="2"/>
  <c r="C127" i="2" s="1"/>
  <c r="C113" i="2"/>
  <c r="C128" i="2" s="1"/>
  <c r="C114" i="2"/>
  <c r="C115" i="2"/>
  <c r="C116" i="2"/>
  <c r="B131" i="2" s="1"/>
  <c r="C106" i="2"/>
  <c r="D124" i="2" l="1"/>
  <c r="B128" i="2"/>
  <c r="D131" i="2"/>
  <c r="C121" i="2"/>
  <c r="C124" i="2"/>
  <c r="B130" i="2"/>
  <c r="B122" i="2"/>
  <c r="C122" i="2"/>
  <c r="C125" i="2"/>
  <c r="C131" i="2"/>
  <c r="B127" i="2"/>
  <c r="C123" i="2"/>
  <c r="B129" i="2"/>
  <c r="C130" i="2"/>
  <c r="D129" i="2"/>
  <c r="C129" i="2"/>
  <c r="D130" i="2"/>
  <c r="C126" i="2"/>
  <c r="AV116" i="2"/>
  <c r="AQ116" i="2"/>
  <c r="AL116" i="2"/>
  <c r="O131" i="2" s="1"/>
  <c r="AV115" i="2"/>
  <c r="AQ115" i="2"/>
  <c r="AL115" i="2"/>
  <c r="AV114" i="2"/>
  <c r="AQ114" i="2"/>
  <c r="AL114" i="2"/>
  <c r="AV106" i="2"/>
  <c r="AQ106" i="2"/>
  <c r="F106" i="2"/>
  <c r="V91" i="14"/>
  <c r="V92" i="14"/>
  <c r="V94" i="14"/>
  <c r="V95" i="14"/>
  <c r="V96" i="14"/>
  <c r="V97" i="14"/>
  <c r="U91" i="14"/>
  <c r="U92" i="14"/>
  <c r="U94" i="14"/>
  <c r="U95" i="14"/>
  <c r="U96" i="14"/>
  <c r="U97" i="14"/>
  <c r="T91" i="14"/>
  <c r="T92" i="14"/>
  <c r="T94" i="14"/>
  <c r="T95" i="14"/>
  <c r="T96" i="14"/>
  <c r="T97" i="14"/>
  <c r="S91" i="14"/>
  <c r="S92" i="14"/>
  <c r="S94" i="14"/>
  <c r="S95" i="14"/>
  <c r="S96" i="14"/>
  <c r="S97" i="14"/>
  <c r="V23" i="14"/>
  <c r="V24" i="14"/>
  <c r="V26" i="14"/>
  <c r="V27" i="14"/>
  <c r="V28" i="14"/>
  <c r="V29" i="14"/>
  <c r="U23" i="14"/>
  <c r="U24" i="14"/>
  <c r="U26" i="14"/>
  <c r="U27" i="14"/>
  <c r="U28" i="14"/>
  <c r="U29" i="14"/>
  <c r="T23" i="14"/>
  <c r="T24" i="14"/>
  <c r="T26" i="14"/>
  <c r="T27" i="14"/>
  <c r="T28" i="14"/>
  <c r="T29" i="14"/>
  <c r="S23" i="14"/>
  <c r="S24" i="14"/>
  <c r="S26" i="14"/>
  <c r="S27" i="14"/>
  <c r="S28" i="14"/>
  <c r="S29" i="14"/>
  <c r="O130" i="2" l="1"/>
  <c r="O129" i="2"/>
  <c r="N121" i="2"/>
  <c r="O121" i="2"/>
  <c r="D121" i="2"/>
  <c r="E121" i="2"/>
  <c r="AT22" i="2" l="1"/>
  <c r="AT23" i="2"/>
  <c r="AT24" i="2"/>
  <c r="AT25" i="2"/>
  <c r="AT26" i="2"/>
  <c r="AT27" i="2"/>
  <c r="AT28" i="2"/>
  <c r="AT29" i="2"/>
  <c r="AT30" i="2"/>
  <c r="AT31" i="2"/>
  <c r="AS22" i="2"/>
  <c r="AS23" i="2"/>
  <c r="AS24" i="2"/>
  <c r="AS25" i="2"/>
  <c r="AS26" i="2"/>
  <c r="AS27" i="2"/>
  <c r="AS28" i="2"/>
  <c r="AS29" i="2"/>
  <c r="AS30" i="2"/>
  <c r="AS31" i="2"/>
  <c r="AO22" i="2"/>
  <c r="AO23" i="2"/>
  <c r="AO24" i="2"/>
  <c r="AO25" i="2"/>
  <c r="AO26" i="2"/>
  <c r="AO27" i="2"/>
  <c r="AO28" i="2"/>
  <c r="AO29" i="2"/>
  <c r="AO30" i="2"/>
  <c r="AO31" i="2"/>
  <c r="AN22" i="2"/>
  <c r="AN23" i="2"/>
  <c r="AN24" i="2"/>
  <c r="AN25" i="2"/>
  <c r="AN26" i="2"/>
  <c r="AN27" i="2"/>
  <c r="AN28" i="2"/>
  <c r="AN29" i="2"/>
  <c r="AN30" i="2"/>
  <c r="AN31" i="2"/>
  <c r="AI22" i="2"/>
  <c r="AI23" i="2"/>
  <c r="AI24" i="2"/>
  <c r="AI25" i="2"/>
  <c r="AI26" i="2"/>
  <c r="AI27" i="2"/>
  <c r="AI28" i="2"/>
  <c r="AI29" i="2"/>
  <c r="AI30" i="2"/>
  <c r="AI31" i="2"/>
  <c r="AJ22" i="2"/>
  <c r="AJ23" i="2"/>
  <c r="AJ24" i="2"/>
  <c r="AJ25" i="2"/>
  <c r="AJ26" i="2"/>
  <c r="AJ27" i="2"/>
  <c r="AJ28" i="2"/>
  <c r="AJ29" i="2"/>
  <c r="AJ30" i="2"/>
  <c r="AJ31" i="2"/>
  <c r="N55" i="2" l="1"/>
  <c r="O55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I55" i="2"/>
  <c r="J55" i="2"/>
  <c r="E55" i="2"/>
  <c r="E60" i="2"/>
  <c r="E61" i="2"/>
  <c r="E62" i="2"/>
  <c r="D55" i="2"/>
  <c r="D60" i="2"/>
  <c r="D61" i="2"/>
  <c r="D62" i="2"/>
  <c r="N22" i="2"/>
  <c r="N23" i="2"/>
  <c r="N24" i="2"/>
  <c r="N25" i="2"/>
  <c r="N26" i="2"/>
  <c r="N27" i="2"/>
  <c r="N28" i="2"/>
  <c r="M22" i="2"/>
  <c r="M23" i="2"/>
  <c r="M24" i="2"/>
  <c r="M25" i="2"/>
  <c r="M26" i="2"/>
  <c r="M27" i="2"/>
  <c r="M28" i="2"/>
  <c r="N21" i="2"/>
  <c r="M21" i="2"/>
  <c r="I22" i="2"/>
  <c r="I23" i="2"/>
  <c r="I24" i="2"/>
  <c r="I25" i="2"/>
  <c r="I26" i="2"/>
  <c r="I28" i="2"/>
  <c r="I21" i="2"/>
  <c r="H22" i="2"/>
  <c r="H23" i="2"/>
  <c r="H24" i="2"/>
  <c r="H25" i="2"/>
  <c r="H26" i="2"/>
  <c r="H28" i="2"/>
  <c r="H21" i="2"/>
  <c r="D22" i="2"/>
  <c r="D23" i="2"/>
  <c r="D24" i="2"/>
  <c r="D25" i="2"/>
  <c r="D26" i="2"/>
  <c r="D27" i="2"/>
  <c r="D29" i="2"/>
  <c r="D30" i="2"/>
  <c r="D31" i="2"/>
  <c r="D21" i="2"/>
  <c r="C22" i="2"/>
  <c r="C23" i="2"/>
  <c r="C24" i="2"/>
  <c r="C25" i="2"/>
  <c r="C26" i="2"/>
  <c r="C27" i="2"/>
  <c r="C29" i="2"/>
  <c r="B60" i="2" s="1"/>
  <c r="C30" i="2"/>
  <c r="B61" i="2" s="1"/>
  <c r="C31" i="2"/>
  <c r="B62" i="2" s="1"/>
  <c r="C21" i="2"/>
  <c r="P21" i="2"/>
  <c r="K21" i="2"/>
  <c r="F21" i="2"/>
  <c r="AD22" i="2"/>
  <c r="AD23" i="2"/>
  <c r="AD24" i="2"/>
  <c r="AD25" i="2"/>
  <c r="AD26" i="2"/>
  <c r="AD27" i="2"/>
  <c r="AD28" i="2"/>
  <c r="AC22" i="2"/>
  <c r="AC23" i="2"/>
  <c r="AC24" i="2"/>
  <c r="AC25" i="2"/>
  <c r="AC26" i="2"/>
  <c r="AC27" i="2"/>
  <c r="AC28" i="2"/>
  <c r="Y22" i="2"/>
  <c r="Y23" i="2"/>
  <c r="Y24" i="2"/>
  <c r="Y25" i="2"/>
  <c r="Y26" i="2"/>
  <c r="Y27" i="2"/>
  <c r="Y28" i="2"/>
  <c r="X22" i="2"/>
  <c r="X23" i="2"/>
  <c r="X24" i="2"/>
  <c r="X25" i="2"/>
  <c r="X26" i="2"/>
  <c r="X27" i="2"/>
  <c r="X28" i="2"/>
  <c r="T22" i="2"/>
  <c r="T23" i="2"/>
  <c r="T24" i="2"/>
  <c r="T25" i="2"/>
  <c r="T26" i="2"/>
  <c r="T27" i="2"/>
  <c r="T28" i="2"/>
  <c r="S22" i="2"/>
  <c r="S23" i="2"/>
  <c r="S24" i="2"/>
  <c r="S25" i="2"/>
  <c r="S26" i="2"/>
  <c r="S27" i="2"/>
  <c r="S28" i="2"/>
  <c r="BZ4" i="2"/>
  <c r="BZ5" i="2"/>
  <c r="BZ6" i="2"/>
  <c r="BZ7" i="2"/>
  <c r="BZ3" i="2"/>
  <c r="BY4" i="2"/>
  <c r="BY5" i="2"/>
  <c r="BY6" i="2"/>
  <c r="BY7" i="2"/>
  <c r="BY3" i="2"/>
  <c r="BU4" i="2"/>
  <c r="BU5" i="2"/>
  <c r="BU6" i="2"/>
  <c r="BU7" i="2"/>
  <c r="BU3" i="2"/>
  <c r="BT4" i="2"/>
  <c r="BT5" i="2"/>
  <c r="BT6" i="2"/>
  <c r="BT7" i="2"/>
  <c r="BT3" i="2"/>
  <c r="BP4" i="2"/>
  <c r="BP5" i="2"/>
  <c r="BP6" i="2"/>
  <c r="BP7" i="2"/>
  <c r="BP3" i="2"/>
  <c r="BO4" i="2"/>
  <c r="BO5" i="2"/>
  <c r="BO6" i="2"/>
  <c r="BO7" i="2"/>
  <c r="BO3" i="2"/>
  <c r="CB7" i="2"/>
  <c r="BW7" i="2"/>
  <c r="BR7" i="2"/>
  <c r="CB6" i="2"/>
  <c r="BW6" i="2"/>
  <c r="BR6" i="2"/>
  <c r="CB5" i="2"/>
  <c r="BW5" i="2"/>
  <c r="BR5" i="2"/>
  <c r="CB4" i="2"/>
  <c r="BW4" i="2"/>
  <c r="BR4" i="2"/>
  <c r="CB3" i="2"/>
  <c r="BW3" i="2"/>
  <c r="BR3" i="2"/>
  <c r="N4" i="2"/>
  <c r="N5" i="2"/>
  <c r="N6" i="2"/>
  <c r="N7" i="2"/>
  <c r="N3" i="2"/>
  <c r="M4" i="2"/>
  <c r="M5" i="2"/>
  <c r="M6" i="2"/>
  <c r="M7" i="2"/>
  <c r="M3" i="2"/>
  <c r="I4" i="2"/>
  <c r="I5" i="2"/>
  <c r="I6" i="2"/>
  <c r="I7" i="2"/>
  <c r="I3" i="2"/>
  <c r="H4" i="2"/>
  <c r="H5" i="2"/>
  <c r="H6" i="2"/>
  <c r="H7" i="2"/>
  <c r="H3" i="2"/>
  <c r="D4" i="2"/>
  <c r="D5" i="2"/>
  <c r="D6" i="2"/>
  <c r="D7" i="2"/>
  <c r="D3" i="2"/>
  <c r="C4" i="2"/>
  <c r="C5" i="2"/>
  <c r="C6" i="2"/>
  <c r="C7" i="2"/>
  <c r="C3" i="2"/>
  <c r="P7" i="2"/>
  <c r="K7" i="2"/>
  <c r="F7" i="2"/>
  <c r="P6" i="2"/>
  <c r="K6" i="2"/>
  <c r="F6" i="2"/>
  <c r="P5" i="2"/>
  <c r="K5" i="2"/>
  <c r="F5" i="2"/>
  <c r="P4" i="2"/>
  <c r="K4" i="2"/>
  <c r="F4" i="2"/>
  <c r="P3" i="2"/>
  <c r="K3" i="2"/>
  <c r="F3" i="2"/>
  <c r="B38" i="2" l="1"/>
  <c r="B53" i="2"/>
  <c r="C57" i="2"/>
  <c r="B57" i="2"/>
  <c r="B59" i="2"/>
  <c r="C59" i="2"/>
  <c r="C56" i="2"/>
  <c r="B56" i="2"/>
  <c r="C55" i="2"/>
  <c r="B55" i="2"/>
  <c r="C36" i="2"/>
  <c r="B54" i="2"/>
  <c r="C54" i="2"/>
  <c r="C58" i="2"/>
  <c r="B58" i="2"/>
  <c r="G53" i="2"/>
  <c r="D36" i="2"/>
  <c r="C61" i="2"/>
  <c r="C53" i="2"/>
  <c r="G54" i="2"/>
  <c r="G57" i="2"/>
  <c r="H56" i="2"/>
  <c r="H55" i="2"/>
  <c r="G59" i="2"/>
  <c r="G58" i="2"/>
  <c r="G56" i="2"/>
  <c r="H57" i="2"/>
  <c r="H53" i="2"/>
  <c r="G55" i="2"/>
  <c r="C62" i="2"/>
  <c r="E74" i="2" s="1"/>
  <c r="C60" i="2"/>
  <c r="B40" i="2"/>
  <c r="C74" i="2"/>
  <c r="E37" i="2"/>
  <c r="B37" i="2"/>
  <c r="H59" i="2"/>
  <c r="H58" i="2"/>
  <c r="H54" i="2"/>
  <c r="D39" i="2"/>
  <c r="B39" i="2"/>
  <c r="E36" i="2"/>
  <c r="C40" i="2"/>
  <c r="D40" i="2"/>
  <c r="C39" i="2"/>
  <c r="D38" i="2"/>
  <c r="B36" i="2"/>
  <c r="E38" i="2"/>
  <c r="X38" i="2"/>
  <c r="Y37" i="2"/>
  <c r="X40" i="2"/>
  <c r="X39" i="2"/>
  <c r="D37" i="2"/>
  <c r="C38" i="2"/>
  <c r="E40" i="2"/>
  <c r="X37" i="2"/>
  <c r="C37" i="2"/>
  <c r="E39" i="2"/>
  <c r="Y40" i="2"/>
  <c r="Y36" i="2"/>
  <c r="Y39" i="2"/>
  <c r="X36" i="2"/>
  <c r="Y38" i="2"/>
  <c r="V3" i="2" l="1"/>
  <c r="P30" i="18" l="1"/>
  <c r="K30" i="18"/>
  <c r="F30" i="18"/>
  <c r="P25" i="18"/>
  <c r="K25" i="18"/>
  <c r="F25" i="18"/>
  <c r="P22" i="18"/>
  <c r="N22" i="18"/>
  <c r="M22" i="18"/>
  <c r="K22" i="18"/>
  <c r="I22" i="18"/>
  <c r="H22" i="18"/>
  <c r="F22" i="18"/>
  <c r="D22" i="18"/>
  <c r="C22" i="18"/>
  <c r="N17" i="18"/>
  <c r="M17" i="18"/>
  <c r="I17" i="18"/>
  <c r="H17" i="18"/>
  <c r="D17" i="18"/>
  <c r="C17" i="18"/>
  <c r="N16" i="18"/>
  <c r="M16" i="18"/>
  <c r="I16" i="18"/>
  <c r="H16" i="18"/>
  <c r="D16" i="18"/>
  <c r="C16" i="18"/>
  <c r="N15" i="18"/>
  <c r="M15" i="18"/>
  <c r="I15" i="18"/>
  <c r="H15" i="18"/>
  <c r="D15" i="18"/>
  <c r="C15" i="18"/>
  <c r="N14" i="18"/>
  <c r="M14" i="18"/>
  <c r="I14" i="18"/>
  <c r="H14" i="18"/>
  <c r="D14" i="18"/>
  <c r="C14" i="18"/>
  <c r="N13" i="18"/>
  <c r="M13" i="18"/>
  <c r="I13" i="18"/>
  <c r="H13" i="18"/>
  <c r="D13" i="18"/>
  <c r="C13" i="18"/>
  <c r="P8" i="18"/>
  <c r="N8" i="18"/>
  <c r="M8" i="18"/>
  <c r="K8" i="18"/>
  <c r="I8" i="18"/>
  <c r="H8" i="18"/>
  <c r="F8" i="18"/>
  <c r="D8" i="18"/>
  <c r="C8" i="18"/>
  <c r="P7" i="18"/>
  <c r="N7" i="18"/>
  <c r="M7" i="18"/>
  <c r="K7" i="18"/>
  <c r="I7" i="18"/>
  <c r="H7" i="18"/>
  <c r="F7" i="18"/>
  <c r="D7" i="18"/>
  <c r="C7" i="18"/>
  <c r="P6" i="18"/>
  <c r="N6" i="18"/>
  <c r="M6" i="18"/>
  <c r="K6" i="18"/>
  <c r="I6" i="18"/>
  <c r="H6" i="18"/>
  <c r="F6" i="18"/>
  <c r="D6" i="18"/>
  <c r="C6" i="18"/>
  <c r="P5" i="18"/>
  <c r="N5" i="18"/>
  <c r="M5" i="18"/>
  <c r="K5" i="18"/>
  <c r="I5" i="18"/>
  <c r="H5" i="18"/>
  <c r="F5" i="18"/>
  <c r="D5" i="18"/>
  <c r="C5" i="18"/>
  <c r="P4" i="18"/>
  <c r="N4" i="18"/>
  <c r="M4" i="18"/>
  <c r="K4" i="18"/>
  <c r="I4" i="18"/>
  <c r="H4" i="18"/>
  <c r="F4" i="18"/>
  <c r="D4" i="18"/>
  <c r="C4" i="18"/>
  <c r="X32" i="18" l="1"/>
  <c r="T17" i="18"/>
  <c r="W4" i="18"/>
  <c r="S15" i="18"/>
  <c r="S6" i="18"/>
  <c r="S4" i="18"/>
  <c r="T5" i="18"/>
  <c r="X6" i="18"/>
  <c r="V14" i="18"/>
  <c r="U22" i="18"/>
  <c r="X22" i="18"/>
  <c r="U15" i="18"/>
  <c r="U17" i="18"/>
  <c r="B43" i="18" s="1"/>
  <c r="V7" i="18"/>
  <c r="S14" i="18"/>
  <c r="S8" i="18"/>
  <c r="U4" i="18"/>
  <c r="X5" i="18"/>
  <c r="X7" i="18"/>
  <c r="V8" i="18"/>
  <c r="C42" i="18" s="1"/>
  <c r="T13" i="18"/>
  <c r="U16" i="18"/>
  <c r="X31" i="18"/>
  <c r="T4" i="18"/>
  <c r="U7" i="18"/>
  <c r="V4" i="18"/>
  <c r="S5" i="18"/>
  <c r="X8" i="18"/>
  <c r="V13" i="18"/>
  <c r="S16" i="18"/>
  <c r="T22" i="18"/>
  <c r="X4" i="18"/>
  <c r="V5" i="18"/>
  <c r="T6" i="18"/>
  <c r="W8" i="18"/>
  <c r="S13" i="18"/>
  <c r="T14" i="18"/>
  <c r="X25" i="18"/>
  <c r="V6" i="18"/>
  <c r="U14" i="18"/>
  <c r="T16" i="18"/>
  <c r="V22" i="18"/>
  <c r="W30" i="18"/>
  <c r="W6" i="18"/>
  <c r="T7" i="18"/>
  <c r="T15" i="18"/>
  <c r="V16" i="18"/>
  <c r="W32" i="18"/>
  <c r="V15" i="18"/>
  <c r="S17" i="18"/>
  <c r="W25" i="18"/>
  <c r="V17" i="18"/>
  <c r="C43" i="18" s="1"/>
  <c r="U6" i="18"/>
  <c r="U5" i="18"/>
  <c r="W7" i="18"/>
  <c r="W22" i="18"/>
  <c r="X30" i="18"/>
  <c r="U13" i="18"/>
  <c r="S7" i="18"/>
  <c r="T8" i="18"/>
  <c r="S22" i="18"/>
  <c r="W5" i="18"/>
  <c r="U8" i="18"/>
  <c r="B42" i="18" s="1"/>
  <c r="W31" i="18"/>
  <c r="O37" i="2" l="1"/>
  <c r="O38" i="2"/>
  <c r="O39" i="2"/>
  <c r="O40" i="2"/>
  <c r="O36" i="2"/>
  <c r="N37" i="2"/>
  <c r="N38" i="2"/>
  <c r="N39" i="2"/>
  <c r="N40" i="2"/>
  <c r="N36" i="2"/>
  <c r="L10" i="13" l="1"/>
  <c r="L26" i="13"/>
  <c r="B26" i="13"/>
  <c r="E27" i="13" s="1"/>
  <c r="B10" i="13"/>
  <c r="I26" i="13"/>
  <c r="J18" i="13"/>
  <c r="D26" i="13"/>
  <c r="C26" i="13"/>
  <c r="E26" i="13" s="1"/>
  <c r="H26" i="13"/>
  <c r="G26" i="13"/>
  <c r="J27" i="13" s="1"/>
  <c r="N26" i="13"/>
  <c r="M26" i="13"/>
  <c r="O26" i="13" s="1"/>
  <c r="N18" i="13"/>
  <c r="M18" i="13"/>
  <c r="L18" i="13"/>
  <c r="O19" i="13" s="1"/>
  <c r="N10" i="13"/>
  <c r="M10" i="13"/>
  <c r="O10" i="13"/>
  <c r="H10" i="13"/>
  <c r="J10" i="13" s="1"/>
  <c r="G10" i="13"/>
  <c r="D10" i="13"/>
  <c r="C10" i="13"/>
  <c r="E10" i="13" s="1"/>
  <c r="I18" i="13"/>
  <c r="H18" i="13"/>
  <c r="G18" i="13"/>
  <c r="J19" i="13" s="1"/>
  <c r="C18" i="13"/>
  <c r="B18" i="13"/>
  <c r="E19" i="13" s="1"/>
  <c r="J26" i="13" l="1"/>
  <c r="E11" i="13"/>
  <c r="O27" i="13"/>
  <c r="O18" i="13"/>
  <c r="J11" i="13"/>
  <c r="E18" i="13"/>
  <c r="O11" i="13"/>
  <c r="D52" i="2"/>
  <c r="V31" i="2"/>
  <c r="AA4" i="2"/>
  <c r="AA5" i="2"/>
  <c r="AA6" i="2"/>
  <c r="AA7" i="2"/>
  <c r="V4" i="2"/>
  <c r="V5" i="2"/>
  <c r="V6" i="2"/>
  <c r="V7" i="2"/>
  <c r="N48" i="14"/>
  <c r="N49" i="14"/>
  <c r="N50" i="14"/>
  <c r="N51" i="14"/>
  <c r="N47" i="14"/>
  <c r="M48" i="14"/>
  <c r="M49" i="14"/>
  <c r="M50" i="14"/>
  <c r="M51" i="14"/>
  <c r="M47" i="14"/>
  <c r="I48" i="14"/>
  <c r="I49" i="14"/>
  <c r="I50" i="14"/>
  <c r="I51" i="14"/>
  <c r="I47" i="14"/>
  <c r="H48" i="14"/>
  <c r="H49" i="14"/>
  <c r="H50" i="14"/>
  <c r="H51" i="14"/>
  <c r="H47" i="14"/>
  <c r="D48" i="14"/>
  <c r="D49" i="14"/>
  <c r="D50" i="14"/>
  <c r="D51" i="14"/>
  <c r="D47" i="14"/>
  <c r="C48" i="14"/>
  <c r="C49" i="14"/>
  <c r="C50" i="14"/>
  <c r="C51" i="14"/>
  <c r="C47" i="14"/>
  <c r="P39" i="14"/>
  <c r="P40" i="14"/>
  <c r="P41" i="14"/>
  <c r="P42" i="14"/>
  <c r="N39" i="14"/>
  <c r="N40" i="14"/>
  <c r="N41" i="14"/>
  <c r="N42" i="14"/>
  <c r="N38" i="14"/>
  <c r="M39" i="14"/>
  <c r="M40" i="14"/>
  <c r="M41" i="14"/>
  <c r="M42" i="14"/>
  <c r="M38" i="14"/>
  <c r="P38" i="14"/>
  <c r="D39" i="14"/>
  <c r="D40" i="14"/>
  <c r="V40" i="14" s="1"/>
  <c r="D41" i="14"/>
  <c r="U41" i="14" s="1"/>
  <c r="D42" i="14"/>
  <c r="V42" i="14" s="1"/>
  <c r="D38" i="14"/>
  <c r="C39" i="14"/>
  <c r="C40" i="14"/>
  <c r="C41" i="14"/>
  <c r="C42" i="14"/>
  <c r="C38" i="14"/>
  <c r="T38" i="14" s="1"/>
  <c r="F42" i="14"/>
  <c r="F41" i="14"/>
  <c r="F40" i="14"/>
  <c r="F39" i="14"/>
  <c r="F38" i="14"/>
  <c r="N72" i="14"/>
  <c r="I72" i="14"/>
  <c r="D72" i="14"/>
  <c r="W41" i="14" l="1"/>
  <c r="T39" i="14"/>
  <c r="X38" i="14"/>
  <c r="W39" i="14"/>
  <c r="W40" i="14"/>
  <c r="V38" i="14"/>
  <c r="W42" i="14"/>
  <c r="T42" i="14"/>
  <c r="U39" i="14"/>
  <c r="T41" i="14"/>
  <c r="S38" i="14"/>
  <c r="T40" i="14"/>
  <c r="S42" i="14"/>
  <c r="S40" i="14"/>
  <c r="S41" i="14"/>
  <c r="S39" i="14"/>
  <c r="X42" i="14"/>
  <c r="V39" i="14"/>
  <c r="V41" i="14"/>
  <c r="U38" i="14"/>
  <c r="U40" i="14"/>
  <c r="U42" i="14"/>
  <c r="X39" i="14"/>
  <c r="X40" i="14"/>
  <c r="W38" i="14"/>
  <c r="X41" i="14"/>
  <c r="M72" i="14"/>
  <c r="H72" i="14"/>
  <c r="H74" i="14"/>
  <c r="H75" i="14"/>
  <c r="H76" i="14"/>
  <c r="H73" i="14"/>
  <c r="C72" i="14"/>
  <c r="S72" i="14" l="1"/>
  <c r="P76" i="14"/>
  <c r="P75" i="14"/>
  <c r="P74" i="14"/>
  <c r="P73" i="14"/>
  <c r="P72" i="14"/>
  <c r="K76" i="14"/>
  <c r="K75" i="14"/>
  <c r="K74" i="14"/>
  <c r="K73" i="14"/>
  <c r="K72" i="14"/>
  <c r="F73" i="14"/>
  <c r="F74" i="14"/>
  <c r="F75" i="14"/>
  <c r="F76" i="14"/>
  <c r="F72" i="14"/>
  <c r="N74" i="14"/>
  <c r="N75" i="14"/>
  <c r="N76" i="14"/>
  <c r="N73" i="14"/>
  <c r="M74" i="14"/>
  <c r="M75" i="14"/>
  <c r="S75" i="14" s="1"/>
  <c r="M76" i="14"/>
  <c r="S76" i="14" s="1"/>
  <c r="M73" i="14"/>
  <c r="S73" i="14" s="1"/>
  <c r="I74" i="14"/>
  <c r="I75" i="14"/>
  <c r="I76" i="14"/>
  <c r="I73" i="14"/>
  <c r="D74" i="14"/>
  <c r="D75" i="14"/>
  <c r="D76" i="14"/>
  <c r="D73" i="14"/>
  <c r="C74" i="14"/>
  <c r="C75" i="14"/>
  <c r="C76" i="14"/>
  <c r="C73" i="14"/>
  <c r="T75" i="14" l="1"/>
  <c r="T74" i="14"/>
  <c r="V76" i="14"/>
  <c r="U76" i="14"/>
  <c r="V75" i="14"/>
  <c r="U75" i="14"/>
  <c r="X75" i="14"/>
  <c r="W75" i="14"/>
  <c r="S74" i="14"/>
  <c r="T73" i="14"/>
  <c r="X73" i="14"/>
  <c r="W73" i="14"/>
  <c r="X74" i="14"/>
  <c r="W74" i="14"/>
  <c r="V73" i="14"/>
  <c r="U73" i="14"/>
  <c r="X76" i="14"/>
  <c r="W76" i="14"/>
  <c r="U74" i="14"/>
  <c r="V74" i="14"/>
  <c r="T76" i="14"/>
  <c r="P5" i="14"/>
  <c r="P6" i="14"/>
  <c r="P7" i="14"/>
  <c r="P8" i="14"/>
  <c r="N5" i="14"/>
  <c r="N6" i="14"/>
  <c r="N7" i="14"/>
  <c r="N8" i="14"/>
  <c r="N4" i="14"/>
  <c r="M5" i="14"/>
  <c r="M6" i="14"/>
  <c r="M7" i="14"/>
  <c r="M8" i="14"/>
  <c r="M4" i="14"/>
  <c r="P4" i="14"/>
  <c r="K5" i="14"/>
  <c r="K6" i="14"/>
  <c r="K7" i="14"/>
  <c r="K8" i="14"/>
  <c r="I5" i="14"/>
  <c r="I6" i="14"/>
  <c r="I7" i="14"/>
  <c r="I8" i="14"/>
  <c r="I4" i="14"/>
  <c r="H5" i="14"/>
  <c r="H6" i="14"/>
  <c r="H7" i="14"/>
  <c r="H8" i="14"/>
  <c r="H4" i="14"/>
  <c r="K4" i="14"/>
  <c r="F5" i="14"/>
  <c r="X5" i="14" s="1"/>
  <c r="F6" i="14"/>
  <c r="X6" i="14" s="1"/>
  <c r="F7" i="14"/>
  <c r="F8" i="14"/>
  <c r="D5" i="14"/>
  <c r="D6" i="14"/>
  <c r="D7" i="14"/>
  <c r="D8" i="14"/>
  <c r="D4" i="14"/>
  <c r="C5" i="14"/>
  <c r="C6" i="14"/>
  <c r="C7" i="14"/>
  <c r="C8" i="14"/>
  <c r="C4" i="14"/>
  <c r="F4" i="14"/>
  <c r="X4" i="14" s="1"/>
  <c r="X8" i="14" l="1"/>
  <c r="X7" i="14"/>
  <c r="X66" i="14"/>
  <c r="W66" i="14"/>
  <c r="X65" i="14"/>
  <c r="W65" i="14"/>
  <c r="X64" i="14"/>
  <c r="W64" i="14"/>
  <c r="X59" i="14"/>
  <c r="W59" i="14"/>
  <c r="X56" i="14"/>
  <c r="W56" i="14"/>
  <c r="S49" i="14"/>
  <c r="P98" i="14"/>
  <c r="P93" i="14"/>
  <c r="P90" i="14"/>
  <c r="K98" i="14"/>
  <c r="K93" i="14"/>
  <c r="K90" i="14"/>
  <c r="F98" i="14"/>
  <c r="F93" i="14"/>
  <c r="F90" i="14"/>
  <c r="N90" i="14"/>
  <c r="M90" i="14"/>
  <c r="I90" i="14"/>
  <c r="H90" i="14"/>
  <c r="C90" i="14"/>
  <c r="D90" i="14"/>
  <c r="T98" i="14"/>
  <c r="T99" i="14"/>
  <c r="T100" i="14"/>
  <c r="N22" i="14"/>
  <c r="M22" i="14"/>
  <c r="I22" i="14"/>
  <c r="T30" i="14"/>
  <c r="H22" i="14"/>
  <c r="D22" i="14"/>
  <c r="T32" i="14"/>
  <c r="C22" i="14"/>
  <c r="P25" i="14"/>
  <c r="P22" i="14"/>
  <c r="K25" i="14"/>
  <c r="K22" i="14"/>
  <c r="F25" i="14"/>
  <c r="F22" i="14"/>
  <c r="U90" i="14" l="1"/>
  <c r="S93" i="14"/>
  <c r="S31" i="14"/>
  <c r="S30" i="14"/>
  <c r="V31" i="14"/>
  <c r="U31" i="14"/>
  <c r="T90" i="14"/>
  <c r="X99" i="14"/>
  <c r="W99" i="14"/>
  <c r="V25" i="14"/>
  <c r="U25" i="14"/>
  <c r="T93" i="14"/>
  <c r="V93" i="14"/>
  <c r="U93" i="14"/>
  <c r="S25" i="14"/>
  <c r="W32" i="14"/>
  <c r="X32" i="14"/>
  <c r="T31" i="14"/>
  <c r="S90" i="14"/>
  <c r="X98" i="14"/>
  <c r="W98" i="14"/>
  <c r="V30" i="14"/>
  <c r="U30" i="14"/>
  <c r="X100" i="14"/>
  <c r="W100" i="14"/>
  <c r="W31" i="14"/>
  <c r="X31" i="14"/>
  <c r="U100" i="14"/>
  <c r="V100" i="14"/>
  <c r="S100" i="14"/>
  <c r="V90" i="14"/>
  <c r="U99" i="14"/>
  <c r="V99" i="14"/>
  <c r="S99" i="14"/>
  <c r="W90" i="14"/>
  <c r="V32" i="14"/>
  <c r="U32" i="14"/>
  <c r="X30" i="14"/>
  <c r="W30" i="14"/>
  <c r="T25" i="14"/>
  <c r="X25" i="14"/>
  <c r="W25" i="14"/>
  <c r="S32" i="14"/>
  <c r="V98" i="14"/>
  <c r="U98" i="14"/>
  <c r="S98" i="14"/>
  <c r="X93" i="14"/>
  <c r="W93" i="14"/>
  <c r="X22" i="14"/>
  <c r="W22" i="14"/>
  <c r="X90" i="14"/>
  <c r="U22" i="14"/>
  <c r="U56" i="14"/>
  <c r="T56" i="14"/>
  <c r="V56" i="14"/>
  <c r="S56" i="14"/>
  <c r="S22" i="14"/>
  <c r="T22" i="14"/>
  <c r="V22" i="14"/>
  <c r="W8" i="14"/>
  <c r="W7" i="14"/>
  <c r="W6" i="14"/>
  <c r="W5" i="14"/>
  <c r="W4" i="14"/>
  <c r="X72" i="14"/>
  <c r="W72" i="14"/>
  <c r="E52" i="2"/>
  <c r="S83" i="14" l="1"/>
  <c r="T82" i="14"/>
  <c r="V84" i="14"/>
  <c r="S82" i="14"/>
  <c r="T83" i="14"/>
  <c r="T84" i="14"/>
  <c r="U84" i="14"/>
  <c r="T85" i="14"/>
  <c r="U85" i="14"/>
  <c r="V85" i="14" l="1"/>
  <c r="S15" i="14"/>
  <c r="T15" i="14"/>
  <c r="V81" i="14"/>
  <c r="U81" i="14"/>
  <c r="V13" i="14"/>
  <c r="U13" i="14"/>
  <c r="V83" i="14"/>
  <c r="U83" i="14"/>
  <c r="S14" i="14"/>
  <c r="T14" i="14"/>
  <c r="U17" i="14"/>
  <c r="V17" i="14"/>
  <c r="V16" i="14"/>
  <c r="U16" i="14"/>
  <c r="T13" i="14"/>
  <c r="S13" i="14"/>
  <c r="U15" i="14"/>
  <c r="V15" i="14"/>
  <c r="T17" i="14"/>
  <c r="S17" i="14"/>
  <c r="U14" i="14"/>
  <c r="V14" i="14"/>
  <c r="S85" i="14"/>
  <c r="S16" i="14"/>
  <c r="T16" i="14"/>
  <c r="T81" i="14"/>
  <c r="S81" i="14"/>
  <c r="V82" i="14"/>
  <c r="U82" i="14"/>
  <c r="S84" i="14"/>
  <c r="V51" i="14"/>
  <c r="U51" i="14"/>
  <c r="T51" i="14"/>
  <c r="S51" i="14"/>
  <c r="V50" i="14"/>
  <c r="U50" i="14"/>
  <c r="T50" i="14"/>
  <c r="S50" i="14"/>
  <c r="V49" i="14"/>
  <c r="U49" i="14"/>
  <c r="T49" i="14"/>
  <c r="V48" i="14"/>
  <c r="U48" i="14"/>
  <c r="T48" i="14"/>
  <c r="S48" i="14"/>
  <c r="V47" i="14"/>
  <c r="U47" i="14"/>
  <c r="T47" i="14"/>
  <c r="S47" i="14"/>
  <c r="V72" i="14"/>
  <c r="U72" i="14"/>
  <c r="T72" i="14"/>
  <c r="U8" i="14"/>
  <c r="T8" i="14"/>
  <c r="S8" i="14"/>
  <c r="V5" i="14"/>
  <c r="U4" i="14"/>
  <c r="T4" i="14"/>
  <c r="S4" i="14"/>
  <c r="V8" i="14"/>
  <c r="S7" i="14"/>
  <c r="V7" i="14"/>
  <c r="U7" i="14"/>
  <c r="T7" i="14"/>
  <c r="T6" i="14"/>
  <c r="V6" i="14"/>
  <c r="S5" i="14"/>
  <c r="U5" i="14"/>
  <c r="T5" i="14"/>
  <c r="V4" i="14"/>
  <c r="S6" i="14" l="1"/>
  <c r="U6" i="14"/>
  <c r="BL7" i="2" l="1"/>
  <c r="BL6" i="2"/>
  <c r="BL5" i="2"/>
  <c r="BL4" i="2"/>
  <c r="BL3" i="2"/>
  <c r="BB4" i="2"/>
  <c r="BB5" i="2"/>
  <c r="BB6" i="2"/>
  <c r="BB7" i="2"/>
  <c r="BB3" i="2"/>
  <c r="BJ4" i="2"/>
  <c r="BJ5" i="2"/>
  <c r="BJ6" i="2"/>
  <c r="BJ7" i="2"/>
  <c r="BJ3" i="2"/>
  <c r="BI5" i="2"/>
  <c r="BI4" i="2"/>
  <c r="BI6" i="2"/>
  <c r="BI7" i="2"/>
  <c r="BI3" i="2"/>
  <c r="AA3" i="2" l="1"/>
  <c r="AV29" i="2"/>
  <c r="AV30" i="2"/>
  <c r="AV31" i="2"/>
  <c r="AV21" i="2"/>
  <c r="AT21" i="2"/>
  <c r="AS21" i="2"/>
  <c r="AF29" i="2"/>
  <c r="AF30" i="2"/>
  <c r="AF31" i="2"/>
  <c r="AF21" i="2"/>
  <c r="AD29" i="2"/>
  <c r="AD30" i="2"/>
  <c r="AD31" i="2"/>
  <c r="AD21" i="2"/>
  <c r="AC29" i="2"/>
  <c r="AC30" i="2"/>
  <c r="AC31" i="2"/>
  <c r="AC21" i="2"/>
  <c r="AQ29" i="2" l="1"/>
  <c r="AQ30" i="2"/>
  <c r="AQ31" i="2"/>
  <c r="AQ21" i="2"/>
  <c r="AO21" i="2"/>
  <c r="AN21" i="2"/>
  <c r="Y29" i="2"/>
  <c r="Y30" i="2"/>
  <c r="Y31" i="2"/>
  <c r="Y21" i="2"/>
  <c r="X29" i="2"/>
  <c r="X30" i="2"/>
  <c r="X31" i="2"/>
  <c r="X21" i="2"/>
  <c r="AA29" i="2"/>
  <c r="AA30" i="2"/>
  <c r="AA31" i="2"/>
  <c r="AA21" i="2"/>
  <c r="J62" i="2" l="1"/>
  <c r="I62" i="2"/>
  <c r="AJ21" i="2"/>
  <c r="AI21" i="2"/>
  <c r="AL29" i="2"/>
  <c r="AL30" i="2"/>
  <c r="AL31" i="2"/>
  <c r="AL21" i="2"/>
  <c r="V29" i="2"/>
  <c r="V30" i="2"/>
  <c r="V21" i="2"/>
  <c r="T29" i="2"/>
  <c r="T30" i="2"/>
  <c r="T31" i="2"/>
  <c r="T21" i="2"/>
  <c r="S29" i="2"/>
  <c r="S30" i="2"/>
  <c r="S31" i="2"/>
  <c r="S21" i="2"/>
  <c r="G60" i="2" l="1"/>
  <c r="H60" i="2"/>
  <c r="O62" i="2"/>
  <c r="N62" i="2"/>
  <c r="N61" i="2"/>
  <c r="O61" i="2"/>
  <c r="N60" i="2"/>
  <c r="O60" i="2"/>
  <c r="I61" i="2"/>
  <c r="J61" i="2"/>
  <c r="G62" i="2"/>
  <c r="C71" i="2" s="1"/>
  <c r="H62" i="2"/>
  <c r="E71" i="2" s="1"/>
  <c r="H61" i="2"/>
  <c r="G61" i="2"/>
  <c r="I60" i="2"/>
  <c r="J60" i="2"/>
  <c r="L61" i="2"/>
  <c r="M61" i="2"/>
  <c r="L62" i="2"/>
  <c r="C68" i="2" s="1"/>
  <c r="M62" i="2"/>
  <c r="E68" i="2" s="1"/>
  <c r="L60" i="2"/>
  <c r="M60" i="2"/>
  <c r="I52" i="2"/>
  <c r="J52" i="2"/>
  <c r="N52" i="2"/>
  <c r="O52" i="2"/>
  <c r="L52" i="2"/>
  <c r="M52" i="2"/>
  <c r="G52" i="2"/>
  <c r="H52" i="2"/>
  <c r="BG7" i="2"/>
  <c r="BG6" i="2"/>
  <c r="BG5" i="2"/>
  <c r="BG4" i="2"/>
  <c r="BG3" i="2"/>
  <c r="AF7" i="2"/>
  <c r="AF6" i="2"/>
  <c r="AF5" i="2"/>
  <c r="AF4" i="2"/>
  <c r="AF3" i="2"/>
  <c r="I37" i="2" l="1"/>
  <c r="J37" i="2"/>
  <c r="T40" i="2"/>
  <c r="S40" i="2"/>
  <c r="J36" i="2"/>
  <c r="I36" i="2"/>
  <c r="J38" i="2"/>
  <c r="I38" i="2"/>
  <c r="I39" i="2"/>
  <c r="J39" i="2"/>
  <c r="J40" i="2"/>
  <c r="I40" i="2"/>
  <c r="T39" i="2"/>
  <c r="S39" i="2"/>
  <c r="S36" i="2"/>
  <c r="T36" i="2"/>
  <c r="T37" i="2"/>
  <c r="S37" i="2"/>
  <c r="S38" i="2"/>
  <c r="T38" i="2"/>
  <c r="BE7" i="2"/>
  <c r="BD7" i="2"/>
  <c r="AZ7" i="2"/>
  <c r="AY7" i="2"/>
  <c r="AD7" i="2"/>
  <c r="AC7" i="2"/>
  <c r="Y7" i="2"/>
  <c r="X7" i="2"/>
  <c r="T7" i="2"/>
  <c r="S7" i="2"/>
  <c r="BE6" i="2"/>
  <c r="BD6" i="2"/>
  <c r="AZ6" i="2"/>
  <c r="AY6" i="2"/>
  <c r="AD6" i="2"/>
  <c r="AC6" i="2"/>
  <c r="Y6" i="2"/>
  <c r="X6" i="2"/>
  <c r="T6" i="2"/>
  <c r="S6" i="2"/>
  <c r="BE5" i="2"/>
  <c r="BD5" i="2"/>
  <c r="AZ5" i="2"/>
  <c r="AY5" i="2"/>
  <c r="AD5" i="2"/>
  <c r="AC5" i="2"/>
  <c r="Y5" i="2"/>
  <c r="X5" i="2"/>
  <c r="T5" i="2"/>
  <c r="S5" i="2"/>
  <c r="BE4" i="2"/>
  <c r="BD4" i="2"/>
  <c r="AZ4" i="2"/>
  <c r="AY4" i="2"/>
  <c r="AD4" i="2"/>
  <c r="AC4" i="2"/>
  <c r="Y4" i="2"/>
  <c r="X4" i="2"/>
  <c r="T4" i="2"/>
  <c r="S4" i="2"/>
  <c r="BE3" i="2"/>
  <c r="BD3" i="2"/>
  <c r="AZ3" i="2"/>
  <c r="AY3" i="2"/>
  <c r="AD3" i="2"/>
  <c r="AC3" i="2"/>
  <c r="Y3" i="2"/>
  <c r="X3" i="2"/>
  <c r="T3" i="2"/>
  <c r="S3" i="2"/>
  <c r="Q36" i="2" l="1"/>
  <c r="R36" i="2"/>
  <c r="G36" i="2"/>
  <c r="H36" i="2"/>
  <c r="R37" i="2"/>
  <c r="Q37" i="2"/>
  <c r="G40" i="2"/>
  <c r="H40" i="2"/>
  <c r="Q40" i="2"/>
  <c r="C70" i="2" s="1"/>
  <c r="R40" i="2"/>
  <c r="E70" i="2" s="1"/>
  <c r="G37" i="2"/>
  <c r="H37" i="2"/>
  <c r="R38" i="2"/>
  <c r="Q38" i="2"/>
  <c r="H39" i="2"/>
  <c r="G39" i="2"/>
  <c r="H38" i="2"/>
  <c r="G38" i="2"/>
  <c r="R39" i="2"/>
  <c r="Q39" i="2"/>
  <c r="M36" i="2"/>
  <c r="L36" i="2"/>
  <c r="L39" i="2"/>
  <c r="M39" i="2"/>
  <c r="M37" i="2"/>
  <c r="L37" i="2"/>
  <c r="L40" i="2"/>
  <c r="C73" i="2" s="1"/>
  <c r="M40" i="2"/>
  <c r="E73" i="2" s="1"/>
  <c r="M38" i="2"/>
  <c r="L38" i="2"/>
  <c r="B46" i="2"/>
  <c r="B48" i="2"/>
  <c r="C66" i="2" s="1"/>
  <c r="B45" i="2"/>
  <c r="B44" i="2"/>
  <c r="B47" i="2"/>
  <c r="C47" i="2" l="1"/>
  <c r="C46" i="2"/>
  <c r="C48" i="2"/>
  <c r="E66" i="2" s="1"/>
  <c r="C44" i="2"/>
  <c r="C45" i="2"/>
  <c r="B52" i="2" l="1"/>
  <c r="C52" i="2"/>
  <c r="V36" i="2" l="1"/>
  <c r="W36" i="2"/>
  <c r="V37" i="2"/>
  <c r="W39" i="2"/>
  <c r="W38" i="2"/>
  <c r="V38" i="2"/>
  <c r="W40" i="2"/>
  <c r="E67" i="2" s="1"/>
  <c r="V39" i="2" l="1"/>
  <c r="W37" i="2"/>
  <c r="V40" i="2"/>
  <c r="C67" i="2" s="1"/>
  <c r="M165" i="2"/>
  <c r="L165" i="2"/>
</calcChain>
</file>

<file path=xl/sharedStrings.xml><?xml version="1.0" encoding="utf-8"?>
<sst xmlns="http://schemas.openxmlformats.org/spreadsheetml/2006/main" count="1903" uniqueCount="486">
  <si>
    <t xml:space="preserve">Chlorination </t>
  </si>
  <si>
    <t>Time (min)</t>
  </si>
  <si>
    <t>UV</t>
  </si>
  <si>
    <t>Chlorine/UV</t>
  </si>
  <si>
    <t>Processes</t>
  </si>
  <si>
    <t>Compare 3 processes at 60 min</t>
  </si>
  <si>
    <r>
      <t>C/C</t>
    </r>
    <r>
      <rPr>
        <vertAlign val="subscript"/>
        <sz val="16"/>
        <color theme="1"/>
        <rFont val="AngsanaUPC"/>
        <family val="1"/>
      </rPr>
      <t>0</t>
    </r>
  </si>
  <si>
    <t>% Removal</t>
  </si>
  <si>
    <t>Ratio = 10</t>
  </si>
  <si>
    <t>Ratio = 5</t>
  </si>
  <si>
    <t>Ratio = 1</t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</si>
  <si>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26.4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</si>
  <si>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25.5  ˚C</t>
    </r>
  </si>
  <si>
    <t>Ratio = 25</t>
  </si>
  <si>
    <t>-</t>
  </si>
  <si>
    <t>Name</t>
  </si>
  <si>
    <t>Racket (…)</t>
  </si>
  <si>
    <t>Area</t>
  </si>
  <si>
    <t>Vial (S)</t>
  </si>
  <si>
    <r>
      <t>pH</t>
    </r>
    <r>
      <rPr>
        <vertAlign val="subscript"/>
        <sz val="16"/>
        <color theme="1"/>
        <rFont val="AngsanaUPC"/>
        <family val="1"/>
      </rPr>
      <t xml:space="preserve">0 </t>
    </r>
    <r>
      <rPr>
        <sz val="16"/>
        <color theme="1"/>
        <rFont val="AngsanaUPC"/>
        <family val="1"/>
      </rPr>
      <t xml:space="preserve">= </t>
    </r>
  </si>
  <si>
    <r>
      <t>pH</t>
    </r>
    <r>
      <rPr>
        <vertAlign val="subscript"/>
        <sz val="16"/>
        <color theme="1"/>
        <rFont val="AngsanaUPC"/>
        <family val="1"/>
      </rPr>
      <t xml:space="preserve">f </t>
    </r>
    <r>
      <rPr>
        <sz val="16"/>
        <color theme="1"/>
        <rFont val="AngsanaUPC"/>
        <family val="1"/>
      </rPr>
      <t xml:space="preserve">= </t>
    </r>
  </si>
  <si>
    <r>
      <t>Temp</t>
    </r>
    <r>
      <rPr>
        <vertAlign val="subscript"/>
        <sz val="16"/>
        <color theme="1"/>
        <rFont val="AngsanaUPC"/>
        <family val="1"/>
      </rPr>
      <t xml:space="preserve">f </t>
    </r>
    <r>
      <rPr>
        <sz val="16"/>
        <color theme="1"/>
        <rFont val="AngsanaUPC"/>
        <family val="1"/>
      </rPr>
      <t>=         ˚C</t>
    </r>
  </si>
  <si>
    <r>
      <t>Temp</t>
    </r>
    <r>
      <rPr>
        <vertAlign val="subscript"/>
        <sz val="16"/>
        <color theme="1"/>
        <rFont val="AngsanaUPC"/>
        <family val="1"/>
      </rPr>
      <t xml:space="preserve">0 </t>
    </r>
    <r>
      <rPr>
        <sz val="16"/>
        <color theme="1"/>
        <rFont val="AngsanaUPC"/>
        <family val="1"/>
      </rPr>
      <t>=         ˚C</t>
    </r>
  </si>
  <si>
    <t>Cl residual (mg/L)</t>
  </si>
  <si>
    <t>…./…./2020</t>
  </si>
  <si>
    <r>
      <t>Cl</t>
    </r>
    <r>
      <rPr>
        <vertAlign val="subscript"/>
        <sz val="16"/>
        <color theme="1"/>
        <rFont val="AngsanaUPC"/>
        <family val="1"/>
      </rPr>
      <t>2</t>
    </r>
    <r>
      <rPr>
        <sz val="16"/>
        <color theme="1"/>
        <rFont val="AngsanaUPC"/>
        <family val="1"/>
      </rPr>
      <t xml:space="preserve"> residual (mg/L)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</si>
  <si>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26.2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</si>
  <si>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25.3  ˚C</t>
    </r>
  </si>
  <si>
    <t>average</t>
  </si>
  <si>
    <t>SD</t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</si>
  <si>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7.11</t>
    </r>
  </si>
  <si>
    <t>TOC (mg/L)</t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</si>
  <si>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25.5   ˚C</t>
    </r>
  </si>
  <si>
    <t>R101 0m</t>
  </si>
  <si>
    <t>R101 1m</t>
  </si>
  <si>
    <t>R101 2m</t>
  </si>
  <si>
    <t>R101 5m</t>
  </si>
  <si>
    <t>R101 10m</t>
  </si>
  <si>
    <t>R102 0m</t>
  </si>
  <si>
    <t>R102 1m</t>
  </si>
  <si>
    <t>R102 2m</t>
  </si>
  <si>
    <t>R102 5m</t>
  </si>
  <si>
    <t>R102 10m</t>
  </si>
  <si>
    <t>R103 0m</t>
  </si>
  <si>
    <t>R103 1m</t>
  </si>
  <si>
    <t>R103 2m</t>
  </si>
  <si>
    <t>R103 5m</t>
  </si>
  <si>
    <t>R103 10m</t>
  </si>
  <si>
    <r>
      <t>pH</t>
    </r>
    <r>
      <rPr>
        <vertAlign val="subscript"/>
        <sz val="15"/>
        <color theme="1"/>
        <rFont val="AngsanaUPC"/>
        <family val="1"/>
      </rPr>
      <t xml:space="preserve">0 </t>
    </r>
    <r>
      <rPr>
        <sz val="15"/>
        <color theme="1"/>
        <rFont val="AngsanaUPC"/>
        <family val="1"/>
      </rPr>
      <t xml:space="preserve">= </t>
    </r>
  </si>
  <si>
    <r>
      <t>pH</t>
    </r>
    <r>
      <rPr>
        <vertAlign val="subscript"/>
        <sz val="15"/>
        <color theme="1"/>
        <rFont val="AngsanaUPC"/>
        <family val="1"/>
      </rPr>
      <t xml:space="preserve">f </t>
    </r>
    <r>
      <rPr>
        <sz val="15"/>
        <color theme="1"/>
        <rFont val="AngsanaUPC"/>
        <family val="1"/>
      </rPr>
      <t xml:space="preserve">= </t>
    </r>
  </si>
  <si>
    <r>
      <t>Temp</t>
    </r>
    <r>
      <rPr>
        <vertAlign val="subscript"/>
        <sz val="15"/>
        <color theme="1"/>
        <rFont val="AngsanaUPC"/>
        <family val="1"/>
      </rPr>
      <t xml:space="preserve">0 </t>
    </r>
    <r>
      <rPr>
        <sz val="15"/>
        <color theme="1"/>
        <rFont val="AngsanaUPC"/>
        <family val="1"/>
      </rPr>
      <t>=         ˚C</t>
    </r>
  </si>
  <si>
    <r>
      <t>Temp</t>
    </r>
    <r>
      <rPr>
        <vertAlign val="subscript"/>
        <sz val="15"/>
        <color theme="1"/>
        <rFont val="AngsanaUPC"/>
        <family val="1"/>
      </rPr>
      <t xml:space="preserve">f </t>
    </r>
    <r>
      <rPr>
        <sz val="15"/>
        <color theme="1"/>
        <rFont val="AngsanaUPC"/>
        <family val="1"/>
      </rPr>
      <t>=         ˚C</t>
    </r>
  </si>
  <si>
    <t>C/C0</t>
  </si>
  <si>
    <t>Temp0 = 25.3  ˚C</t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</si>
  <si>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7.17</t>
    </r>
  </si>
  <si>
    <t>pH6</t>
  </si>
  <si>
    <t>Cl2 251 0m</t>
  </si>
  <si>
    <t>Cl2 251 5m</t>
  </si>
  <si>
    <t>Cl2 251 15m</t>
  </si>
  <si>
    <t>Cl2 251 30m</t>
  </si>
  <si>
    <t>Cl2 251 60m</t>
  </si>
  <si>
    <t>UV1 0m</t>
  </si>
  <si>
    <t>UV1 5m</t>
  </si>
  <si>
    <t>UV1 15m</t>
  </si>
  <si>
    <t>UV1 30m</t>
  </si>
  <si>
    <t>UV1 60m</t>
  </si>
  <si>
    <t>pH8</t>
  </si>
  <si>
    <t>Cl2 252 0m</t>
  </si>
  <si>
    <t>Cl2 252 5m</t>
  </si>
  <si>
    <t>Cl2 252 15m</t>
  </si>
  <si>
    <t>Cl2 252 30m</t>
  </si>
  <si>
    <t>Cl2 252 60m</t>
  </si>
  <si>
    <t>UV2 0m</t>
  </si>
  <si>
    <t>UV2 5m</t>
  </si>
  <si>
    <t>UV2 15m</t>
  </si>
  <si>
    <t>UV2 30m</t>
  </si>
  <si>
    <t>UV2 60m</t>
  </si>
  <si>
    <t>Conc (µM)</t>
  </si>
  <si>
    <t>pH7</t>
  </si>
  <si>
    <t>AOPs</t>
  </si>
  <si>
    <t>R101 3m</t>
  </si>
  <si>
    <t>R101 4m</t>
  </si>
  <si>
    <t>R102 3m</t>
  </si>
  <si>
    <t>R102 4m</t>
  </si>
  <si>
    <t>R103 3m</t>
  </si>
  <si>
    <t>R103 4m</t>
  </si>
  <si>
    <t>uM</t>
  </si>
  <si>
    <t>Conc(µM)</t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</si>
  <si>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24.8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</si>
  <si>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24.6   ˚C</t>
    </r>
  </si>
  <si>
    <t>Cl2 residual (µM)</t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</si>
  <si>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26.9 ˚C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</si>
  <si>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6.12</t>
    </r>
  </si>
  <si>
    <r>
      <t>pH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6.12</t>
    </r>
  </si>
  <si>
    <t xml:space="preserve">UV </t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</si>
  <si>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26.3 ˚C</t>
    </r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</si>
  <si>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6.13</t>
    </r>
  </si>
  <si>
    <r>
      <t>pH</t>
    </r>
    <r>
      <rPr>
        <vertAlign val="subscript"/>
        <sz val="16"/>
        <color rgb="FF0070C0"/>
        <rFont val="AngsanaUPC"/>
        <family val="1"/>
      </rPr>
      <t>f</t>
    </r>
    <r>
      <rPr>
        <sz val="16"/>
        <color rgb="FF0070C0"/>
        <rFont val="AngsanaUPC"/>
        <family val="1"/>
      </rPr>
      <t xml:space="preserve"> = 6.14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</si>
  <si>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6.12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</si>
  <si>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6.12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</si>
  <si>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25.3 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</si>
  <si>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26.4˚C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</si>
  <si>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24.6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</si>
  <si>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26.0   ˚C</t>
    </r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</si>
  <si>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6.14</t>
    </r>
  </si>
  <si>
    <r>
      <t>pH</t>
    </r>
    <r>
      <rPr>
        <vertAlign val="subscript"/>
        <sz val="16"/>
        <color rgb="FF0070C0"/>
        <rFont val="AngsanaUPC"/>
        <family val="1"/>
      </rPr>
      <t>f</t>
    </r>
    <r>
      <rPr>
        <sz val="16"/>
        <color rgb="FF0070C0"/>
        <rFont val="AngsanaUPC"/>
        <family val="1"/>
      </rPr>
      <t xml:space="preserve"> = 6.21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</si>
  <si>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6.14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</si>
  <si>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6.22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</si>
  <si>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6.22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</si>
  <si>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24.8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</si>
  <si>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25.1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</si>
  <si>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25.2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</si>
  <si>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25.5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</si>
  <si>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 25.6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</si>
  <si>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25.2  ˚C</t>
    </r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</si>
  <si>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8.07</t>
    </r>
  </si>
  <si>
    <r>
      <t>pH</t>
    </r>
    <r>
      <rPr>
        <vertAlign val="subscript"/>
        <sz val="16"/>
        <color rgb="FF0070C0"/>
        <rFont val="AngsanaUPC"/>
        <family val="1"/>
      </rPr>
      <t>f</t>
    </r>
    <r>
      <rPr>
        <sz val="16"/>
        <color rgb="FF0070C0"/>
        <rFont val="AngsanaUPC"/>
        <family val="1"/>
      </rPr>
      <t xml:space="preserve"> = 8.06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</si>
  <si>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8.07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</si>
  <si>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8.05</t>
    </r>
  </si>
  <si>
    <r>
      <t>pH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8.07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</si>
  <si>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8.05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</si>
  <si>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24.1 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</si>
  <si>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25.9   ˚C</t>
    </r>
  </si>
  <si>
    <t>pHf = 7.19</t>
  </si>
  <si>
    <t>Temp0 = 25.2  ˚C</t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</si>
  <si>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8.09</t>
    </r>
  </si>
  <si>
    <r>
      <t>pH</t>
    </r>
    <r>
      <rPr>
        <vertAlign val="subscript"/>
        <sz val="16"/>
        <color rgb="FF0070C0"/>
        <rFont val="AngsanaUPC"/>
        <family val="1"/>
      </rPr>
      <t>f</t>
    </r>
    <r>
      <rPr>
        <sz val="16"/>
        <color rgb="FF0070C0"/>
        <rFont val="AngsanaUPC"/>
        <family val="1"/>
      </rPr>
      <t xml:space="preserve"> = 8.31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</si>
  <si>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8.08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</si>
  <si>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8.29</t>
    </r>
  </si>
  <si>
    <r>
      <t>pH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8.08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</si>
  <si>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8.31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</si>
  <si>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25.1 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</si>
  <si>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25.9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</si>
  <si>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25.4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</si>
  <si>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25.8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</si>
  <si>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25.7   ˚C</t>
    </r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</si>
  <si>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7.10</t>
    </r>
  </si>
  <si>
    <r>
      <t>pH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7.15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</si>
  <si>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7.11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</si>
  <si>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7.16</t>
    </r>
  </si>
  <si>
    <r>
      <t>pH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 7.12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</si>
  <si>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25.2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</si>
  <si>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 25.9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</si>
  <si>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25.8  ˚C</t>
    </r>
  </si>
  <si>
    <r>
      <t>pH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7.10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</si>
  <si>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7.11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</si>
  <si>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7.10</t>
    </r>
  </si>
  <si>
    <r>
      <t>pH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7.10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</si>
  <si>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7.10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</si>
  <si>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26.8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</si>
  <si>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26.8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</si>
  <si>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24.9 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</si>
  <si>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26.3  ˚C</t>
    </r>
  </si>
  <si>
    <t>pH0 = 7.11</t>
  </si>
  <si>
    <t>pHf = 7.10</t>
  </si>
  <si>
    <t>pH0 = 7.10</t>
  </si>
  <si>
    <t>Cl2 residual (mg/L)</t>
  </si>
  <si>
    <t>Temp0 = 24.8 ˚C</t>
  </si>
  <si>
    <t>Tempf = 26.8  ˚C</t>
  </si>
  <si>
    <t>Temp0 = 24.8  ˚C</t>
  </si>
  <si>
    <t>Temp0 = 24.9   ˚C</t>
  </si>
  <si>
    <t>Tempf = 26.3  ˚C</t>
  </si>
  <si>
    <r>
      <t>pH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7.20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</si>
  <si>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7.10</t>
    </r>
  </si>
  <si>
    <t>Ultrapure</t>
  </si>
  <si>
    <t>Avg</t>
  </si>
  <si>
    <t>%removal</t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</si>
  <si>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7.09</t>
    </r>
  </si>
  <si>
    <r>
      <t>pH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7.12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</si>
  <si>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7.09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</si>
  <si>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7.12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</si>
  <si>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7.12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</si>
  <si>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25.6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</si>
  <si>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25.8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</si>
  <si>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25.1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</si>
  <si>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26.0 ˚C</t>
    </r>
  </si>
  <si>
    <r>
      <t>C/C</t>
    </r>
    <r>
      <rPr>
        <vertAlign val="subscript"/>
        <sz val="16"/>
        <rFont val="AngsanaUPC"/>
        <family val="1"/>
      </rPr>
      <t>0</t>
    </r>
  </si>
  <si>
    <t>AOP</t>
  </si>
  <si>
    <t>Chlorination (r10)</t>
  </si>
  <si>
    <t>AOP (r10)</t>
  </si>
  <si>
    <t>xx = duplicate</t>
  </si>
  <si>
    <t>xx = triplicate</t>
  </si>
  <si>
    <t>Chlorine</t>
  </si>
  <si>
    <t>Ratio = 20</t>
  </si>
  <si>
    <t>pHf = 7.20</t>
  </si>
  <si>
    <t>pH0 =  7.10</t>
  </si>
  <si>
    <t>pHf = 7.21</t>
  </si>
  <si>
    <t>Temp0 = 25.0 ˚C</t>
  </si>
  <si>
    <t>Tempf = 25.4 ˚C</t>
  </si>
  <si>
    <t>Tempf = 25.3 ˚C</t>
  </si>
  <si>
    <t>Temp0 =  25.3 ˚C</t>
  </si>
  <si>
    <t>Tempf = 25.4  ˚C</t>
  </si>
  <si>
    <r>
      <t>pH</t>
    </r>
    <r>
      <rPr>
        <vertAlign val="subscript"/>
        <sz val="16"/>
        <color rgb="FF0070C0"/>
        <rFont val="AngsanaUPC"/>
        <family val="1"/>
      </rPr>
      <t>f</t>
    </r>
    <r>
      <rPr>
        <sz val="16"/>
        <color rgb="FF0070C0"/>
        <rFont val="AngsanaUPC"/>
        <family val="1"/>
      </rPr>
      <t xml:space="preserve"> = 7.11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</si>
  <si>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7.11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</si>
  <si>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25.3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</si>
  <si>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25.6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</si>
  <si>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25.6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</si>
  <si>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25.1  ˚C</t>
    </r>
  </si>
  <si>
    <r>
      <t>pH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7.11</t>
    </r>
  </si>
  <si>
    <t>pHf = 7.11</t>
  </si>
  <si>
    <t>pHf =  7.13</t>
  </si>
  <si>
    <t>pHf = 7.12</t>
  </si>
  <si>
    <t>[Cl2]/[TP]</t>
  </si>
  <si>
    <t>[Cl2], uM</t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</si>
  <si>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7.12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</si>
  <si>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7.12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</si>
  <si>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7.19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</si>
  <si>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7.19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</si>
  <si>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25.7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</si>
  <si>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25.7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</si>
  <si>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25.8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</si>
  <si>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 25.8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</si>
  <si>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25.5  ˚C</t>
    </r>
  </si>
  <si>
    <t>TP = 75 uM</t>
  </si>
  <si>
    <t>TP = 50 uM</t>
  </si>
  <si>
    <t>TP = 25 uM</t>
  </si>
  <si>
    <r>
      <t xml:space="preserve">AOP, </t>
    </r>
    <r>
      <rPr>
        <sz val="16"/>
        <color rgb="FFFF0000"/>
        <rFont val="AngsanaUPC"/>
        <family val="1"/>
      </rPr>
      <t>Cl2 = 500 uM</t>
    </r>
  </si>
  <si>
    <r>
      <t>pH</t>
    </r>
    <r>
      <rPr>
        <vertAlign val="subscript"/>
        <sz val="16"/>
        <color theme="7" tint="-0.249977111117893"/>
        <rFont val="AngsanaUPC"/>
        <family val="1"/>
      </rPr>
      <t xml:space="preserve">f </t>
    </r>
    <r>
      <rPr>
        <sz val="16"/>
        <color theme="7" tint="-0.249977111117893"/>
        <rFont val="AngsanaUPC"/>
        <family val="1"/>
      </rPr>
      <t>= 7.11</t>
    </r>
  </si>
  <si>
    <t>pH0 = 7.12</t>
  </si>
  <si>
    <t>pH0 =  7.11</t>
  </si>
  <si>
    <t>pH0 =  7.12</t>
  </si>
  <si>
    <t>Tempf = 25.9 ˚C</t>
  </si>
  <si>
    <t>Temp0 = 24.5  ˚C</t>
  </si>
  <si>
    <t>Tempf = 25.0 ˚C</t>
  </si>
  <si>
    <t>Temp0 = 25.0  ˚C</t>
  </si>
  <si>
    <t>Tempf =  25.0 ˚C</t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</si>
  <si>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6.11</t>
    </r>
  </si>
  <si>
    <r>
      <t>pH</t>
    </r>
    <r>
      <rPr>
        <vertAlign val="subscript"/>
        <sz val="16"/>
        <color rgb="FF0070C0"/>
        <rFont val="AngsanaUPC"/>
        <family val="1"/>
      </rPr>
      <t>f</t>
    </r>
    <r>
      <rPr>
        <sz val="16"/>
        <color rgb="FF0070C0"/>
        <rFont val="AngsanaUPC"/>
        <family val="1"/>
      </rPr>
      <t xml:space="preserve"> = 6.18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</si>
  <si>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6.11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</si>
  <si>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6.18</t>
    </r>
  </si>
  <si>
    <r>
      <t>pH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6.11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</si>
  <si>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6.18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</si>
  <si>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 26.4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</si>
  <si>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26.3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</si>
  <si>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26.4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</si>
  <si>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25.7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</si>
  <si>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25.9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</si>
  <si>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25.9  ˚C</t>
    </r>
  </si>
  <si>
    <r>
      <t>pH</t>
    </r>
    <r>
      <rPr>
        <vertAlign val="subscript"/>
        <sz val="16"/>
        <color rgb="FF0070C0"/>
        <rFont val="AngsanaUPC"/>
        <family val="1"/>
      </rPr>
      <t>f</t>
    </r>
    <r>
      <rPr>
        <sz val="16"/>
        <color rgb="FF0070C0"/>
        <rFont val="AngsanaUPC"/>
        <family val="1"/>
      </rPr>
      <t xml:space="preserve"> = 8.23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</si>
  <si>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8.09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</si>
  <si>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8.23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</si>
  <si>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8.22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</si>
  <si>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25.9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</si>
  <si>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 25.9˚C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</si>
  <si>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25.9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</si>
  <si>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=26.1 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</si>
  <si>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  25.8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</si>
  <si>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26.0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</si>
  <si>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24.8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</si>
  <si>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26.1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</si>
  <si>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24.6   ˚C</t>
    </r>
  </si>
  <si>
    <r>
      <t>Temp</t>
    </r>
    <r>
      <rPr>
        <vertAlign val="subscript"/>
        <sz val="16"/>
        <color theme="7" tint="-0.249977111117893"/>
        <rFont val="AngsanaUPC"/>
        <family val="1"/>
      </rPr>
      <t xml:space="preserve">0 </t>
    </r>
    <r>
      <rPr>
        <sz val="16"/>
        <color theme="7" tint="-0.249977111117893"/>
        <rFont val="AngsanaUPC"/>
        <family val="1"/>
      </rPr>
      <t>= 24.8   ˚C</t>
    </r>
  </si>
  <si>
    <r>
      <t>Temp</t>
    </r>
    <r>
      <rPr>
        <vertAlign val="subscript"/>
        <sz val="16"/>
        <color theme="7" tint="-0.249977111117893"/>
        <rFont val="AngsanaUPC"/>
        <family val="1"/>
      </rPr>
      <t xml:space="preserve">f </t>
    </r>
    <r>
      <rPr>
        <sz val="16"/>
        <color theme="7" tint="-0.249977111117893"/>
        <rFont val="AngsanaUPC"/>
        <family val="1"/>
      </rPr>
      <t>= 25.8 ˚C</t>
    </r>
  </si>
  <si>
    <t>pHf =  7.12</t>
  </si>
  <si>
    <t>Temp0 = 24.9 ˚C</t>
  </si>
  <si>
    <t>Tempf = 24.9 C</t>
  </si>
  <si>
    <t>Tempf = 24.6 ˚C</t>
  </si>
  <si>
    <t>Tempf =  24.6 ˚C</t>
  </si>
  <si>
    <r>
      <t>pH</t>
    </r>
    <r>
      <rPr>
        <vertAlign val="subscript"/>
        <sz val="16"/>
        <color theme="7" tint="-0.249977111117893"/>
        <rFont val="AngsanaUPC"/>
        <family val="1"/>
      </rPr>
      <t xml:space="preserve">0 </t>
    </r>
    <r>
      <rPr>
        <sz val="16"/>
        <color theme="7" tint="-0.249977111117893"/>
        <rFont val="AngsanaUPC"/>
        <family val="1"/>
      </rPr>
      <t>= 7.11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</si>
  <si>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25.3  ˚C</t>
    </r>
  </si>
  <si>
    <r>
      <t>Temp</t>
    </r>
    <r>
      <rPr>
        <vertAlign val="subscript"/>
        <sz val="16"/>
        <color theme="7" tint="-0.249977111117893"/>
        <rFont val="AngsanaUPC"/>
        <family val="1"/>
      </rPr>
      <t xml:space="preserve">f </t>
    </r>
    <r>
      <rPr>
        <sz val="16"/>
        <color theme="7" tint="-0.249977111117893"/>
        <rFont val="AngsanaUPC"/>
        <family val="1"/>
      </rPr>
      <t>= 24.7 ˚C</t>
    </r>
  </si>
  <si>
    <r>
      <t>Temp</t>
    </r>
    <r>
      <rPr>
        <vertAlign val="subscript"/>
        <sz val="16"/>
        <color theme="7" tint="-0.249977111117893"/>
        <rFont val="AngsanaUPC"/>
        <family val="1"/>
      </rPr>
      <t xml:space="preserve">0 </t>
    </r>
    <r>
      <rPr>
        <sz val="16"/>
        <color theme="7" tint="-0.249977111117893"/>
        <rFont val="AngsanaUPC"/>
        <family val="1"/>
      </rPr>
      <t>= 24.7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</si>
  <si>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25.0 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</si>
  <si>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25.4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</si>
  <si>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25.6 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</si>
  <si>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25.4 ˚C</t>
    </r>
  </si>
  <si>
    <r>
      <t>Temp</t>
    </r>
    <r>
      <rPr>
        <vertAlign val="subscript"/>
        <sz val="16"/>
        <color theme="7" tint="-0.249977111117893"/>
        <rFont val="AngsanaUPC"/>
        <family val="1"/>
      </rPr>
      <t xml:space="preserve">0 </t>
    </r>
    <r>
      <rPr>
        <sz val="16"/>
        <color theme="7" tint="-0.249977111117893"/>
        <rFont val="AngsanaUPC"/>
        <family val="1"/>
      </rPr>
      <t>= 25.1   ˚C</t>
    </r>
  </si>
  <si>
    <r>
      <t>Temp</t>
    </r>
    <r>
      <rPr>
        <vertAlign val="subscript"/>
        <sz val="16"/>
        <color theme="7" tint="-0.249977111117893"/>
        <rFont val="AngsanaUPC"/>
        <family val="1"/>
      </rPr>
      <t xml:space="preserve">f </t>
    </r>
    <r>
      <rPr>
        <sz val="16"/>
        <color theme="7" tint="-0.249977111117893"/>
        <rFont val="AngsanaUPC"/>
        <family val="1"/>
      </rPr>
      <t>= 25.0 ˚C</t>
    </r>
  </si>
  <si>
    <t>Chlorination</t>
  </si>
  <si>
    <t xml:space="preserve">Chlorine/UV </t>
  </si>
  <si>
    <r>
      <t>C/C</t>
    </r>
    <r>
      <rPr>
        <vertAlign val="subscript"/>
        <sz val="11"/>
        <rFont val="Times New Roman"/>
        <family val="1"/>
      </rPr>
      <t>0</t>
    </r>
  </si>
  <si>
    <r>
      <t xml:space="preserve"> BA 100 </t>
    </r>
    <r>
      <rPr>
        <sz val="16"/>
        <color theme="1"/>
        <rFont val="Calibri"/>
        <family val="2"/>
      </rPr>
      <t>µM</t>
    </r>
  </si>
  <si>
    <t>NB 100 µM</t>
  </si>
  <si>
    <t>no scarvenger</t>
  </si>
  <si>
    <t>Temp0 = 25.3 ˚C</t>
  </si>
  <si>
    <t>Tempf = 26.9 C</t>
  </si>
  <si>
    <t>Temp0 = 25.7  ˚C</t>
  </si>
  <si>
    <t>Tempf = 25.6 ˚C</t>
  </si>
  <si>
    <t>Temp0 = 25.9  ˚C</t>
  </si>
  <si>
    <t>Tempf =  25.9 ˚C</t>
  </si>
  <si>
    <t>pHf =  7.10</t>
  </si>
  <si>
    <t>Temp0 = 26.4 ˚C</t>
  </si>
  <si>
    <t>Tempf = 26.6 C</t>
  </si>
  <si>
    <t>Temp0 = 26.0  ˚C</t>
  </si>
  <si>
    <t>Tempf = 26.1 ˚C</t>
  </si>
  <si>
    <t>Temp0 = 26.7  ˚C</t>
  </si>
  <si>
    <t>Tempf =  26.1 ˚C</t>
  </si>
  <si>
    <r>
      <t xml:space="preserve"> BA 5000 </t>
    </r>
    <r>
      <rPr>
        <sz val="16"/>
        <color theme="1"/>
        <rFont val="Calibri"/>
        <family val="2"/>
      </rPr>
      <t>µM</t>
    </r>
  </si>
  <si>
    <t>NB 5000 µM</t>
  </si>
  <si>
    <t>pH0 = 7.08</t>
  </si>
  <si>
    <t>Temp0 = 25.6 ˚C</t>
  </si>
  <si>
    <t>Tempf = 26.8 C</t>
  </si>
  <si>
    <t>pH0 =  7.09</t>
  </si>
  <si>
    <t>Tempf = 26.7 ˚C</t>
  </si>
  <si>
    <t>Temp0 = 25.5  ˚C</t>
  </si>
  <si>
    <t>Tempf =  26.8 ˚C</t>
  </si>
  <si>
    <t>Temp0 = 25.9 ˚C</t>
  </si>
  <si>
    <t>Tempf = 26.5 C</t>
  </si>
  <si>
    <t>Temp0 = 25.6  ˚C</t>
  </si>
  <si>
    <t>Tempf = 26.3 ˚C</t>
  </si>
  <si>
    <t>Tempf =  26.4 ˚C</t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</si>
  <si>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7.06</t>
    </r>
  </si>
  <si>
    <r>
      <t>pH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7.18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</si>
  <si>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25.2  ˚C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</si>
  <si>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 7.04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</si>
  <si>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7.18</t>
    </r>
  </si>
  <si>
    <t>PB = 20 mM</t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</si>
  <si>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26.3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</si>
  <si>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25.1 ˚C</t>
    </r>
  </si>
  <si>
    <r>
      <t>pH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 7.04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</si>
  <si>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7.21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</si>
  <si>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 25.7 ˚C</t>
    </r>
  </si>
  <si>
    <r>
      <t>Temp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24.9  ˚C</t>
    </r>
  </si>
  <si>
    <r>
      <t>pH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7.05</t>
    </r>
  </si>
  <si>
    <r>
      <t>pH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7.07</t>
    </r>
  </si>
  <si>
    <r>
      <t>Temp</t>
    </r>
    <r>
      <rPr>
        <vertAlign val="subscript"/>
        <sz val="16"/>
        <color rgb="FF0070C0"/>
        <rFont val="AngsanaUPC"/>
        <family val="1"/>
      </rPr>
      <t xml:space="preserve">0 </t>
    </r>
    <r>
      <rPr>
        <sz val="16"/>
        <color rgb="FF0070C0"/>
        <rFont val="AngsanaUPC"/>
        <family val="1"/>
      </rPr>
      <t>= 25.0 ˚C</t>
    </r>
  </si>
  <si>
    <r>
      <t>Temp</t>
    </r>
    <r>
      <rPr>
        <vertAlign val="subscript"/>
        <sz val="16"/>
        <color rgb="FF0070C0"/>
        <rFont val="AngsanaUPC"/>
        <family val="1"/>
      </rPr>
      <t xml:space="preserve">f </t>
    </r>
    <r>
      <rPr>
        <sz val="16"/>
        <color rgb="FF0070C0"/>
        <rFont val="AngsanaUPC"/>
        <family val="1"/>
      </rPr>
      <t>= 26.2  ˚C</t>
    </r>
  </si>
  <si>
    <r>
      <t>pH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7.03</t>
    </r>
  </si>
  <si>
    <r>
      <t>pH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7.08</t>
    </r>
  </si>
  <si>
    <r>
      <t>Temp</t>
    </r>
    <r>
      <rPr>
        <vertAlign val="subscript"/>
        <sz val="16"/>
        <color rgb="FFFF0000"/>
        <rFont val="AngsanaUPC"/>
        <family val="1"/>
      </rPr>
      <t xml:space="preserve">0 </t>
    </r>
    <r>
      <rPr>
        <sz val="16"/>
        <color rgb="FFFF0000"/>
        <rFont val="AngsanaUPC"/>
        <family val="1"/>
      </rPr>
      <t>= 26.8  ˚C</t>
    </r>
  </si>
  <si>
    <r>
      <t>Temp</t>
    </r>
    <r>
      <rPr>
        <vertAlign val="subscript"/>
        <sz val="16"/>
        <color rgb="FFFF0000"/>
        <rFont val="AngsanaUPC"/>
        <family val="1"/>
      </rPr>
      <t xml:space="preserve">f </t>
    </r>
    <r>
      <rPr>
        <sz val="16"/>
        <color rgb="FFFF0000"/>
        <rFont val="AngsanaUPC"/>
        <family val="1"/>
      </rPr>
      <t>= 26.7  ˚C</t>
    </r>
  </si>
  <si>
    <r>
      <t>pH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7.02</t>
    </r>
  </si>
  <si>
    <r>
      <t>pH</t>
    </r>
    <r>
      <rPr>
        <vertAlign val="subscript"/>
        <sz val="16"/>
        <color rgb="FFFFC000"/>
        <rFont val="AngsanaUPC"/>
        <family val="1"/>
      </rPr>
      <t xml:space="preserve">f </t>
    </r>
    <r>
      <rPr>
        <sz val="16"/>
        <color rgb="FFFFC000"/>
        <rFont val="AngsanaUPC"/>
        <family val="1"/>
      </rPr>
      <t>= 7.07</t>
    </r>
  </si>
  <si>
    <r>
      <t>Temp</t>
    </r>
    <r>
      <rPr>
        <vertAlign val="subscript"/>
        <sz val="16"/>
        <color rgb="FFFFC000"/>
        <rFont val="AngsanaUPC"/>
        <family val="1"/>
      </rPr>
      <t xml:space="preserve">0 </t>
    </r>
    <r>
      <rPr>
        <sz val="16"/>
        <color rgb="FFFFC000"/>
        <rFont val="AngsanaUPC"/>
        <family val="1"/>
      </rPr>
      <t>= 26.1   ˚C</t>
    </r>
  </si>
  <si>
    <t>pH0 = 7.04</t>
  </si>
  <si>
    <t>pHf = 7.22</t>
  </si>
  <si>
    <t>Temp0 = 27.0 ˚C</t>
  </si>
  <si>
    <t>Tempf = 25.7 ˚C</t>
  </si>
  <si>
    <t>pH0 =  7.04</t>
  </si>
  <si>
    <t>pHf =  7.27</t>
  </si>
  <si>
    <t>Temp0 = 26.1  ˚C</t>
  </si>
  <si>
    <t>Tempf = 25.1 ˚C</t>
  </si>
  <si>
    <t>pH0 =  7.06</t>
  </si>
  <si>
    <t>Tempf =  25.8 ˚C</t>
  </si>
  <si>
    <t>คลอรีน</t>
  </si>
  <si>
    <t>เปรียบเทียบประสิทธิภาพการกำจัด TMP ของสามกระบวนการ ที่ pH7 ในน้ำ UP</t>
  </si>
  <si>
    <t>เปรียบเทียบประสิทธิภาพของอันบนกับการกำจัด TMP ในน้ำขาออกของโรงควบคุมคุณภาพน้ำ</t>
  </si>
  <si>
    <t>เปรียบเทียบประสิทธิภาพการกำจัด TMP เมื่อเปลี่ยนพีเอชน้ำเริ่มต้น (6-8) ของทั้งสามกระบวนการ in UP</t>
  </si>
  <si>
    <t>เปรียบเทียบประสิทธิภาพการกำจัด TMP เมื่อเปลี่ยนคขขข.TMPเริ่มต้น (25 50 75 uM, Cl2 500 uM) ในกระบวนการร่วม ที่ pH7 in UP</t>
  </si>
  <si>
    <t>เปรียบเทียบประสิทธิภาพการกำจัด TMP เมื่อเปลี่ยนคขข.คลอรีนเริ่มต้น (50 250 500 uM, TMP = 50 uM) ) ในกระบวนการใช้คลอรีนและกระบวนการร่วม ที่ pH7 in UP</t>
  </si>
  <si>
    <t>เปรียบเทียบประสิทธิภาพการกำจัด TMP เมื่อใส่ NB BA ในกระบววนการร่วม (เปรียบเทียบกับอีกสองกระบวนการ) ที่ pH7 in UP</t>
  </si>
  <si>
    <t>เปรียบเทียบค่า TOC ก่อนและหลังบำบัดของข้อ 1-3</t>
  </si>
  <si>
    <t xml:space="preserve">เปรียบเทียบความเป็นพิษของน้ำขาออกที่ไม่ใส่อะไรเลย น้ำก่อนบำบัดของ UP and effluent และข้อ 1-2 </t>
  </si>
  <si>
    <t>TMP = 75 uM</t>
  </si>
  <si>
    <t>TMP = 50 uM</t>
  </si>
  <si>
    <t>TMP = 25 uM</t>
  </si>
  <si>
    <t>FAC 500 µM Chlorination</t>
  </si>
  <si>
    <t>FAC 250 µM Chlorination</t>
  </si>
  <si>
    <t>FAC 50 µM Chlorination</t>
  </si>
  <si>
    <t>FAC 500 µM Chlorine/UV</t>
  </si>
  <si>
    <t>FAC 250 µM Chlorine/UV</t>
  </si>
  <si>
    <t>FAC 50 µM Chlorine/UV</t>
  </si>
  <si>
    <t>รูปที่ 1</t>
  </si>
  <si>
    <t>รูปที่ 2</t>
  </si>
  <si>
    <t>รูปที่ 3</t>
  </si>
  <si>
    <t>รูปที่ 4.1</t>
  </si>
  <si>
    <t>รูปที่ 4.2</t>
  </si>
  <si>
    <t>รูปที่ 5.2</t>
  </si>
  <si>
    <t>รูปที่ 5.1</t>
  </si>
  <si>
    <t>ความเข้มข้นไตรเมโทพริมที่เหลือเมื่อกำจัดด้วยกระบวนการต่างๆในน้ำอัลตราเพียว</t>
  </si>
  <si>
    <t>ความเข้มข้นไตรเมโทพริมที่เหลือเมื่อกำจัดด้วยกระบวนการต่างๆในน้ำอัลตราเพียวและน้ำจริง</t>
  </si>
  <si>
    <t>ความเข้มข้นไตรเมโทพริมที่เหลือเมื่อเปลี่ยนแปลงพีเอชน้ำเริ่มต้นของกระบวนการต่างๆในน้ำอัลตราเพียว</t>
  </si>
  <si>
    <t>ความเข้มข้นไตรเมโทพริมที่เหลือเมื่อเปลี่ยนแปลงความเข้มข้นคลอรีนเริ่มต้นของกระบวนการใช้คลอรีนและกระบวนการร่วมในน้ำอัลตราเพียว</t>
  </si>
  <si>
    <t>ความเข้มข้นคลอรีนที่เหลือเมื่อเปลี่ยนแปลงความเข้มข้นคลอรีนเริ่มต้นของกระบวนการใช้คลอรีนและกระบวนการร่วมในน้ำอัลตราเพียว</t>
  </si>
  <si>
    <t>ความเข้มข้นไตรเมโทพริมที่เหลือเมื่อเปลี่ยนแปลงความเข้มข้นไตรเมโทพริมเริ่มต้นของกระบวนการร่วมในน้ำอัลตราเพียว</t>
  </si>
  <si>
    <t>ความเข้มข้นคลอรีนที่เหลือเมื่อเปลี่ยนแปลงความเข้มข้นไตรเมโทพริมเริ่มต้นของกระบวนการร่วมในน้ำอัลตราเพียว</t>
  </si>
  <si>
    <t>รูปที่ 6</t>
  </si>
  <si>
    <t>ความเข้มข้นไตรเมโทพริมที่เหลือเมื่อใส่ตัวรบกวนลงในกระบวนการร่วม</t>
  </si>
  <si>
    <t>ln(c/c0)</t>
  </si>
  <si>
    <t>UP</t>
  </si>
  <si>
    <t>Eff</t>
  </si>
  <si>
    <t>UP+UV</t>
  </si>
  <si>
    <t>UP+Chlorination</t>
  </si>
  <si>
    <t>UP+Chlorine/UV</t>
  </si>
  <si>
    <t>WW+UV</t>
  </si>
  <si>
    <t>WW+Chlorination</t>
  </si>
  <si>
    <t>WW+Chlorine/UV</t>
  </si>
  <si>
    <t>pH6 UV</t>
  </si>
  <si>
    <t>pH7 UV</t>
  </si>
  <si>
    <t>pH8 UV</t>
  </si>
  <si>
    <t>pH6 Chlorination</t>
  </si>
  <si>
    <t>pH7 Chlorination</t>
  </si>
  <si>
    <t>pH8 Chlorination</t>
  </si>
  <si>
    <t>pH6 Chlorine/UV</t>
  </si>
  <si>
    <t>pH7 Chlorine/UV</t>
  </si>
  <si>
    <t>pH8 Chlorine/UV</t>
  </si>
  <si>
    <t>เปรียบเทียบ kinetic ของข้อ 1-6</t>
  </si>
  <si>
    <t>Chlorine/UV+BA</t>
  </si>
  <si>
    <t>Chlorine/UV+NB</t>
  </si>
  <si>
    <t>รูปที่ 7</t>
  </si>
  <si>
    <t>ค่าคงที่การเกิดปฏิกิริยาจลนพลศาสตร์ลำดับที่หนึ่งเทียมเมื่อกำจัดไตรเมโทพริมด้วยกระบวนการต่างๆในน้ำอัลตราเพียว</t>
  </si>
  <si>
    <t>ค่าคงที่การเกิดปฏิกิริยาจลนพลศาสตร์ลำดับที่หนึ่งเทียมเมื่อกำจัดไตรเมโทพริมด้วยกระบวนการต่างๆในน้ำจริง</t>
  </si>
  <si>
    <t>รูปที่ 8</t>
  </si>
  <si>
    <t>รูปที่ 9.1</t>
  </si>
  <si>
    <t>ค่าคงที่การเกิดปฏิกิริยาจลนพลศาสตร์ลำดับที่หนึ่งเทียมต่อการกำจัดไตรเมโทพริมเมื่อเปลี่ยนแปลงพีเอชน้ำเริ่มต้นของกระบวนการฉายแสงยูวี</t>
  </si>
  <si>
    <t>รูปที่ 9.2</t>
  </si>
  <si>
    <t>ค่าคงที่การเกิดปฏิกิริยาจลนพลศาสตร์ลำดับที่หนึ่งเทียมต่อการกำจัดไตรเมโทพริมเมื่อเปลี่ยนแปลงพีเอชน้ำเริ่มต้นของกระบวนการใช้คลอรีน</t>
  </si>
  <si>
    <t>รูปที่ 9.3</t>
  </si>
  <si>
    <t>ค่าคงที่การเกิดปฏิกิริยาจลนพลศาสตร์ลำดับที่หนึ่งเทียมต่อการกำจัดไตรเมโทพริมเมื่อเปลี่ยนแปลงพีเอชน้ำเริ่มต้นของกระบวนการร่วม</t>
  </si>
  <si>
    <t>รูปที่ 10.1</t>
  </si>
  <si>
    <t>ค่าคงที่การเกิดปฏิกิริยาจลนพลศาสตร์ลำดับที่หนึ่งเทียมต่อการกำจัดไตรเมโทพริมเมื่อเปลี่ยนแปลงความเข้มข้นคลอรีนเริ่มต้นของกระบวนการใช้คลอรีน</t>
  </si>
  <si>
    <t>รูปที่ 10.2</t>
  </si>
  <si>
    <t>ค่าคงที่การเกิดปฏิกิริยาจลนพลศาสตร์ลำดับที่หนึ่งเทียมต่อการกำจัดไตรเมโทพริมเมื่อเปลี่ยนแปลงความเข้มข้นคลอรีนเริ่มต้นของกระบวนการร่วม</t>
  </si>
  <si>
    <t>รูปที่ 11</t>
  </si>
  <si>
    <t>รูปที่ 12</t>
  </si>
  <si>
    <t>ค่าคงที่การเกิดปฏิกิริยาจลนพลศาสตร์ลำดับที่หนึ่งเทียมต่อการกำจัดไตรเมโทพริมเมื่อเปลี่ยนแปลงความเข้มข้นไตรเมโทพริมเริ่มต้นของกระบวนการร่วม (คลอรีน = 500 µM)</t>
  </si>
  <si>
    <t>ค่าคงที่การเกิดปฏิกิริยาจลนพลศาสตร์ลำดับที่หนึ่งเทียมต่อการกำจัดไตรเมโทพริมเมื่อใส่ตัวรบกวนของกระบวนการร่วม (คลอรีน = 500 µM)</t>
  </si>
  <si>
    <r>
      <t>E</t>
    </r>
    <r>
      <rPr>
        <vertAlign val="subscript"/>
        <sz val="16"/>
        <color theme="1"/>
        <rFont val="AngsanaUPC"/>
        <family val="1"/>
      </rPr>
      <t>act</t>
    </r>
    <r>
      <rPr>
        <sz val="16"/>
        <color theme="1"/>
        <rFont val="AngsanaUPC"/>
        <family val="1"/>
      </rPr>
      <t xml:space="preserve"> (mW·cm</t>
    </r>
    <r>
      <rPr>
        <vertAlign val="superscript"/>
        <sz val="16"/>
        <color theme="1"/>
        <rFont val="AngsanaUPC"/>
        <family val="1"/>
      </rPr>
      <t>-2</t>
    </r>
    <r>
      <rPr>
        <sz val="16"/>
        <color theme="1"/>
        <rFont val="AngsanaUPC"/>
        <family val="1"/>
      </rPr>
      <t>)</t>
    </r>
  </si>
  <si>
    <t>avg</t>
  </si>
  <si>
    <t>sd</t>
  </si>
  <si>
    <r>
      <t>E</t>
    </r>
    <r>
      <rPr>
        <vertAlign val="subscript"/>
        <sz val="16"/>
        <color theme="1"/>
        <rFont val="AngsanaUPC"/>
        <family val="1"/>
      </rPr>
      <t>act</t>
    </r>
    <r>
      <rPr>
        <sz val="16"/>
        <color theme="1"/>
        <rFont val="AngsanaUPC"/>
        <family val="1"/>
      </rPr>
      <t xml:space="preserve"> (mJ·cm</t>
    </r>
    <r>
      <rPr>
        <vertAlign val="superscript"/>
        <sz val="16"/>
        <color theme="1"/>
        <rFont val="AngsanaUPC"/>
        <family val="1"/>
      </rPr>
      <t>-2</t>
    </r>
    <r>
      <rPr>
        <sz val="16"/>
        <color theme="1"/>
        <rFont val="AngsanaUPC"/>
        <family val="1"/>
      </rPr>
      <t>)</t>
    </r>
  </si>
  <si>
    <t>t (m)</t>
  </si>
  <si>
    <t>t (s)</t>
  </si>
  <si>
    <t>0.014516 g/L</t>
  </si>
  <si>
    <t>8.4 mg/L C</t>
  </si>
  <si>
    <t>50 uM TMP</t>
  </si>
  <si>
    <t>14.516 mg/L TMP</t>
  </si>
  <si>
    <t>µ</t>
  </si>
  <si>
    <t>TOC ทฤษฏี</t>
  </si>
  <si>
    <r>
      <t>50*10</t>
    </r>
    <r>
      <rPr>
        <vertAlign val="superscript"/>
        <sz val="16"/>
        <color theme="1"/>
        <rFont val="AngsanaUPC"/>
        <family val="1"/>
      </rPr>
      <t>-6</t>
    </r>
    <r>
      <rPr>
        <sz val="16"/>
        <color theme="1"/>
        <rFont val="AngsanaUPC"/>
        <family val="1"/>
      </rPr>
      <t xml:space="preserve"> mol/L</t>
    </r>
  </si>
  <si>
    <t>TMP; C14H18N4O3</t>
  </si>
  <si>
    <t>MW; 290.32 g/mol</t>
  </si>
  <si>
    <t>Trimethoprim</t>
  </si>
  <si>
    <t>คขข (uM)</t>
  </si>
  <si>
    <t xml:space="preserve">พื้นที่ใต้กราฟ (uV*s) </t>
  </si>
  <si>
    <t>Slope</t>
  </si>
  <si>
    <t>จากกราฟ</t>
  </si>
  <si>
    <t>y = 6423.6x</t>
  </si>
  <si>
    <t>R² = 0.9994</t>
  </si>
  <si>
    <t>Intercept</t>
  </si>
  <si>
    <t>พื้นที่ใต้กราฟ</t>
  </si>
  <si>
    <t>0.5 uM</t>
  </si>
  <si>
    <t>No.1</t>
  </si>
  <si>
    <t>No.2</t>
  </si>
  <si>
    <t>No.3</t>
  </si>
  <si>
    <t>No.4</t>
  </si>
  <si>
    <t>No.5</t>
  </si>
  <si>
    <t>No.6</t>
  </si>
  <si>
    <t>No.7</t>
  </si>
  <si>
    <t>No.8</t>
  </si>
  <si>
    <t>Formula</t>
  </si>
  <si>
    <t>LOD (uM)</t>
  </si>
  <si>
    <t>3.14SD</t>
  </si>
  <si>
    <t>LOQ (uM)</t>
  </si>
  <si>
    <t>10SD</t>
  </si>
  <si>
    <t>Sa-ngeumrum et al., 2017</t>
  </si>
  <si>
    <t>Conc.</t>
  </si>
  <si>
    <r>
      <t>E</t>
    </r>
    <r>
      <rPr>
        <sz val="16"/>
        <color theme="1"/>
        <rFont val="AngsanaUPC"/>
        <family val="1"/>
      </rPr>
      <t xml:space="preserve"> (mW·cm</t>
    </r>
    <r>
      <rPr>
        <vertAlign val="superscript"/>
        <sz val="16"/>
        <color theme="1"/>
        <rFont val="AngsanaUPC"/>
        <family val="1"/>
      </rPr>
      <t>-2</t>
    </r>
    <r>
      <rPr>
        <sz val="16"/>
        <color theme="1"/>
        <rFont val="AngsanaUPC"/>
        <family val="1"/>
      </rPr>
      <t>)</t>
    </r>
  </si>
  <si>
    <r>
      <t>E</t>
    </r>
    <r>
      <rPr>
        <sz val="16"/>
        <color theme="1"/>
        <rFont val="AngsanaUPC"/>
        <family val="1"/>
      </rPr>
      <t xml:space="preserve"> (mJ·cm</t>
    </r>
    <r>
      <rPr>
        <vertAlign val="superscript"/>
        <sz val="16"/>
        <color theme="1"/>
        <rFont val="AngsanaUPC"/>
        <family val="1"/>
      </rPr>
      <t>-2</t>
    </r>
    <r>
      <rPr>
        <sz val="16"/>
        <color theme="1"/>
        <rFont val="AngsanaUPC"/>
        <family val="1"/>
      </rPr>
      <t>)</t>
    </r>
  </si>
  <si>
    <t>Average</t>
  </si>
  <si>
    <t>eff</t>
  </si>
  <si>
    <t>eff no med</t>
  </si>
  <si>
    <t>mj/cm2</t>
  </si>
  <si>
    <t>1j/1000mj</t>
  </si>
  <si>
    <t>10000cm2/m2</t>
  </si>
  <si>
    <r>
      <t>E</t>
    </r>
    <r>
      <rPr>
        <vertAlign val="subscript"/>
        <sz val="16"/>
        <color theme="1"/>
        <rFont val="AngsanaUPC"/>
        <family val="1"/>
      </rPr>
      <t>act</t>
    </r>
    <r>
      <rPr>
        <sz val="16"/>
        <color theme="1"/>
        <rFont val="AngsanaUPC"/>
        <family val="1"/>
      </rPr>
      <t xml:space="preserve"> (J·m</t>
    </r>
    <r>
      <rPr>
        <vertAlign val="superscript"/>
        <sz val="16"/>
        <color theme="1"/>
        <rFont val="AngsanaUPC"/>
        <family val="1"/>
      </rPr>
      <t>-2</t>
    </r>
    <r>
      <rPr>
        <sz val="16"/>
        <color theme="1"/>
        <rFont val="AngsanaUPC"/>
        <family val="1"/>
      </rPr>
      <t>)</t>
    </r>
  </si>
  <si>
    <t>พีเอช 6</t>
  </si>
  <si>
    <t>พีเอช 7</t>
  </si>
  <si>
    <t>พีเอช 8</t>
  </si>
  <si>
    <r>
      <t>k'</t>
    </r>
    <r>
      <rPr>
        <b/>
        <sz val="16"/>
        <color rgb="FF000000"/>
        <rFont val="AngsanaUPC"/>
        <family val="1"/>
      </rPr>
      <t xml:space="preserve"> (min</t>
    </r>
    <r>
      <rPr>
        <b/>
        <vertAlign val="superscript"/>
        <sz val="16"/>
        <color rgb="FF000000"/>
        <rFont val="AngsanaUPC"/>
        <family val="1"/>
      </rPr>
      <t>-1</t>
    </r>
    <r>
      <rPr>
        <b/>
        <sz val="16"/>
        <color rgb="FF000000"/>
        <rFont val="AngsanaUPC"/>
        <family val="1"/>
      </rPr>
      <t>)</t>
    </r>
  </si>
  <si>
    <r>
      <t>R</t>
    </r>
    <r>
      <rPr>
        <b/>
        <vertAlign val="superscript"/>
        <sz val="16"/>
        <color rgb="FF000000"/>
        <rFont val="AngsanaUPC"/>
        <family val="1"/>
      </rPr>
      <t>2</t>
    </r>
  </si>
  <si>
    <t>การใช้คลอรีน</t>
  </si>
  <si>
    <t>การใช้คลอรีนควบคู่แสงยูวี</t>
  </si>
  <si>
    <t>FAC 50 µM</t>
  </si>
  <si>
    <t>FAC 250 µM</t>
  </si>
  <si>
    <t>FAC 500 µM</t>
  </si>
  <si>
    <t>overlap with a graph of chlorine species versus pH.</t>
  </si>
  <si>
    <t>pH</t>
  </si>
  <si>
    <r>
      <t>FAC (</t>
    </r>
    <r>
      <rPr>
        <sz val="11"/>
        <color theme="1"/>
        <rFont val="Calibri"/>
        <family val="2"/>
      </rPr>
      <t>µM)</t>
    </r>
  </si>
  <si>
    <t>k</t>
  </si>
  <si>
    <r>
      <t>µM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.min</t>
    </r>
    <r>
      <rPr>
        <vertAlign val="superscript"/>
        <sz val="11"/>
        <color theme="1"/>
        <rFont val="Times New Roman"/>
        <family val="1"/>
      </rPr>
      <t>-1</t>
    </r>
  </si>
  <si>
    <r>
      <t>M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.s</t>
    </r>
    <r>
      <rPr>
        <vertAlign val="superscript"/>
        <sz val="11"/>
        <color theme="1"/>
        <rFont val="Times New Roman"/>
        <family val="1"/>
      </rPr>
      <t>-1</t>
    </r>
  </si>
  <si>
    <t xml:space="preserve">500 µM </t>
  </si>
  <si>
    <t xml:space="preserve">250 µM </t>
  </si>
  <si>
    <t xml:space="preserve">50   µM </t>
  </si>
  <si>
    <t>EW_UV</t>
  </si>
  <si>
    <t xml:space="preserve">EW_Chlorination </t>
  </si>
  <si>
    <t>EW_Chlorine/UV</t>
  </si>
  <si>
    <t>FAC 50   µM Chlorine/UV</t>
  </si>
  <si>
    <t>FAC 50   µM Chlorination</t>
  </si>
  <si>
    <t>ค่าคงที่การเกิดปฏิกิริยาจลนพลศาสตร์ลำดับศูนย์เทียมเมื่อกำจัดไตรเมโทพริมด้วยกระบวนการต่างๆในน้ำอัลตราเพียว</t>
  </si>
  <si>
    <t>ค่าคงที่การเกิดปฏิกิริยาจลนพลศาสตร์ลำดับที่สองเทียมเมื่อกำจัดไตรเมโทพริมด้วยกระบวนการต่างๆในน้ำอัลตราเพียว</t>
  </si>
  <si>
    <t>Co</t>
  </si>
  <si>
    <t>C</t>
  </si>
  <si>
    <t>Co-C</t>
  </si>
  <si>
    <t>1/C-1/C0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</si>
</sst>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"/>
    <numFmt numFmtId="167" formatCode="0.0000"/>
  </numFmts>
  <fonts count="40" x14ac:knownFonts="1">
    <font>
      <sz val="11"/>
      <color theme="1"/>
      <name val="Calibri"/>
      <family val="2"/>
      <scheme val="minor"/>
    </font>
    <font>
      <sz val="16"/>
      <color theme="1"/>
      <name val="AngsanaUPC"/>
      <family val="1"/>
    </font>
    <font>
      <sz val="16"/>
      <color rgb="FFFF0000"/>
      <name val="AngsanaUPC"/>
      <family val="1"/>
    </font>
    <font>
      <vertAlign val="subscript"/>
      <sz val="16"/>
      <color rgb="FFFF0000"/>
      <name val="AngsanaUPC"/>
      <family val="1"/>
    </font>
    <font>
      <vertAlign val="subscript"/>
      <sz val="16"/>
      <color theme="1"/>
      <name val="AngsanaUPC"/>
      <family val="1"/>
    </font>
    <font>
      <b/>
      <sz val="16"/>
      <color theme="1"/>
      <name val="AngsanaUPC"/>
      <family val="1"/>
    </font>
    <font>
      <sz val="16"/>
      <color rgb="FF0070C0"/>
      <name val="AngsanaUPC"/>
      <family val="1"/>
    </font>
    <font>
      <vertAlign val="subscript"/>
      <sz val="16"/>
      <color rgb="FF0070C0"/>
      <name val="AngsanaUPC"/>
      <family val="1"/>
    </font>
    <font>
      <sz val="16"/>
      <color rgb="FFFFC000"/>
      <name val="AngsanaUPC"/>
      <family val="1"/>
    </font>
    <font>
      <vertAlign val="subscript"/>
      <sz val="16"/>
      <color rgb="FFFFC000"/>
      <name val="AngsanaUPC"/>
      <family val="1"/>
    </font>
    <font>
      <sz val="16"/>
      <name val="AngsanaUPC"/>
      <family val="1"/>
    </font>
    <font>
      <b/>
      <sz val="15"/>
      <color theme="1"/>
      <name val="AngsanaUPC"/>
      <family val="1"/>
    </font>
    <font>
      <sz val="15"/>
      <color theme="1"/>
      <name val="AngsanaUPC"/>
      <family val="1"/>
    </font>
    <font>
      <vertAlign val="subscript"/>
      <sz val="15"/>
      <color theme="1"/>
      <name val="AngsanaUPC"/>
      <family val="1"/>
    </font>
    <font>
      <sz val="16"/>
      <color theme="7" tint="-0.249977111117893"/>
      <name val="AngsanaUPC"/>
      <family val="1"/>
    </font>
    <font>
      <vertAlign val="subscript"/>
      <sz val="16"/>
      <color theme="7" tint="-0.249977111117893"/>
      <name val="AngsanaUPC"/>
      <family val="1"/>
    </font>
    <font>
      <sz val="11"/>
      <color theme="1"/>
      <name val="AngsanaUPC"/>
      <family val="1"/>
    </font>
    <font>
      <b/>
      <sz val="16"/>
      <color rgb="FFFF0000"/>
      <name val="AngsanaUPC"/>
      <family val="1"/>
    </font>
    <font>
      <b/>
      <sz val="16"/>
      <name val="AngsanaUPC"/>
      <family val="1"/>
    </font>
    <font>
      <vertAlign val="subscript"/>
      <sz val="16"/>
      <name val="AngsanaUPC"/>
      <family val="1"/>
    </font>
    <font>
      <sz val="11"/>
      <name val="Calibri"/>
      <family val="2"/>
      <scheme val="minor"/>
    </font>
    <font>
      <b/>
      <sz val="18"/>
      <color theme="1"/>
      <name val="AngsanaUPC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vertAlign val="subscript"/>
      <sz val="11"/>
      <name val="Times New Roman"/>
      <family val="1"/>
    </font>
    <font>
      <sz val="16"/>
      <color theme="1"/>
      <name val="Calibri"/>
      <family val="2"/>
    </font>
    <font>
      <sz val="14"/>
      <color theme="1"/>
      <name val="AngsanaUPC"/>
      <family val="1"/>
    </font>
    <font>
      <sz val="18"/>
      <color theme="1"/>
      <name val="AngsanaUPC"/>
      <family val="1"/>
    </font>
    <font>
      <b/>
      <sz val="11"/>
      <name val="Times New Roman"/>
      <family val="1"/>
    </font>
    <font>
      <vertAlign val="superscript"/>
      <sz val="16"/>
      <color theme="1"/>
      <name val="AngsanaUPC"/>
      <family val="1"/>
    </font>
    <font>
      <sz val="11"/>
      <color theme="1"/>
      <name val="Calibri"/>
      <family val="2"/>
    </font>
    <font>
      <b/>
      <sz val="22"/>
      <name val="AngsanaUPC"/>
      <family val="1"/>
    </font>
    <font>
      <b/>
      <sz val="16"/>
      <color theme="4"/>
      <name val="AngsanaUPC"/>
      <family val="1"/>
    </font>
    <font>
      <b/>
      <sz val="16"/>
      <color rgb="FF7030A0"/>
      <name val="AngsanaUPC"/>
      <family val="1"/>
    </font>
    <font>
      <b/>
      <i/>
      <sz val="16"/>
      <color rgb="FF000000"/>
      <name val="AngsanaUPC"/>
      <family val="1"/>
    </font>
    <font>
      <b/>
      <sz val="16"/>
      <color rgb="FF000000"/>
      <name val="AngsanaUPC"/>
      <family val="1"/>
    </font>
    <font>
      <b/>
      <vertAlign val="superscript"/>
      <sz val="16"/>
      <color rgb="FF000000"/>
      <name val="AngsanaUPC"/>
      <family val="1"/>
    </font>
    <font>
      <sz val="12"/>
      <color rgb="FF000000"/>
      <name val="Times New Roman"/>
      <family val="1"/>
    </font>
    <font>
      <vertAlign val="superscript"/>
      <sz val="11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165" fontId="1" fillId="4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2" xfId="0" applyFont="1" applyFill="1" applyBorder="1" applyAlignment="1">
      <alignment horizontal="center" vertical="center"/>
    </xf>
    <xf numFmtId="1" fontId="1" fillId="4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" fontId="10" fillId="0" borderId="0" xfId="0" applyNumberFormat="1" applyFont="1" applyFill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6" fontId="1" fillId="0" borderId="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12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2" fontId="12" fillId="0" borderId="6" xfId="0" applyNumberFormat="1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2" fontId="12" fillId="0" borderId="7" xfId="0" applyNumberFormat="1" applyFont="1" applyFill="1" applyBorder="1" applyAlignment="1">
      <alignment horizontal="center" vertical="center"/>
    </xf>
    <xf numFmtId="0" fontId="12" fillId="0" borderId="5" xfId="0" applyFont="1" applyBorder="1"/>
    <xf numFmtId="0" fontId="12" fillId="0" borderId="3" xfId="0" applyFont="1" applyFill="1" applyBorder="1" applyAlignment="1">
      <alignment horizontal="center" vertical="center"/>
    </xf>
    <xf numFmtId="0" fontId="12" fillId="0" borderId="6" xfId="0" applyFont="1" applyBorder="1"/>
    <xf numFmtId="0" fontId="12" fillId="0" borderId="4" xfId="0" applyFont="1" applyFill="1" applyBorder="1" applyAlignment="1">
      <alignment horizontal="center" vertical="center"/>
    </xf>
    <xf numFmtId="0" fontId="12" fillId="0" borderId="7" xfId="0" applyFont="1" applyBorder="1"/>
    <xf numFmtId="0" fontId="12" fillId="0" borderId="2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/>
    </xf>
    <xf numFmtId="166" fontId="1" fillId="0" borderId="11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/>
    <xf numFmtId="0" fontId="17" fillId="5" borderId="0" xfId="0" applyFont="1" applyFill="1" applyAlignment="1">
      <alignment horizontal="center"/>
    </xf>
    <xf numFmtId="0" fontId="12" fillId="0" borderId="11" xfId="0" applyFont="1" applyBorder="1"/>
    <xf numFmtId="0" fontId="12" fillId="0" borderId="8" xfId="0" applyFont="1" applyBorder="1" applyAlignment="1">
      <alignment horizontal="left" vertical="center"/>
    </xf>
    <xf numFmtId="2" fontId="12" fillId="0" borderId="3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5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5" fillId="6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2" fontId="1" fillId="7" borderId="2" xfId="0" applyNumberFormat="1" applyFont="1" applyFill="1" applyBorder="1" applyAlignment="1">
      <alignment horizontal="center" vertical="center"/>
    </xf>
    <xf numFmtId="2" fontId="1" fillId="7" borderId="4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/>
    <xf numFmtId="2" fontId="1" fillId="0" borderId="0" xfId="0" applyNumberFormat="1" applyFont="1"/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165" fontId="10" fillId="0" borderId="9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1" fontId="10" fillId="0" borderId="10" xfId="0" applyNumberFormat="1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/>
    </xf>
    <xf numFmtId="1" fontId="10" fillId="0" borderId="9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2" fontId="1" fillId="7" borderId="10" xfId="0" applyNumberFormat="1" applyFont="1" applyFill="1" applyBorder="1" applyAlignment="1">
      <alignment horizontal="center" vertical="center"/>
    </xf>
    <xf numFmtId="2" fontId="1" fillId="7" borderId="9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0" fillId="0" borderId="0" xfId="0" applyFont="1" applyFill="1" applyBorder="1"/>
    <xf numFmtId="2" fontId="2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166" fontId="10" fillId="0" borderId="12" xfId="0" applyNumberFormat="1" applyFont="1" applyBorder="1" applyAlignment="1">
      <alignment horizontal="center" vertical="center"/>
    </xf>
    <xf numFmtId="166" fontId="10" fillId="0" borderId="0" xfId="0" applyNumberFormat="1" applyFont="1" applyBorder="1" applyAlignment="1">
      <alignment horizontal="center" vertical="center"/>
    </xf>
    <xf numFmtId="166" fontId="10" fillId="0" borderId="11" xfId="0" applyNumberFormat="1" applyFont="1" applyBorder="1" applyAlignment="1">
      <alignment horizontal="center" vertical="center"/>
    </xf>
    <xf numFmtId="167" fontId="1" fillId="0" borderId="5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0" fillId="0" borderId="0" xfId="0" applyBorder="1"/>
    <xf numFmtId="167" fontId="1" fillId="0" borderId="5" xfId="0" applyNumberFormat="1" applyFont="1" applyBorder="1" applyAlignment="1">
      <alignment horizontal="center"/>
    </xf>
    <xf numFmtId="167" fontId="1" fillId="0" borderId="6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5" fillId="0" borderId="0" xfId="0" applyFont="1"/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0" fillId="0" borderId="6" xfId="0" applyNumberFormat="1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67" fontId="1" fillId="0" borderId="12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/>
    </xf>
    <xf numFmtId="0" fontId="2" fillId="0" borderId="0" xfId="0" applyFont="1"/>
    <xf numFmtId="0" fontId="28" fillId="0" borderId="0" xfId="0" applyFont="1"/>
    <xf numFmtId="0" fontId="10" fillId="0" borderId="0" xfId="0" applyFont="1"/>
    <xf numFmtId="0" fontId="22" fillId="0" borderId="10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165" fontId="22" fillId="0" borderId="12" xfId="0" applyNumberFormat="1" applyFont="1" applyBorder="1" applyAlignment="1">
      <alignment horizontal="center" vertical="center"/>
    </xf>
    <xf numFmtId="165" fontId="22" fillId="0" borderId="5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center" vertical="center"/>
    </xf>
    <xf numFmtId="165" fontId="22" fillId="0" borderId="6" xfId="0" applyNumberFormat="1" applyFont="1" applyBorder="1" applyAlignment="1">
      <alignment horizontal="center" vertical="center"/>
    </xf>
    <xf numFmtId="165" fontId="22" fillId="0" borderId="11" xfId="0" applyNumberFormat="1" applyFont="1" applyBorder="1" applyAlignment="1">
      <alignment horizontal="center" vertical="center"/>
    </xf>
    <xf numFmtId="165" fontId="22" fillId="0" borderId="7" xfId="0" applyNumberFormat="1" applyFont="1" applyBorder="1" applyAlignment="1">
      <alignment horizontal="center" vertical="center"/>
    </xf>
    <xf numFmtId="165" fontId="22" fillId="0" borderId="6" xfId="0" applyNumberFormat="1" applyFont="1" applyBorder="1" applyAlignment="1">
      <alignment horizontal="center" vertical="center" wrapText="1"/>
    </xf>
    <xf numFmtId="2" fontId="22" fillId="0" borderId="0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165" fontId="22" fillId="0" borderId="10" xfId="0" applyNumberFormat="1" applyFont="1" applyBorder="1" applyAlignment="1">
      <alignment horizontal="center" vertical="center"/>
    </xf>
    <xf numFmtId="165" fontId="22" fillId="0" borderId="2" xfId="0" applyNumberFormat="1" applyFont="1" applyBorder="1" applyAlignment="1">
      <alignment horizontal="center" vertical="center"/>
    </xf>
    <xf numFmtId="165" fontId="22" fillId="0" borderId="8" xfId="0" applyNumberFormat="1" applyFont="1" applyBorder="1" applyAlignment="1">
      <alignment horizontal="center" vertical="center"/>
    </xf>
    <xf numFmtId="165" fontId="22" fillId="0" borderId="3" xfId="0" applyNumberFormat="1" applyFont="1" applyBorder="1" applyAlignment="1">
      <alignment horizontal="center" vertical="center"/>
    </xf>
    <xf numFmtId="165" fontId="22" fillId="0" borderId="9" xfId="0" applyNumberFormat="1" applyFont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165" fontId="22" fillId="0" borderId="2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22" fillId="10" borderId="3" xfId="0" applyFont="1" applyFill="1" applyBorder="1" applyAlignment="1">
      <alignment horizontal="center" vertical="center"/>
    </xf>
    <xf numFmtId="0" fontId="22" fillId="8" borderId="3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1" fontId="22" fillId="0" borderId="10" xfId="0" applyNumberFormat="1" applyFont="1" applyBorder="1" applyAlignment="1">
      <alignment horizontal="center" vertical="center" wrapText="1"/>
    </xf>
    <xf numFmtId="1" fontId="22" fillId="0" borderId="8" xfId="0" applyNumberFormat="1" applyFont="1" applyBorder="1" applyAlignment="1">
      <alignment horizontal="center" vertical="center" wrapText="1"/>
    </xf>
    <xf numFmtId="1" fontId="22" fillId="0" borderId="9" xfId="0" applyNumberFormat="1" applyFont="1" applyBorder="1" applyAlignment="1">
      <alignment horizontal="center" vertical="center"/>
    </xf>
    <xf numFmtId="167" fontId="22" fillId="0" borderId="0" xfId="0" applyNumberFormat="1" applyFont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1" fontId="22" fillId="0" borderId="3" xfId="0" applyNumberFormat="1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165" fontId="22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1" fillId="0" borderId="0" xfId="0" applyFo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3" xfId="0" applyFont="1" applyBorder="1"/>
    <xf numFmtId="0" fontId="22" fillId="11" borderId="0" xfId="0" applyFont="1" applyFill="1" applyAlignment="1">
      <alignment horizontal="center" vertical="center"/>
    </xf>
    <xf numFmtId="0" fontId="22" fillId="11" borderId="0" xfId="0" applyFont="1" applyFill="1" applyBorder="1" applyAlignment="1">
      <alignment horizontal="center" vertical="center"/>
    </xf>
    <xf numFmtId="0" fontId="22" fillId="11" borderId="13" xfId="0" applyFont="1" applyFill="1" applyBorder="1" applyAlignment="1">
      <alignment horizontal="center" vertical="center"/>
    </xf>
    <xf numFmtId="0" fontId="22" fillId="11" borderId="0" xfId="0" applyFont="1" applyFill="1"/>
    <xf numFmtId="165" fontId="22" fillId="0" borderId="1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33" fillId="2" borderId="4" xfId="0" applyNumberFormat="1" applyFont="1" applyFill="1" applyBorder="1" applyAlignment="1">
      <alignment horizontal="center" vertical="center"/>
    </xf>
    <xf numFmtId="3" fontId="34" fillId="2" borderId="2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 readingOrder="1"/>
    </xf>
    <xf numFmtId="0" fontId="18" fillId="10" borderId="14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5" fillId="10" borderId="15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7" xfId="0" applyNumberFormat="1" applyFont="1" applyFill="1" applyBorder="1" applyAlignment="1">
      <alignment horizontal="center" vertical="center"/>
    </xf>
    <xf numFmtId="3" fontId="33" fillId="10" borderId="4" xfId="0" applyNumberFormat="1" applyFont="1" applyFill="1" applyBorder="1" applyAlignment="1">
      <alignment horizontal="center" vertical="center"/>
    </xf>
    <xf numFmtId="165" fontId="1" fillId="10" borderId="15" xfId="0" applyNumberFormat="1" applyFont="1" applyFill="1" applyBorder="1" applyAlignment="1">
      <alignment horizontal="center" vertical="center"/>
    </xf>
    <xf numFmtId="165" fontId="1" fillId="10" borderId="1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166" fontId="1" fillId="5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65" fontId="17" fillId="5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/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65" fontId="10" fillId="0" borderId="12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165" fontId="10" fillId="0" borderId="11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164" fontId="16" fillId="0" borderId="0" xfId="0" applyNumberFormat="1" applyFont="1"/>
    <xf numFmtId="164" fontId="8" fillId="0" borderId="0" xfId="0" applyNumberFormat="1" applyFont="1" applyAlignment="1">
      <alignment horizontal="center" vertical="center"/>
    </xf>
    <xf numFmtId="164" fontId="20" fillId="0" borderId="0" xfId="0" applyNumberFormat="1" applyFont="1" applyFill="1" applyBorder="1"/>
    <xf numFmtId="164" fontId="18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27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165" fontId="1" fillId="0" borderId="0" xfId="0" applyNumberFormat="1" applyFont="1"/>
    <xf numFmtId="0" fontId="35" fillId="0" borderId="19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readingOrder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164" fontId="22" fillId="0" borderId="0" xfId="0" applyNumberFormat="1" applyFont="1" applyAlignment="1">
      <alignment horizontal="center"/>
    </xf>
    <xf numFmtId="11" fontId="22" fillId="0" borderId="0" xfId="0" applyNumberFormat="1" applyFont="1" applyAlignment="1">
      <alignment horizontal="center"/>
    </xf>
    <xf numFmtId="37" fontId="22" fillId="0" borderId="0" xfId="0" applyNumberFormat="1" applyFont="1" applyAlignment="1">
      <alignment horizontal="center"/>
    </xf>
    <xf numFmtId="167" fontId="1" fillId="2" borderId="0" xfId="0" applyNumberFormat="1" applyFont="1" applyFill="1" applyAlignment="1">
      <alignment horizontal="center" vertical="center"/>
    </xf>
    <xf numFmtId="165" fontId="23" fillId="0" borderId="0" xfId="0" applyNumberFormat="1" applyFont="1" applyAlignment="1">
      <alignment horizontal="center" vertical="center"/>
    </xf>
    <xf numFmtId="165" fontId="23" fillId="0" borderId="0" xfId="0" applyNumberFormat="1" applyFont="1" applyBorder="1" applyAlignment="1">
      <alignment horizontal="center" vertical="center"/>
    </xf>
    <xf numFmtId="165" fontId="23" fillId="0" borderId="6" xfId="0" applyNumberFormat="1" applyFont="1" applyBorder="1" applyAlignment="1">
      <alignment horizontal="center" vertical="center"/>
    </xf>
    <xf numFmtId="165" fontId="23" fillId="0" borderId="11" xfId="0" applyNumberFormat="1" applyFont="1" applyBorder="1" applyAlignment="1">
      <alignment horizontal="center" vertical="center"/>
    </xf>
    <xf numFmtId="165" fontId="23" fillId="0" borderId="7" xfId="0" applyNumberFormat="1" applyFont="1" applyBorder="1" applyAlignment="1">
      <alignment horizontal="center" vertical="center"/>
    </xf>
    <xf numFmtId="165" fontId="22" fillId="0" borderId="15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" fillId="0" borderId="0" xfId="0" applyFont="1" applyBorder="1"/>
    <xf numFmtId="2" fontId="1" fillId="0" borderId="6" xfId="0" applyNumberFormat="1" applyFont="1" applyBorder="1"/>
    <xf numFmtId="2" fontId="1" fillId="0" borderId="11" xfId="0" applyNumberFormat="1" applyFont="1" applyBorder="1"/>
    <xf numFmtId="2" fontId="1" fillId="0" borderId="7" xfId="0" applyNumberFormat="1" applyFont="1" applyBorder="1"/>
    <xf numFmtId="2" fontId="1" fillId="0" borderId="11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5" xfId="0" applyNumberFormat="1" applyFont="1" applyBorder="1"/>
    <xf numFmtId="0" fontId="32" fillId="0" borderId="11" xfId="0" applyFont="1" applyBorder="1" applyAlignment="1">
      <alignment horizontal="left" vertical="center"/>
    </xf>
    <xf numFmtId="0" fontId="10" fillId="2" borderId="15" xfId="0" applyFont="1" applyFill="1" applyBorder="1" applyAlignment="1">
      <alignment horizontal="center" vertical="center" readingOrder="1"/>
    </xf>
    <xf numFmtId="0" fontId="1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TMP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4.6630251779429414E-2"/>
                  <c:y val="0.25630664091516864"/>
                </c:manualLayout>
              </c:layout>
              <c:numFmt formatCode="General" sourceLinked="0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'Calibration curve'!$B$2:$G$2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10</c:v>
                </c:pt>
                <c:pt idx="3">
                  <c:v>5</c:v>
                </c:pt>
                <c:pt idx="4">
                  <c:v>1</c:v>
                </c:pt>
                <c:pt idx="5">
                  <c:v>0.5</c:v>
                </c:pt>
              </c:numCache>
            </c:numRef>
          </c:xVal>
          <c:yVal>
            <c:numRef>
              <c:f>'Calibration curve'!$B$3:$G$3</c:f>
              <c:numCache>
                <c:formatCode>#,##0</c:formatCode>
                <c:ptCount val="6"/>
                <c:pt idx="0">
                  <c:v>648771</c:v>
                </c:pt>
                <c:pt idx="1">
                  <c:v>309791</c:v>
                </c:pt>
                <c:pt idx="2">
                  <c:v>58607</c:v>
                </c:pt>
                <c:pt idx="3">
                  <c:v>29000</c:v>
                </c:pt>
                <c:pt idx="4">
                  <c:v>5879</c:v>
                </c:pt>
                <c:pt idx="5">
                  <c:v>3509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7F9-415E-9360-62BD6D9C3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603600"/>
        <c:axId val="265603040"/>
      </c:scatterChart>
      <c:valAx>
        <c:axId val="265603600"/>
        <c:scaling>
          <c:orientation val="minMax"/>
          <c:max val="10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TMP Concentration (uM)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5603040"/>
        <c:crosses val="autoZero"/>
        <c:crossBetween val="midCat"/>
        <c:majorUnit val="20"/>
      </c:valAx>
      <c:valAx>
        <c:axId val="26560304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Area (10</a:t>
                </a:r>
                <a:r>
                  <a:rPr lang="en-US" b="1" baseline="30000"/>
                  <a:t>5</a:t>
                </a:r>
                <a:r>
                  <a:rPr lang="en-US" b="1"/>
                  <a:t> uV*s)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5603600"/>
        <c:crosses val="autoZero"/>
        <c:crossBetween val="midCat"/>
        <c:dispUnits>
          <c:builtInUnit val="hundredThousands"/>
        </c:dispUnits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25499999999999"/>
          <c:y val="7.0965833333333325E-2"/>
          <c:w val="0.61675388888888893"/>
          <c:h val="0.73066750000000003"/>
        </c:manualLayout>
      </c:layout>
      <c:scatterChart>
        <c:scatterStyle val="lineMarker"/>
        <c:varyColors val="0"/>
        <c:ser>
          <c:idx val="2"/>
          <c:order val="0"/>
          <c:tx>
            <c:strRef>
              <c:f>EfficiencyTP!$C$119</c:f>
              <c:strCache>
                <c:ptCount val="1"/>
                <c:pt idx="0">
                  <c:v>TMP = 75 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(EfficiencyTP!$E$121,EfficiencyTP!$E$124,EfficiencyTP!$E$129,EfficiencyTP!$E$130,EfficiencyTP!$E$131)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6.0169040459982597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(EfficiencyTP!$E$121,EfficiencyTP!$E$124,EfficiencyTP!$E$129,EfficiencyTP!$E$130,EfficiencyTP!$E$131)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6.0169040459982597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(EfficiencyTP!$A$121,EfficiencyTP!$A$124,EfficiencyTP!$A$129,EfficiencyTP!$A$130,EfficiencyTP!$A$131)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(EfficiencyTP!$D$52,EfficiencyTP!$D$55,EfficiencyTP!$D$60:$D$62,EfficiencyTP!$D$121,EfficiencyTP!$D$124,EfficiencyTP!$D$129,EfficiencyTP!$D$131,EfficiencyTP!$D$130)</c:f>
              <c:numCache>
                <c:formatCode>0</c:formatCode>
                <c:ptCount val="10"/>
                <c:pt idx="0">
                  <c:v>500.00000000000006</c:v>
                </c:pt>
                <c:pt idx="1">
                  <c:v>63.380281690140855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499.29577464788741</c:v>
                </c:pt>
                <c:pt idx="6">
                  <c:v>24.88262910798122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378-4366-BEAE-C8BF0C3E70A4}"/>
            </c:ext>
          </c:extLst>
        </c:ser>
        <c:ser>
          <c:idx val="0"/>
          <c:order val="1"/>
          <c:tx>
            <c:strRef>
              <c:f>EfficiencyTP!$H$119</c:f>
              <c:strCache>
                <c:ptCount val="1"/>
                <c:pt idx="0">
                  <c:v>TMP = 50 uM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(EfficiencyTP!$J$121,EfficiencyTP!$J$124,EfficiencyTP!$J$129,EfficiencyTP!$J$130,EfficiencyTP!$J$131)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(EfficiencyTP!$J$121,EfficiencyTP!$J$124,EfficiencyTP!$J$129,EfficiencyTP!$J$130,EfficiencyTP!$J$131)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(EfficiencyTP!$F$121,EfficiencyTP!$F$124,EfficiencyTP!$F$129,EfficiencyTP!$F$130,EfficiencyTP!$F$131)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(EfficiencyTP!$I$121,EfficiencyTP!$I$124,EfficiencyTP!$I$129,EfficiencyTP!$I$130,EfficiencyTP!$I$131)</c:f>
              <c:numCache>
                <c:formatCode>0</c:formatCode>
                <c:ptCount val="5"/>
                <c:pt idx="0">
                  <c:v>500.00000000000006</c:v>
                </c:pt>
                <c:pt idx="1">
                  <c:v>63.380281690140855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378-4366-BEAE-C8BF0C3E70A4}"/>
            </c:ext>
          </c:extLst>
        </c:ser>
        <c:ser>
          <c:idx val="1"/>
          <c:order val="2"/>
          <c:tx>
            <c:strRef>
              <c:f>EfficiencyTP!$M$119</c:f>
              <c:strCache>
                <c:ptCount val="1"/>
                <c:pt idx="0">
                  <c:v>TMP = 25 uM</c:v>
                </c:pt>
              </c:strCache>
              <c:extLst xmlns:c16r2="http://schemas.microsoft.com/office/drawing/2015/06/chart"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  <c:extLst xmlns:c16r2="http://schemas.microsoft.com/office/drawing/2015/06/chart" xmlns:c15="http://schemas.microsoft.com/office/drawing/2012/chart"/>
              </c:numRef>
            </c:plus>
            <c:min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  <c:extLst xmlns:c16r2="http://schemas.microsoft.com/office/drawing/2015/06/chart" xmlns:c15="http://schemas.microsoft.com/office/drawing/2012/chart"/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(EfficiencyTP!$K$121,EfficiencyTP!$K$124,EfficiencyTP!$K$129,EfficiencyTP!$K$130,EfficiencyTP!$K$131)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(EfficiencyTP!$N$121,EfficiencyTP!$N$124,EfficiencyTP!$N$129,EfficiencyTP!$N$130,EfficiencyTP!$N$131)</c:f>
              <c:numCache>
                <c:formatCode>0</c:formatCode>
                <c:ptCount val="5"/>
                <c:pt idx="0">
                  <c:v>500.28169014084523</c:v>
                </c:pt>
                <c:pt idx="1">
                  <c:v>102.11267605633805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1378-4366-BEAE-C8BF0C3E7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368800"/>
        <c:axId val="271369360"/>
        <c:extLst xmlns:c16r2="http://schemas.microsoft.com/office/drawing/2015/06/chart"/>
      </c:scatterChart>
      <c:valAx>
        <c:axId val="27136880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369360"/>
        <c:crosses val="autoZero"/>
        <c:crossBetween val="midCat"/>
      </c:valAx>
      <c:valAx>
        <c:axId val="271369360"/>
        <c:scaling>
          <c:orientation val="minMax"/>
          <c:max val="5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Cl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2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residual (µM) </a:t>
                </a:r>
                <a:endParaRPr lang="th-TH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368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61598925925925929"/>
          <c:h val="0.74644111111111111"/>
        </c:manualLayout>
      </c:layout>
      <c:scatterChart>
        <c:scatterStyle val="lineMarker"/>
        <c:varyColors val="0"/>
        <c:ser>
          <c:idx val="4"/>
          <c:order val="0"/>
          <c:tx>
            <c:strRef>
              <c:f>EfficiencyTP!$B$42</c:f>
              <c:strCache>
                <c:ptCount val="1"/>
                <c:pt idx="0">
                  <c:v>UV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EfficiencyTP!$A$44:$A$48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EfficiencyTP!$B$44:$B$48</c:f>
              <c:numCache>
                <c:formatCode>0.000</c:formatCode>
                <c:ptCount val="5"/>
                <c:pt idx="0">
                  <c:v>1</c:v>
                </c:pt>
                <c:pt idx="1">
                  <c:v>0.98461310880221553</c:v>
                </c:pt>
                <c:pt idx="2">
                  <c:v>0.97501574321494555</c:v>
                </c:pt>
                <c:pt idx="3">
                  <c:v>0.95985106213188109</c:v>
                </c:pt>
                <c:pt idx="4">
                  <c:v>0.94615761067158777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4-3B65-4143-A3E1-1A20CC72A528}"/>
            </c:ext>
          </c:extLst>
        </c:ser>
        <c:ser>
          <c:idx val="2"/>
          <c:order val="1"/>
          <c:tx>
            <c:strRef>
              <c:f>EfficiencyTP!$M$34</c:f>
              <c:strCache>
                <c:ptCount val="1"/>
                <c:pt idx="0">
                  <c:v>Chlorination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EfficiencyTP!$L$36:$L$40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B65-4143-A3E1-1A20CC72A528}"/>
            </c:ext>
          </c:extLst>
        </c:ser>
        <c:ser>
          <c:idx val="0"/>
          <c:order val="2"/>
          <c:tx>
            <c:strRef>
              <c:f>EfficiencyTP!$C$50</c:f>
              <c:strCache>
                <c:ptCount val="1"/>
                <c:pt idx="0">
                  <c:v>Chlorine/UV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(EfficiencyTP!$A$52,EfficiencyTP!$A$55,EfficiencyTP!$A$60,EfficiencyTP!$A$61,EfficiencyTP!$A$62)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(EfficiencyTP!$B$52,EfficiencyTP!$B$55,EfficiencyTP!$B$60,EfficiencyTP!$B$61,EfficiencyTP!$B$62)</c:f>
              <c:numCache>
                <c:formatCode>0.000</c:formatCode>
                <c:ptCount val="5"/>
                <c:pt idx="0">
                  <c:v>1</c:v>
                </c:pt>
                <c:pt idx="1">
                  <c:v>0.24547376969721313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1-3B65-4143-A3E1-1A20CC72A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373280"/>
        <c:axId val="271373840"/>
        <c:extLst xmlns:c16r2="http://schemas.microsoft.com/office/drawing/2015/06/chart"/>
      </c:scatterChart>
      <c:valAx>
        <c:axId val="27137328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373840"/>
        <c:crosses val="autoZero"/>
        <c:crossBetween val="midCat"/>
        <c:majorUnit val="10"/>
      </c:valAx>
      <c:valAx>
        <c:axId val="271373840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373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102222222222217E-2"/>
          <c:y val="9.752555555555556E-2"/>
          <c:w val="0.66890597222222226"/>
          <c:h val="0.72527444444444433"/>
        </c:manualLayout>
      </c:layout>
      <c:scatterChart>
        <c:scatterStyle val="lineMarker"/>
        <c:varyColors val="0"/>
        <c:ser>
          <c:idx val="4"/>
          <c:order val="0"/>
          <c:tx>
            <c:strRef>
              <c:f>EfficiencyTP!$B$42</c:f>
              <c:strCache>
                <c:ptCount val="1"/>
                <c:pt idx="0">
                  <c:v>UV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EfficiencyTP!$A$44:$A$48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EfficiencyTP!$B$44:$B$48</c:f>
              <c:numCache>
                <c:formatCode>0.000</c:formatCode>
                <c:ptCount val="5"/>
                <c:pt idx="0">
                  <c:v>1</c:v>
                </c:pt>
                <c:pt idx="1">
                  <c:v>0.98461310880221553</c:v>
                </c:pt>
                <c:pt idx="2">
                  <c:v>0.97501574321494555</c:v>
                </c:pt>
                <c:pt idx="3">
                  <c:v>0.95985106213188109</c:v>
                </c:pt>
                <c:pt idx="4">
                  <c:v>0.94615761067158777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A1A8-4DCC-8C48-544A2E3211FA}"/>
            </c:ext>
          </c:extLst>
        </c:ser>
        <c:ser>
          <c:idx val="2"/>
          <c:order val="1"/>
          <c:tx>
            <c:strRef>
              <c:f>EfficiencyTP!$M$34</c:f>
              <c:strCache>
                <c:ptCount val="1"/>
                <c:pt idx="0">
                  <c:v>Chlorination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EfficiencyTP!$L$36:$L$40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1A8-4DCC-8C48-544A2E3211FA}"/>
            </c:ext>
          </c:extLst>
        </c:ser>
        <c:ser>
          <c:idx val="1"/>
          <c:order val="2"/>
          <c:tx>
            <c:v>Chlorine/UV + BA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(EfficiencyTP!$H$179,EfficiencyTP!$H$182,EfficiencyTP!$H$187:$H$189)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3.3584598825539179E-2</c:v>
                  </c:pt>
                  <c:pt idx="2">
                    <c:v>2.3000614273504496E-2</c:v>
                  </c:pt>
                  <c:pt idx="3">
                    <c:v>1.2976374757227712E-2</c:v>
                  </c:pt>
                  <c:pt idx="4">
                    <c:v>3.7864361320618994E-3</c:v>
                  </c:pt>
                </c:numCache>
              </c:numRef>
            </c:plus>
            <c:minus>
              <c:numRef>
                <c:f>(EfficiencyTP!$H$179,EfficiencyTP!$H$182,EfficiencyTP!$H$187:$H$189)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3.3584598825539179E-2</c:v>
                  </c:pt>
                  <c:pt idx="2">
                    <c:v>2.3000614273504496E-2</c:v>
                  </c:pt>
                  <c:pt idx="3">
                    <c:v>1.2976374757227712E-2</c:v>
                  </c:pt>
                  <c:pt idx="4">
                    <c:v>3.7864361320618994E-3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(EfficiencyTP!$F$179,EfficiencyTP!$F$182,EfficiencyTP!$F$187,EfficiencyTP!$F$188,EfficiencyTP!$F$189)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(EfficiencyTP!$G$179,EfficiencyTP!$G$182,EfficiencyTP!$G$187,EfficiencyTP!$G$188,EfficiencyTP!$G$189)</c:f>
              <c:numCache>
                <c:formatCode>0.000</c:formatCode>
                <c:ptCount val="5"/>
                <c:pt idx="0">
                  <c:v>1</c:v>
                </c:pt>
                <c:pt idx="1">
                  <c:v>0.81253438095952824</c:v>
                </c:pt>
                <c:pt idx="2">
                  <c:v>0.38319746917712266</c:v>
                </c:pt>
                <c:pt idx="3">
                  <c:v>0.13129763696268726</c:v>
                </c:pt>
                <c:pt idx="4">
                  <c:v>3.4413733506511078E-2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1A8-4DCC-8C48-544A2E3211FA}"/>
            </c:ext>
          </c:extLst>
        </c:ser>
        <c:ser>
          <c:idx val="3"/>
          <c:order val="3"/>
          <c:tx>
            <c:v>Chlorine/UV + NB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(EfficiencyTP!$M$179,EfficiencyTP!$M$182,EfficiencyTP!$M$187:$M$189)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3.1214080381907448E-2</c:v>
                  </c:pt>
                  <c:pt idx="2">
                    <c:v>5.3150804506275365E-2</c:v>
                  </c:pt>
                  <c:pt idx="3">
                    <c:v>2.8975321714668576E-2</c:v>
                  </c:pt>
                  <c:pt idx="4">
                    <c:v>4.7594985768488595E-3</c:v>
                  </c:pt>
                </c:numCache>
              </c:numRef>
            </c:plus>
            <c:minus>
              <c:numRef>
                <c:f>(EfficiencyTP!$M$179,EfficiencyTP!$M$182,EfficiencyTP!$M$187:$M$189)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3.1214080381907448E-2</c:v>
                  </c:pt>
                  <c:pt idx="2">
                    <c:v>5.3150804506275365E-2</c:v>
                  </c:pt>
                  <c:pt idx="3">
                    <c:v>2.8975321714668576E-2</c:v>
                  </c:pt>
                  <c:pt idx="4">
                    <c:v>4.7594985768488595E-3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(EfficiencyTP!$K$179,EfficiencyTP!$K$182,EfficiencyTP!$K$187,EfficiencyTP!$K$188,EfficiencyTP!$K$189)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(EfficiencyTP!$L$179,EfficiencyTP!$L$182,EfficiencyTP!$L$187,EfficiencyTP!$L$188,EfficiencyTP!$L$189)</c:f>
              <c:numCache>
                <c:formatCode>0.000</c:formatCode>
                <c:ptCount val="5"/>
                <c:pt idx="0">
                  <c:v>1</c:v>
                </c:pt>
                <c:pt idx="1">
                  <c:v>0.71073741294576143</c:v>
                </c:pt>
                <c:pt idx="2">
                  <c:v>0.28638426314494908</c:v>
                </c:pt>
                <c:pt idx="3">
                  <c:v>5.9141274027019054E-2</c:v>
                </c:pt>
                <c:pt idx="4">
                  <c:v>7.5193577008485181E-3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1A8-4DCC-8C48-544A2E3211FA}"/>
            </c:ext>
          </c:extLst>
        </c:ser>
        <c:ser>
          <c:idx val="0"/>
          <c:order val="4"/>
          <c:tx>
            <c:strRef>
              <c:f>EfficiencyTP!$C$50</c:f>
              <c:strCache>
                <c:ptCount val="1"/>
                <c:pt idx="0">
                  <c:v>Chlorine/UV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(EfficiencyTP!$A$52,EfficiencyTP!$A$55,EfficiencyTP!$A$60,EfficiencyTP!$A$61,EfficiencyTP!$A$62)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(EfficiencyTP!$B$52,EfficiencyTP!$B$55,EfficiencyTP!$B$60,EfficiencyTP!$B$61,EfficiencyTP!$B$62)</c:f>
              <c:numCache>
                <c:formatCode>0.000</c:formatCode>
                <c:ptCount val="5"/>
                <c:pt idx="0">
                  <c:v>1</c:v>
                </c:pt>
                <c:pt idx="1">
                  <c:v>0.24547376969721313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A1A8-4DCC-8C48-544A2E321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810928"/>
        <c:axId val="271811488"/>
        <c:extLst xmlns:c16r2="http://schemas.microsoft.com/office/drawing/2015/06/chart"/>
      </c:scatterChart>
      <c:valAx>
        <c:axId val="27181092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811488"/>
        <c:crosses val="autoZero"/>
        <c:crossBetween val="midCat"/>
        <c:majorUnit val="10"/>
      </c:valAx>
      <c:valAx>
        <c:axId val="27181148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810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32696306455934E-2"/>
          <c:y val="8.1549166666666686E-2"/>
          <c:w val="0.60219361111111114"/>
          <c:h val="0.74477861111111099"/>
        </c:manualLayout>
      </c:layout>
      <c:scatterChart>
        <c:scatterStyle val="lineMarker"/>
        <c:varyColors val="0"/>
        <c:ser>
          <c:idx val="7"/>
          <c:order val="2"/>
          <c:tx>
            <c:strRef>
              <c:f>EfficiencyTP!$V$34</c:f>
              <c:strCache>
                <c:ptCount val="1"/>
                <c:pt idx="0">
                  <c:v>50   µM 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dash"/>
            <c:size val="8"/>
            <c:spPr>
              <a:solidFill>
                <a:srgbClr val="92D050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EfficiencyTP!$W$36:$W$40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plus>
            <c:minus>
              <c:numRef>
                <c:f>EfficiencyTP!$W$36:$W$40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minus>
            <c:spPr>
              <a:ln w="19050">
                <a:solidFill>
                  <a:srgbClr val="92D050"/>
                </a:solidFill>
              </a:ln>
            </c:spPr>
          </c:errBars>
          <c:xVal>
            <c:numRef>
              <c:f>EfficiencyTP!$U$36:$U$40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EfficiencyTP!$V$36:$V$40</c:f>
              <c:numCache>
                <c:formatCode>0.000</c:formatCode>
                <c:ptCount val="5"/>
                <c:pt idx="0">
                  <c:v>1</c:v>
                </c:pt>
                <c:pt idx="1">
                  <c:v>0.97520737976854432</c:v>
                </c:pt>
                <c:pt idx="2">
                  <c:v>0.96446823995388808</c:v>
                </c:pt>
                <c:pt idx="3">
                  <c:v>0.94349555293826182</c:v>
                </c:pt>
                <c:pt idx="4">
                  <c:v>0.86315248083540652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DCFA-4A65-B67C-C220EB7F77A2}"/>
            </c:ext>
          </c:extLst>
        </c:ser>
        <c:ser>
          <c:idx val="6"/>
          <c:order val="3"/>
          <c:tx>
            <c:strRef>
              <c:f>EfficiencyTP!$Q$34</c:f>
              <c:strCache>
                <c:ptCount val="1"/>
                <c:pt idx="0">
                  <c:v>250 µM </c:v>
                </c:pt>
              </c:strCache>
            </c:strRef>
          </c:tx>
          <c:spPr>
            <a:ln>
              <a:solidFill>
                <a:srgbClr val="FF33CC"/>
              </a:solidFill>
            </a:ln>
          </c:spPr>
          <c:marker>
            <c:symbol val="plus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EfficiencyTP!$R$36:$R$40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plus>
            <c:minus>
              <c:numRef>
                <c:f>EfficiencyTP!$R$36:$R$40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minus>
            <c:spPr>
              <a:ln w="19050">
                <a:solidFill>
                  <a:srgbClr val="FF33CC"/>
                </a:solidFill>
              </a:ln>
            </c:spPr>
          </c:errBars>
          <c:xVal>
            <c:numRef>
              <c:f>EfficiencyTP!$P$36:$P$40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EfficiencyTP!$Q$36:$Q$40</c:f>
              <c:numCache>
                <c:formatCode>0.000</c:formatCode>
                <c:ptCount val="5"/>
                <c:pt idx="0">
                  <c:v>1</c:v>
                </c:pt>
                <c:pt idx="1">
                  <c:v>0.91669532534886844</c:v>
                </c:pt>
                <c:pt idx="2">
                  <c:v>0.85670117212946473</c:v>
                </c:pt>
                <c:pt idx="3">
                  <c:v>0.7427279255984307</c:v>
                </c:pt>
                <c:pt idx="4">
                  <c:v>0.67615994813521318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DCFA-4A65-B67C-C220EB7F77A2}"/>
            </c:ext>
          </c:extLst>
        </c:ser>
        <c:ser>
          <c:idx val="5"/>
          <c:order val="4"/>
          <c:tx>
            <c:strRef>
              <c:f>EfficiencyTP!$L$34</c:f>
              <c:strCache>
                <c:ptCount val="1"/>
                <c:pt idx="0">
                  <c:v>500 µM 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circ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EfficiencyTP!$L$36:$L$40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DCFA-4A65-B67C-C220EB7F77A2}"/>
            </c:ext>
          </c:extLst>
        </c:ser>
        <c:ser>
          <c:idx val="3"/>
          <c:order val="5"/>
          <c:tx>
            <c:strRef>
              <c:f>EfficiencyTP!$L$50</c:f>
              <c:strCache>
                <c:ptCount val="1"/>
                <c:pt idx="0">
                  <c:v>50   µM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plus>
            <c:min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EfficiencyTP!$K$52:$K$62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EfficiencyTP!$L$52:$L$62</c:f>
              <c:numCache>
                <c:formatCode>0.000</c:formatCode>
                <c:ptCount val="11"/>
                <c:pt idx="0">
                  <c:v>1</c:v>
                </c:pt>
                <c:pt idx="1">
                  <c:v>0.98388260515504866</c:v>
                </c:pt>
                <c:pt idx="2">
                  <c:v>0.84706718633948885</c:v>
                </c:pt>
                <c:pt idx="3">
                  <c:v>0.77877383794953747</c:v>
                </c:pt>
                <c:pt idx="4">
                  <c:v>0.75543522990209999</c:v>
                </c:pt>
                <c:pt idx="5">
                  <c:v>0.7366568870213569</c:v>
                </c:pt>
                <c:pt idx="6">
                  <c:v>0.72627058079445994</c:v>
                </c:pt>
                <c:pt idx="7">
                  <c:v>0.71405516422726067</c:v>
                </c:pt>
                <c:pt idx="8">
                  <c:v>0.71127605371753377</c:v>
                </c:pt>
                <c:pt idx="9">
                  <c:v>0.69679990804332137</c:v>
                </c:pt>
                <c:pt idx="10">
                  <c:v>0.68904146039877168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A-DCFA-4A65-B67C-C220EB7F77A2}"/>
            </c:ext>
          </c:extLst>
        </c:ser>
        <c:ser>
          <c:idx val="0"/>
          <c:order val="6"/>
          <c:tx>
            <c:strRef>
              <c:f>EfficiencyTP!$G$50</c:f>
              <c:strCache>
                <c:ptCount val="1"/>
                <c:pt idx="0">
                  <c:v>250 µM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EfficiencyTP!$H$52:$H$62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plus>
            <c:minus>
              <c:numRef>
                <c:f>EfficiencyTP!$H$52:$H$62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EfficiencyTP!$F$52:$F$62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EfficiencyTP!$G$52:$G$62</c:f>
              <c:numCache>
                <c:formatCode>0.000</c:formatCode>
                <c:ptCount val="11"/>
                <c:pt idx="0">
                  <c:v>1</c:v>
                </c:pt>
                <c:pt idx="1">
                  <c:v>0.9738598043858967</c:v>
                </c:pt>
                <c:pt idx="2">
                  <c:v>0.70634871278819844</c:v>
                </c:pt>
                <c:pt idx="3">
                  <c:v>0.47415694150912385</c:v>
                </c:pt>
                <c:pt idx="4">
                  <c:v>0.31384787942034226</c:v>
                </c:pt>
                <c:pt idx="5">
                  <c:v>0.23573003044870311</c:v>
                </c:pt>
                <c:pt idx="6">
                  <c:v>0.2204878426077502</c:v>
                </c:pt>
                <c:pt idx="7">
                  <c:v>0.20829074129178191</c:v>
                </c:pt>
                <c:pt idx="8">
                  <c:v>0.19892453188062301</c:v>
                </c:pt>
                <c:pt idx="9">
                  <c:v>0.1751716805159631</c:v>
                </c:pt>
                <c:pt idx="10">
                  <c:v>0.16851211003397945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DCFA-4A65-B67C-C220EB7F77A2}"/>
            </c:ext>
          </c:extLst>
        </c:ser>
        <c:ser>
          <c:idx val="2"/>
          <c:order val="7"/>
          <c:tx>
            <c:strRef>
              <c:f>EfficiencyTP!$B$50</c:f>
              <c:strCache>
                <c:ptCount val="1"/>
                <c:pt idx="0">
                  <c:v>500 µM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EfficiencyTP!$C$52:$C$62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EfficiencyTP!$C$52:$C$62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EfficiencyTP!$A$52:$A$62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EfficiencyTP!$B$52:$B$62</c:f>
              <c:numCache>
                <c:formatCode>0.000</c:formatCode>
                <c:ptCount val="11"/>
                <c:pt idx="0">
                  <c:v>1</c:v>
                </c:pt>
                <c:pt idx="1">
                  <c:v>0.9009100413543788</c:v>
                </c:pt>
                <c:pt idx="2">
                  <c:v>0.47836643292351128</c:v>
                </c:pt>
                <c:pt idx="3">
                  <c:v>0.24547376969721313</c:v>
                </c:pt>
                <c:pt idx="4">
                  <c:v>0.11441146646249156</c:v>
                </c:pt>
                <c:pt idx="5">
                  <c:v>4.7690842161853784E-2</c:v>
                </c:pt>
                <c:pt idx="6">
                  <c:v>2.7105970740678317E-2</c:v>
                </c:pt>
                <c:pt idx="7">
                  <c:v>9.3160316594965865E-3</c:v>
                </c:pt>
                <c:pt idx="8">
                  <c:v>1.0367051216523173E-3</c:v>
                </c:pt>
                <c:pt idx="9">
                  <c:v>1.0367051216523173E-3</c:v>
                </c:pt>
                <c:pt idx="10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CFA-4A65-B67C-C220EB7F7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023376"/>
        <c:axId val="272023936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EfficiencyTP!$D$34</c15:sqref>
                        </c15:formulaRef>
                      </c:ext>
                    </c:extLst>
                    <c:strCache>
                      <c:ptCount val="1"/>
                      <c:pt idx="0">
                        <c:v>Ratio = 25</c:v>
                      </c:pt>
                    </c:strCache>
                  </c:strRef>
                </c:tx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EfficiencyTP!$C$36:$C$40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3.6821026929728788E-3</c:v>
                        </c:pt>
                        <c:pt idx="2">
                          <c:v>8.9503488742295155E-3</c:v>
                        </c:pt>
                        <c:pt idx="3">
                          <c:v>4.191048031560075E-3</c:v>
                        </c:pt>
                        <c:pt idx="4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EfficiencyTP!$C$36:$C$40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3.6821026929728788E-3</c:v>
                        </c:pt>
                        <c:pt idx="2">
                          <c:v>8.9503488742295155E-3</c:v>
                        </c:pt>
                        <c:pt idx="3">
                          <c:v>4.191048031560075E-3</c:v>
                        </c:pt>
                        <c:pt idx="4">
                          <c:v>0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2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EfficiencyTP!$A$36:$A$40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EfficiencyTP!$B$36:$B$40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0.4363320315148968</c:v>
                      </c:pt>
                      <c:pt idx="2">
                        <c:v>0.10354285435287924</c:v>
                      </c:pt>
                      <c:pt idx="3">
                        <c:v>2.5767532145241231E-2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B-DCFA-4A65-B67C-C220EB7F77A2}"/>
                  </c:ext>
                </c:extLst>
              </c15:ser>
            </c15:filteredScatterSeries>
            <c15:filteredScatterSeries>
              <c15:ser>
                <c:idx val="4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EfficiencyTP!$I$34</c15:sqref>
                        </c15:formulaRef>
                      </c:ext>
                    </c:extLst>
                    <c:strCache>
                      <c:ptCount val="1"/>
                      <c:pt idx="0">
                        <c:v>Ratio = 20</c:v>
                      </c:pt>
                    </c:strCache>
                  </c:strRef>
                </c:tx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EfficiencyTP!$H$36:$H$40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1.1874149718787266E-2</c:v>
                        </c:pt>
                        <c:pt idx="2">
                          <c:v>4.6297784125763422E-3</c:v>
                        </c:pt>
                        <c:pt idx="3">
                          <c:v>1.5120083650698418E-3</c:v>
                        </c:pt>
                        <c:pt idx="4">
                          <c:v>7.584962162977861E-3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EfficiencyTP!$H$36:$H$40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1.1874149718787266E-2</c:v>
                        </c:pt>
                        <c:pt idx="2">
                          <c:v>4.6297784125763422E-3</c:v>
                        </c:pt>
                        <c:pt idx="3">
                          <c:v>1.5120083650698418E-3</c:v>
                        </c:pt>
                        <c:pt idx="4">
                          <c:v>7.584962162977861E-3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1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EfficiencyTP!$G$36:$G$40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0.55112015387289837</c:v>
                      </c:pt>
                      <c:pt idx="2">
                        <c:v>0.19372741678674069</c:v>
                      </c:pt>
                      <c:pt idx="3">
                        <c:v>6.7084930068705251E-2</c:v>
                      </c:pt>
                      <c:pt idx="4">
                        <c:v>1.9616620430510125E-2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C-DCFA-4A65-B67C-C220EB7F77A2}"/>
                  </c:ext>
                </c:extLst>
              </c15:ser>
            </c15:filteredScatterSeries>
          </c:ext>
        </c:extLst>
      </c:scatterChart>
      <c:valAx>
        <c:axId val="27202337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2023936"/>
        <c:crosses val="autoZero"/>
        <c:crossBetween val="midCat"/>
        <c:majorUnit val="10"/>
      </c:valAx>
      <c:valAx>
        <c:axId val="272023936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2023376"/>
        <c:crosses val="autoZero"/>
        <c:crossBetween val="midCat"/>
        <c:majorUnit val="0.2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0782790723296E-2"/>
          <c:y val="0.10502193808584662"/>
          <c:w val="0.59770888888888885"/>
          <c:h val="0.71550805555555552"/>
        </c:manualLayout>
      </c:layout>
      <c:scatterChart>
        <c:scatterStyle val="lineMarker"/>
        <c:varyColors val="0"/>
        <c:ser>
          <c:idx val="4"/>
          <c:order val="0"/>
          <c:tx>
            <c:strRef>
              <c:f>EfficiencyTP!$V$34</c:f>
              <c:strCache>
                <c:ptCount val="1"/>
                <c:pt idx="0">
                  <c:v>50   µM 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dash"/>
            <c:size val="8"/>
            <c:spPr>
              <a:solidFill>
                <a:srgbClr val="92D050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EfficiencyTP!$Y$36:$Y$40</c:f>
                <c:numCache>
                  <c:formatCode>General</c:formatCode>
                  <c:ptCount val="5"/>
                  <c:pt idx="0">
                    <c:v>8.7023357152673167E-15</c:v>
                  </c:pt>
                  <c:pt idx="1">
                    <c:v>0.81316939322482595</c:v>
                  </c:pt>
                  <c:pt idx="2">
                    <c:v>1.6263387864496448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EfficiencyTP!$Y$36:$Y$40</c:f>
                <c:numCache>
                  <c:formatCode>General</c:formatCode>
                  <c:ptCount val="5"/>
                  <c:pt idx="0">
                    <c:v>8.7023357152673167E-15</c:v>
                  </c:pt>
                  <c:pt idx="1">
                    <c:v>0.81316939322482595</c:v>
                  </c:pt>
                  <c:pt idx="2">
                    <c:v>1.6263387864496448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92D050"/>
                </a:solidFill>
                <a:round/>
              </a:ln>
              <a:effectLst/>
            </c:spPr>
          </c:errBars>
          <c:xVal>
            <c:numRef>
              <c:f>EfficiencyTP!$U$36:$U$40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EfficiencyTP!$X$36:$X$40</c:f>
              <c:numCache>
                <c:formatCode>0</c:formatCode>
                <c:ptCount val="5"/>
                <c:pt idx="0">
                  <c:v>50.281690140845079</c:v>
                </c:pt>
                <c:pt idx="1">
                  <c:v>14.55399061032864</c:v>
                </c:pt>
                <c:pt idx="2">
                  <c:v>9.3896713615023497</c:v>
                </c:pt>
                <c:pt idx="3">
                  <c:v>0</c:v>
                </c:pt>
                <c:pt idx="4">
                  <c:v>0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8-80C8-4A24-AAA6-E7C74EF4FB71}"/>
            </c:ext>
          </c:extLst>
        </c:ser>
        <c:ser>
          <c:idx val="3"/>
          <c:order val="1"/>
          <c:tx>
            <c:strRef>
              <c:f>EfficiencyTP!$Q$34</c:f>
              <c:strCache>
                <c:ptCount val="1"/>
                <c:pt idx="0">
                  <c:v>250 µM </c:v>
                </c:pt>
              </c:strCache>
            </c:strRef>
          </c:tx>
          <c:spPr>
            <a:ln w="19050" cap="rnd">
              <a:solidFill>
                <a:srgbClr val="FF33CC"/>
              </a:solidFill>
              <a:round/>
            </a:ln>
            <a:effectLst/>
          </c:spPr>
          <c:marker>
            <c:symbol val="plus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EfficiencyTP!$T$36:$T$40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8.9170985508087224</c:v>
                  </c:pt>
                  <c:pt idx="2">
                    <c:v>3.0763714605824299</c:v>
                  </c:pt>
                  <c:pt idx="3">
                    <c:v>4.4306540113091248</c:v>
                  </c:pt>
                  <c:pt idx="4">
                    <c:v>4.9463163158933181</c:v>
                  </c:pt>
                </c:numCache>
              </c:numRef>
            </c:plus>
            <c:minus>
              <c:numRef>
                <c:f>EfficiencyTP!$T$36:$T$40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8.9170985508087224</c:v>
                  </c:pt>
                  <c:pt idx="2">
                    <c:v>3.0763714605824299</c:v>
                  </c:pt>
                  <c:pt idx="3">
                    <c:v>4.4306540113091248</c:v>
                  </c:pt>
                  <c:pt idx="4">
                    <c:v>4.9463163158933181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33CC"/>
                </a:solidFill>
                <a:round/>
              </a:ln>
              <a:effectLst/>
            </c:spPr>
          </c:errBars>
          <c:xVal>
            <c:numRef>
              <c:f>EfficiencyTP!$P$36:$P$40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EfficiencyTP!$S$36:$S$40</c:f>
              <c:numCache>
                <c:formatCode>0</c:formatCode>
                <c:ptCount val="5"/>
                <c:pt idx="0">
                  <c:v>251.5492957746479</c:v>
                </c:pt>
                <c:pt idx="1">
                  <c:v>77.230046948356815</c:v>
                </c:pt>
                <c:pt idx="2">
                  <c:v>48.474178403755872</c:v>
                </c:pt>
                <c:pt idx="3">
                  <c:v>37.558685446009399</c:v>
                </c:pt>
                <c:pt idx="4">
                  <c:v>27.230046948356804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0C8-4A24-AAA6-E7C74EF4FB71}"/>
            </c:ext>
          </c:extLst>
        </c:ser>
        <c:ser>
          <c:idx val="2"/>
          <c:order val="2"/>
          <c:tx>
            <c:strRef>
              <c:f>EfficiencyTP!$L$34</c:f>
              <c:strCache>
                <c:ptCount val="1"/>
                <c:pt idx="0">
                  <c:v>500 µM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EfficiencyTP!$O$36:$O$40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17.369305853226226</c:v>
                  </c:pt>
                  <c:pt idx="2">
                    <c:v>11.318838921353235</c:v>
                  </c:pt>
                  <c:pt idx="3">
                    <c:v>7.3298098572751096</c:v>
                  </c:pt>
                  <c:pt idx="4">
                    <c:v>8.8613080226182603</c:v>
                  </c:pt>
                </c:numCache>
              </c:numRef>
            </c:plus>
            <c:minus>
              <c:numRef>
                <c:f>EfficiencyTP!$O$36:$O$40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17.369305853226226</c:v>
                  </c:pt>
                  <c:pt idx="2">
                    <c:v>11.318838921353235</c:v>
                  </c:pt>
                  <c:pt idx="3">
                    <c:v>7.3298098572751096</c:v>
                  </c:pt>
                  <c:pt idx="4">
                    <c:v>8.8613080226182603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EfficiencyTP!$N$36:$N$40</c:f>
              <c:numCache>
                <c:formatCode>0</c:formatCode>
                <c:ptCount val="5"/>
                <c:pt idx="0">
                  <c:v>501.08450704225356</c:v>
                </c:pt>
                <c:pt idx="1">
                  <c:v>227.69953051643196</c:v>
                </c:pt>
                <c:pt idx="2">
                  <c:v>205.39906103286387</c:v>
                </c:pt>
                <c:pt idx="3">
                  <c:v>188.96713615023475</c:v>
                </c:pt>
                <c:pt idx="4">
                  <c:v>173.70892018779344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0C8-4A24-AAA6-E7C74EF4FB71}"/>
            </c:ext>
          </c:extLst>
        </c:ser>
        <c:ser>
          <c:idx val="7"/>
          <c:order val="3"/>
          <c:tx>
            <c:strRef>
              <c:f>EfficiencyTP!$L$50</c:f>
              <c:strCache>
                <c:ptCount val="1"/>
                <c:pt idx="0">
                  <c:v>50   µM 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(EfficiencyTP!$K$52,EfficiencyTP!$K$55,EfficiencyTP!$K$60:$K$62)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(EfficiencyTP!$N$52,EfficiencyTP!$N$55,EfficiencyTP!$N$60,EfficiencyTP!$N$60:$N$62)</c:f>
              <c:numCache>
                <c:formatCode>0</c:formatCode>
                <c:ptCount val="6"/>
                <c:pt idx="0">
                  <c:v>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80C8-4A24-AAA6-E7C74EF4FB71}"/>
            </c:ext>
          </c:extLst>
        </c:ser>
        <c:ser>
          <c:idx val="6"/>
          <c:order val="4"/>
          <c:tx>
            <c:strRef>
              <c:f>EfficiencyTP!$G$50</c:f>
              <c:strCache>
                <c:ptCount val="1"/>
                <c:pt idx="0">
                  <c:v>250 µM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(EfficiencyTP!$J$52,EfficiencyTP!$J$55,EfficiencyTP!$J$55,EfficiencyTP!$J$60:$J$62)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2.1514439882421765</c:v>
                  </c:pt>
                  <c:pt idx="2">
                    <c:v>2.1514439882421765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(EfficiencyTP!$J$52,EfficiencyTP!$J$55,EfficiencyTP!$J$55,EfficiencyTP!$J$60:$J$62)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2.1514439882421765</c:v>
                  </c:pt>
                  <c:pt idx="2">
                    <c:v>2.1514439882421765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ln w="19050">
                <a:solidFill>
                  <a:srgbClr val="FF0000"/>
                </a:solidFill>
              </a:ln>
            </c:spPr>
          </c:errBars>
          <c:xVal>
            <c:numRef>
              <c:f>(EfficiencyTP!$F$52,EfficiencyTP!$F$55,EfficiencyTP!$F$60,EfficiencyTP!$F$60:$F$62)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15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(EfficiencyTP!$I$52,EfficiencyTP!$I$55,EfficiencyTP!$I$60:$I$62)</c:f>
              <c:numCache>
                <c:formatCode>0</c:formatCode>
                <c:ptCount val="5"/>
                <c:pt idx="0">
                  <c:v>250.00000000000003</c:v>
                </c:pt>
                <c:pt idx="1">
                  <c:v>10.328638497652584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80C8-4A24-AAA6-E7C74EF4FB71}"/>
            </c:ext>
          </c:extLst>
        </c:ser>
        <c:ser>
          <c:idx val="5"/>
          <c:order val="5"/>
          <c:tx>
            <c:strRef>
              <c:f>EfficiencyTP!$B$50</c:f>
              <c:strCache>
                <c:ptCount val="1"/>
                <c:pt idx="0">
                  <c:v>500 µM 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(EfficiencyTP!$E$52,EfficiencyTP!$E$55,EfficiencyTP!$E$60:$E$62)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(EfficiencyTP!$E$52,EfficiencyTP!$E$55,EfficiencyTP!$E$60,EfficiencyTP!$E$60:$E$62)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ln w="19050">
                <a:solidFill>
                  <a:schemeClr val="accent3"/>
                </a:solidFill>
              </a:ln>
            </c:spPr>
          </c:errBars>
          <c:xVal>
            <c:numRef>
              <c:f>(EfficiencyTP!$A$52,EfficiencyTP!$A$55,EfficiencyTP!$A$60:$A$62)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(EfficiencyTP!$D$52,EfficiencyTP!$D$55,EfficiencyTP!$D$60,EfficiencyTP!$D$61,EfficiencyTP!$D$62)</c:f>
              <c:numCache>
                <c:formatCode>0</c:formatCode>
                <c:ptCount val="5"/>
                <c:pt idx="0">
                  <c:v>500.00000000000006</c:v>
                </c:pt>
                <c:pt idx="1">
                  <c:v>63.380281690140855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80C8-4A24-AAA6-E7C74EF4F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512528"/>
        <c:axId val="272513088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1"/>
                <c:order val="6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EfficiencyTP!$D$34</c15:sqref>
                        </c15:formulaRef>
                      </c:ext>
                    </c:extLst>
                    <c:strCache>
                      <c:ptCount val="1"/>
                      <c:pt idx="0">
                        <c:v>Ratio = 25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plus"/>
                  <c:size val="8"/>
                  <c:spPr>
                    <a:solidFill>
                      <a:schemeClr val="accent2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EfficiencyTP!$E$36:$E$40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16.263387864496547</c:v>
                        </c:pt>
                        <c:pt idx="2">
                          <c:v>16.263387864496547</c:v>
                        </c:pt>
                        <c:pt idx="3">
                          <c:v>21.514439882421783</c:v>
                        </c:pt>
                        <c:pt idx="4">
                          <c:v>48.790163593489517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EfficiencyTP!$E$36:$E$40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16.263387864496547</c:v>
                        </c:pt>
                        <c:pt idx="2">
                          <c:v>16.263387864496547</c:v>
                        </c:pt>
                        <c:pt idx="3">
                          <c:v>21.514439882421783</c:v>
                        </c:pt>
                        <c:pt idx="4">
                          <c:v>48.790163593489517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2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EfficiencyTP!$D$36:$D$40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1251.1267605633805</c:v>
                      </c:pt>
                      <c:pt idx="1">
                        <c:v>723.00469483568088</c:v>
                      </c:pt>
                      <c:pt idx="2">
                        <c:v>680.75117370892031</c:v>
                      </c:pt>
                      <c:pt idx="3">
                        <c:v>671.36150234741797</c:v>
                      </c:pt>
                      <c:pt idx="4">
                        <c:v>619.71830985915494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A-80C8-4A24-AAA6-E7C74EF4FB71}"/>
                  </c:ext>
                </c:extLst>
              </c15:ser>
            </c15:filteredScatterSeries>
            <c15:filteredScatterSeries>
              <c15:ser>
                <c:idx val="0"/>
                <c:order val="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EfficiencyTP!$I$34</c15:sqref>
                        </c15:formulaRef>
                      </c:ext>
                    </c:extLst>
                    <c:strCache>
                      <c:ptCount val="1"/>
                      <c:pt idx="0">
                        <c:v>Ratio = 20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chemeClr val="accent1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EfficiencyTP!$J$36:$J$40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14.084507042253506</c:v>
                        </c:pt>
                        <c:pt idx="2">
                          <c:v>16.263387864496483</c:v>
                        </c:pt>
                        <c:pt idx="3">
                          <c:v>14.084507042253563</c:v>
                        </c:pt>
                        <c:pt idx="4">
                          <c:v>14.084507042253534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EfficiencyTP!$J$36:$J$40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14.084507042253506</c:v>
                        </c:pt>
                        <c:pt idx="2">
                          <c:v>16.263387864496483</c:v>
                        </c:pt>
                        <c:pt idx="3">
                          <c:v>14.084507042253563</c:v>
                        </c:pt>
                        <c:pt idx="4">
                          <c:v>14.084507042253534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1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EfficiencyTP!$I$36:$I$40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999.71830985915506</c:v>
                      </c:pt>
                      <c:pt idx="1">
                        <c:v>563.38028169014081</c:v>
                      </c:pt>
                      <c:pt idx="2">
                        <c:v>544.60093896713624</c:v>
                      </c:pt>
                      <c:pt idx="3">
                        <c:v>521.12676056338034</c:v>
                      </c:pt>
                      <c:pt idx="4">
                        <c:v>507.04225352112672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C-80C8-4A24-AAA6-E7C74EF4FB71}"/>
                  </c:ext>
                </c:extLst>
              </c15:ser>
            </c15:filteredScatterSeries>
          </c:ext>
        </c:extLst>
      </c:scatterChart>
      <c:valAx>
        <c:axId val="27251252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2513088"/>
        <c:crosses val="autoZero"/>
        <c:crossBetween val="midCat"/>
      </c:valAx>
      <c:valAx>
        <c:axId val="272513088"/>
        <c:scaling>
          <c:orientation val="minMax"/>
          <c:max val="5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Cl</a:t>
                </a:r>
                <a:r>
                  <a:rPr lang="en-US" b="1" baseline="-25000"/>
                  <a:t>2</a:t>
                </a:r>
                <a:r>
                  <a:rPr lang="en-US" b="1"/>
                  <a:t> residual (µM 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2512528"/>
        <c:crosses val="autoZero"/>
        <c:crossBetween val="midCat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8.5076944444444441E-2"/>
          <c:w val="0.70795870370370373"/>
          <c:h val="0.71655638888888873"/>
        </c:manualLayout>
      </c:layout>
      <c:scatterChart>
        <c:scatterStyle val="lineMarker"/>
        <c:varyColors val="0"/>
        <c:ser>
          <c:idx val="2"/>
          <c:order val="0"/>
          <c:tx>
            <c:strRef>
              <c:f>'pH of TP'!$S$2</c:f>
              <c:strCache>
                <c:ptCount val="1"/>
                <c:pt idx="0">
                  <c:v>pH6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TP'!$T$4:$T$8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6.0226649996685639E-4</c:v>
                  </c:pt>
                </c:numCache>
              </c:numRef>
            </c:plus>
            <c:minus>
              <c:numRef>
                <c:f>'pH of TP'!$T$4:$T$8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6.0226649996685639E-4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'pH of TP'!$R$4:$R$8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TP'!$S$4:$S$8</c:f>
              <c:numCache>
                <c:formatCode>0.000</c:formatCode>
                <c:ptCount val="5"/>
                <c:pt idx="0">
                  <c:v>1</c:v>
                </c:pt>
                <c:pt idx="1">
                  <c:v>0.31759850613226775</c:v>
                </c:pt>
                <c:pt idx="2">
                  <c:v>0.11016815793657857</c:v>
                </c:pt>
                <c:pt idx="3">
                  <c:v>3.8083745894355113E-2</c:v>
                </c:pt>
                <c:pt idx="4">
                  <c:v>5.2203914719157613E-3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692-470F-ACD7-6B761B107CC5}"/>
            </c:ext>
          </c:extLst>
        </c:ser>
        <c:ser>
          <c:idx val="0"/>
          <c:order val="1"/>
          <c:tx>
            <c:strRef>
              <c:f>'pH of TP'!$S$36</c:f>
              <c:strCache>
                <c:ptCount val="1"/>
                <c:pt idx="0">
                  <c:v>pH7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TP'!$T$38:$T$42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'pH of TP'!$T$38:$T$42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'pH of TP'!$R$38:$R$42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TP'!$S$38:$S$42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92-470F-ACD7-6B761B107CC5}"/>
            </c:ext>
          </c:extLst>
        </c:ser>
        <c:ser>
          <c:idx val="3"/>
          <c:order val="2"/>
          <c:tx>
            <c:strRef>
              <c:f>'pH of TP'!$S$70</c:f>
              <c:strCache>
                <c:ptCount val="1"/>
                <c:pt idx="0">
                  <c:v>pH8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TP'!$T$72:$T$76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plus>
            <c:minus>
              <c:numRef>
                <c:f>'pH of TP'!$T$72:$T$76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'pH of TP'!$R$72:$R$76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TP'!$S$72:$S$76</c:f>
              <c:numCache>
                <c:formatCode>0.000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0.89123372764981157</c:v>
                </c:pt>
                <c:pt idx="3">
                  <c:v>0.6891275652720088</c:v>
                </c:pt>
                <c:pt idx="4">
                  <c:v>0.41159302159616695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692-470F-ACD7-6B761B107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517008"/>
        <c:axId val="272517568"/>
      </c:scatterChart>
      <c:valAx>
        <c:axId val="27251700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2517568"/>
        <c:crosses val="autoZero"/>
        <c:crossBetween val="midCat"/>
        <c:majorUnit val="10"/>
      </c:valAx>
      <c:valAx>
        <c:axId val="27251756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251700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76240740740741"/>
          <c:y val="8.820749999999998E-2"/>
          <c:w val="0.68662537037037041"/>
          <c:h val="0.69742083333333338"/>
        </c:manualLayout>
      </c:layout>
      <c:scatterChart>
        <c:scatterStyle val="lineMarker"/>
        <c:varyColors val="0"/>
        <c:ser>
          <c:idx val="2"/>
          <c:order val="0"/>
          <c:tx>
            <c:strRef>
              <c:f>'pH of TP'!$S$2</c:f>
              <c:strCache>
                <c:ptCount val="1"/>
                <c:pt idx="0">
                  <c:v>pH6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TP'!$X$4:$X$8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12.197540898372363</c:v>
                  </c:pt>
                  <c:pt idx="2">
                    <c:v>12.197540898372379</c:v>
                  </c:pt>
                  <c:pt idx="3">
                    <c:v>12.695603082619687</c:v>
                  </c:pt>
                  <c:pt idx="4">
                    <c:v>9.316025743185179</c:v>
                  </c:pt>
                </c:numCache>
              </c:numRef>
            </c:plus>
            <c:minus>
              <c:numRef>
                <c:f>'pH of TP'!$X$4:$X$8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12.197540898372363</c:v>
                  </c:pt>
                  <c:pt idx="2">
                    <c:v>12.197540898372379</c:v>
                  </c:pt>
                  <c:pt idx="3">
                    <c:v>12.695603082619687</c:v>
                  </c:pt>
                  <c:pt idx="4">
                    <c:v>9.316025743185179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'pH of TP'!$R$4:$R$8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TP'!$W$4:$W$8</c:f>
              <c:numCache>
                <c:formatCode>0.00</c:formatCode>
                <c:ptCount val="5"/>
                <c:pt idx="0">
                  <c:v>502.8169014084508</c:v>
                </c:pt>
                <c:pt idx="1">
                  <c:v>190.14084507042253</c:v>
                </c:pt>
                <c:pt idx="2">
                  <c:v>165.49295774647888</c:v>
                </c:pt>
                <c:pt idx="3">
                  <c:v>154.92957746478874</c:v>
                </c:pt>
                <c:pt idx="4">
                  <c:v>140.84507042253526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F9E-4637-8CA4-C293709F76D2}"/>
            </c:ext>
          </c:extLst>
        </c:ser>
        <c:ser>
          <c:idx val="0"/>
          <c:order val="1"/>
          <c:tx>
            <c:strRef>
              <c:f>'pH of TP'!$S$36</c:f>
              <c:strCache>
                <c:ptCount val="1"/>
                <c:pt idx="0">
                  <c:v>pH7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TP'!$X$38:$X$42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17.369305853226226</c:v>
                  </c:pt>
                  <c:pt idx="2">
                    <c:v>11.318838921353235</c:v>
                  </c:pt>
                  <c:pt idx="3">
                    <c:v>7.3298098572751096</c:v>
                  </c:pt>
                  <c:pt idx="4">
                    <c:v>8.8613080226182603</c:v>
                  </c:pt>
                </c:numCache>
              </c:numRef>
            </c:plus>
            <c:minus>
              <c:numRef>
                <c:f>'pH of TP'!$X$38:$X$42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17.369305853226226</c:v>
                  </c:pt>
                  <c:pt idx="2">
                    <c:v>11.318838921353235</c:v>
                  </c:pt>
                  <c:pt idx="3">
                    <c:v>7.3298098572751096</c:v>
                  </c:pt>
                  <c:pt idx="4">
                    <c:v>8.8613080226182603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'pH of TP'!$R$38:$R$42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TP'!$W$38:$W$42</c:f>
              <c:numCache>
                <c:formatCode>0.00</c:formatCode>
                <c:ptCount val="5"/>
                <c:pt idx="0">
                  <c:v>501.08450704225356</c:v>
                </c:pt>
                <c:pt idx="1">
                  <c:v>227.69953051643196</c:v>
                </c:pt>
                <c:pt idx="2">
                  <c:v>205.39906103286387</c:v>
                </c:pt>
                <c:pt idx="3">
                  <c:v>188.96713615023475</c:v>
                </c:pt>
                <c:pt idx="4">
                  <c:v>173.70892018779344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F9E-4637-8CA4-C293709F76D2}"/>
            </c:ext>
          </c:extLst>
        </c:ser>
        <c:ser>
          <c:idx val="3"/>
          <c:order val="2"/>
          <c:tx>
            <c:strRef>
              <c:f>'pH of TP'!$S$70</c:f>
              <c:strCache>
                <c:ptCount val="1"/>
                <c:pt idx="0">
                  <c:v>pH8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TP'!$X$72:$X$76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14.659619714550226</c:v>
                  </c:pt>
                  <c:pt idx="2">
                    <c:v>12.365790789733254</c:v>
                  </c:pt>
                  <c:pt idx="3">
                    <c:v>8.1316939322482416</c:v>
                  </c:pt>
                  <c:pt idx="4">
                    <c:v>10.563380281690144</c:v>
                  </c:pt>
                </c:numCache>
              </c:numRef>
            </c:plus>
            <c:minus>
              <c:numRef>
                <c:f>'pH of TP'!$X$72:$X$76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14.659619714550226</c:v>
                  </c:pt>
                  <c:pt idx="2">
                    <c:v>12.365790789733254</c:v>
                  </c:pt>
                  <c:pt idx="3">
                    <c:v>8.1316939322482416</c:v>
                  </c:pt>
                  <c:pt idx="4">
                    <c:v>10.563380281690144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'pH of TP'!$R$72:$R$76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TP'!$W$72:$W$76</c:f>
              <c:numCache>
                <c:formatCode>0.00</c:formatCode>
                <c:ptCount val="5"/>
                <c:pt idx="0">
                  <c:v>500.95774647887328</c:v>
                </c:pt>
                <c:pt idx="1">
                  <c:v>248.82629107981225</c:v>
                </c:pt>
                <c:pt idx="2">
                  <c:v>212.44131455399062</c:v>
                </c:pt>
                <c:pt idx="3">
                  <c:v>188.96713615023475</c:v>
                </c:pt>
                <c:pt idx="4">
                  <c:v>161.97183098591552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F9E-4637-8CA4-C293709F7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616048"/>
        <c:axId val="272616608"/>
      </c:scatterChart>
      <c:valAx>
        <c:axId val="27261604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2616608"/>
        <c:crosses val="autoZero"/>
        <c:crossBetween val="midCat"/>
        <c:majorUnit val="10"/>
      </c:valAx>
      <c:valAx>
        <c:axId val="272616608"/>
        <c:scaling>
          <c:orientation val="minMax"/>
          <c:max val="5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Cl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2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residual (uM )  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2616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5512962962963"/>
          <c:y val="7.4493611111111108E-2"/>
          <c:w val="0.71266240740740738"/>
          <c:h val="0.70597305555555556"/>
        </c:manualLayout>
      </c:layout>
      <c:scatterChart>
        <c:scatterStyle val="lineMarker"/>
        <c:varyColors val="0"/>
        <c:ser>
          <c:idx val="2"/>
          <c:order val="0"/>
          <c:tx>
            <c:strRef>
              <c:f>'pH of TP'!$S$11</c:f>
              <c:strCache>
                <c:ptCount val="1"/>
                <c:pt idx="0">
                  <c:v>pH6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plus>
            <c:minus>
              <c:numRef>
                <c:f>'pH of TP'!$T$13:$T$17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'pH of TP'!$R$13:$R$17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TP'!$S$13:$S$17</c:f>
              <c:numCache>
                <c:formatCode>0.000</c:formatCode>
                <c:ptCount val="5"/>
                <c:pt idx="0">
                  <c:v>1</c:v>
                </c:pt>
                <c:pt idx="1">
                  <c:v>0.9979980640740459</c:v>
                </c:pt>
                <c:pt idx="2">
                  <c:v>0.99597379881116932</c:v>
                </c:pt>
                <c:pt idx="3">
                  <c:v>0.99144600233706959</c:v>
                </c:pt>
                <c:pt idx="4">
                  <c:v>0.9897995856688796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6FF-49AA-A43D-B63B23A8272D}"/>
            </c:ext>
          </c:extLst>
        </c:ser>
        <c:ser>
          <c:idx val="0"/>
          <c:order val="1"/>
          <c:tx>
            <c:strRef>
              <c:f>'pH of TP'!$S$45</c:f>
              <c:strCache>
                <c:ptCount val="1"/>
                <c:pt idx="0">
                  <c:v>pH7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TP'!$T$47:$T$51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'pH of TP'!$T$47:$T$51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'pH of TP'!$R$47:$R$51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TP'!$S$47:$S$51</c:f>
              <c:numCache>
                <c:formatCode>0.000</c:formatCode>
                <c:ptCount val="5"/>
                <c:pt idx="0">
                  <c:v>1</c:v>
                </c:pt>
                <c:pt idx="1">
                  <c:v>0.98461310880221553</c:v>
                </c:pt>
                <c:pt idx="2">
                  <c:v>0.97501574321494555</c:v>
                </c:pt>
                <c:pt idx="3">
                  <c:v>0.95985106213188109</c:v>
                </c:pt>
                <c:pt idx="4">
                  <c:v>0.94615761067158777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6FF-49AA-A43D-B63B23A8272D}"/>
            </c:ext>
          </c:extLst>
        </c:ser>
        <c:ser>
          <c:idx val="3"/>
          <c:order val="2"/>
          <c:tx>
            <c:strRef>
              <c:f>'pH of TP'!$S$79</c:f>
              <c:strCache>
                <c:ptCount val="1"/>
                <c:pt idx="0">
                  <c:v>pH8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TP'!$T$81:$T$85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plus>
            <c:minus>
              <c:numRef>
                <c:f>'pH of TP'!$T$81:$T$85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'pH of TP'!$R$81:$R$85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TP'!$S$81:$S$85</c:f>
              <c:numCache>
                <c:formatCode>0.000</c:formatCode>
                <c:ptCount val="5"/>
                <c:pt idx="0">
                  <c:v>1</c:v>
                </c:pt>
                <c:pt idx="1">
                  <c:v>0.98698093980598423</c:v>
                </c:pt>
                <c:pt idx="2">
                  <c:v>0.97562600747595629</c:v>
                </c:pt>
                <c:pt idx="3">
                  <c:v>0.95845852172805446</c:v>
                </c:pt>
                <c:pt idx="4">
                  <c:v>0.89219703416595275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6FF-49AA-A43D-B63B23A82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824368"/>
        <c:axId val="273181968"/>
      </c:scatterChart>
      <c:valAx>
        <c:axId val="27282436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3181968"/>
        <c:crosses val="autoZero"/>
        <c:crossBetween val="midCat"/>
        <c:majorUnit val="10"/>
      </c:valAx>
      <c:valAx>
        <c:axId val="27318196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282436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802138888888889E-2"/>
          <c:w val="0.71266240740740738"/>
          <c:h val="0.72361194444444443"/>
        </c:manualLayout>
      </c:layout>
      <c:scatterChart>
        <c:scatterStyle val="lineMarker"/>
        <c:varyColors val="0"/>
        <c:ser>
          <c:idx val="2"/>
          <c:order val="0"/>
          <c:tx>
            <c:strRef>
              <c:f>'pH of TP'!$S$20</c:f>
              <c:strCache>
                <c:ptCount val="1"/>
                <c:pt idx="0">
                  <c:v>pH6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TP'!$T$22:$T$32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'pH of TP'!$T$22:$T$32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'pH of TP'!$R$22:$R$32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'pH of TP'!$S$22:$S$32</c:f>
              <c:numCache>
                <c:formatCode>0.000</c:formatCode>
                <c:ptCount val="11"/>
                <c:pt idx="0">
                  <c:v>1</c:v>
                </c:pt>
                <c:pt idx="1">
                  <c:v>0.52699046391240778</c:v>
                </c:pt>
                <c:pt idx="2">
                  <c:v>0.20889434359321593</c:v>
                </c:pt>
                <c:pt idx="3">
                  <c:v>8.6251641175989394E-2</c:v>
                </c:pt>
                <c:pt idx="4">
                  <c:v>3.7117357490456089E-2</c:v>
                </c:pt>
                <c:pt idx="5">
                  <c:v>2.3308862474547689E-2</c:v>
                </c:pt>
                <c:pt idx="6">
                  <c:v>1.0612438602031713E-2</c:v>
                </c:pt>
                <c:pt idx="7">
                  <c:v>5.2200098776164954E-3</c:v>
                </c:pt>
                <c:pt idx="8">
                  <c:v>4.5319613886455916E-3</c:v>
                </c:pt>
                <c:pt idx="9">
                  <c:v>4.5319613886455916E-3</c:v>
                </c:pt>
                <c:pt idx="10">
                  <c:v>4.5319613886455916E-3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157-4A94-91CF-36A0EB290FB9}"/>
            </c:ext>
          </c:extLst>
        </c:ser>
        <c:ser>
          <c:idx val="0"/>
          <c:order val="1"/>
          <c:tx>
            <c:strRef>
              <c:f>'pH of TP'!$S$54</c:f>
              <c:strCache>
                <c:ptCount val="1"/>
                <c:pt idx="0">
                  <c:v>pH7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TP'!$T$56:$T$66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'pH of TP'!$T$56:$T$66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'pH of TP'!$R$56:$R$66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'pH of TP'!$S$56:$S$66</c:f>
              <c:numCache>
                <c:formatCode>0.000</c:formatCode>
                <c:ptCount val="11"/>
                <c:pt idx="0">
                  <c:v>1</c:v>
                </c:pt>
                <c:pt idx="1">
                  <c:v>0.9009100413543788</c:v>
                </c:pt>
                <c:pt idx="2">
                  <c:v>0.47836643292351128</c:v>
                </c:pt>
                <c:pt idx="3">
                  <c:v>0.24547376969721313</c:v>
                </c:pt>
                <c:pt idx="4">
                  <c:v>0.11441146646249156</c:v>
                </c:pt>
                <c:pt idx="5">
                  <c:v>4.7690842161853771E-2</c:v>
                </c:pt>
                <c:pt idx="6">
                  <c:v>2.7105970740678317E-2</c:v>
                </c:pt>
                <c:pt idx="7">
                  <c:v>1.0826685455711783E-2</c:v>
                </c:pt>
                <c:pt idx="8">
                  <c:v>4.5319613886455916E-3</c:v>
                </c:pt>
                <c:pt idx="9">
                  <c:v>4.5319613886455916E-3</c:v>
                </c:pt>
                <c:pt idx="10">
                  <c:v>4.5319613886455916E-3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57-4A94-91CF-36A0EB290FB9}"/>
            </c:ext>
          </c:extLst>
        </c:ser>
        <c:ser>
          <c:idx val="3"/>
          <c:order val="2"/>
          <c:tx>
            <c:strRef>
              <c:f>'pH of TP'!$S$88</c:f>
              <c:strCache>
                <c:ptCount val="1"/>
                <c:pt idx="0">
                  <c:v>pH8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TP'!$T$90:$T$100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  <c:pt idx="8">
                    <c:v>2.0971502819117746E-3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'pH of TP'!$T$90:$T$100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  <c:pt idx="8">
                    <c:v>2.0971502819117746E-3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'pH of TP'!$R$90:$R$100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'pH of TP'!$S$90:$S$100</c:f>
              <c:numCache>
                <c:formatCode>0.000</c:formatCode>
                <c:ptCount val="11"/>
                <c:pt idx="0">
                  <c:v>1</c:v>
                </c:pt>
                <c:pt idx="1">
                  <c:v>0.91338603855073541</c:v>
                </c:pt>
                <c:pt idx="2">
                  <c:v>0.54687815525069861</c:v>
                </c:pt>
                <c:pt idx="3">
                  <c:v>0.28535784137572623</c:v>
                </c:pt>
                <c:pt idx="4">
                  <c:v>0.14746829902376471</c:v>
                </c:pt>
                <c:pt idx="5">
                  <c:v>7.4541248478669803E-2</c:v>
                </c:pt>
                <c:pt idx="6">
                  <c:v>4.6652266073871247E-2</c:v>
                </c:pt>
                <c:pt idx="7">
                  <c:v>3.5183226212773977E-2</c:v>
                </c:pt>
                <c:pt idx="8">
                  <c:v>2.8608500072287379E-2</c:v>
                </c:pt>
                <c:pt idx="9">
                  <c:v>1.0367051216523173E-3</c:v>
                </c:pt>
                <c:pt idx="10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157-4A94-91CF-36A0EB290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185888"/>
        <c:axId val="273186448"/>
      </c:scatterChart>
      <c:valAx>
        <c:axId val="27318588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3186448"/>
        <c:crosses val="autoZero"/>
        <c:crossBetween val="midCat"/>
        <c:majorUnit val="10"/>
      </c:valAx>
      <c:valAx>
        <c:axId val="27318644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318588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25499999999999"/>
          <c:y val="8.1549166666666673E-2"/>
          <c:w val="0.71031055555555545"/>
          <c:h val="0.72008416666666664"/>
        </c:manualLayout>
      </c:layout>
      <c:scatterChart>
        <c:scatterStyle val="lineMarker"/>
        <c:varyColors val="0"/>
        <c:ser>
          <c:idx val="2"/>
          <c:order val="0"/>
          <c:tx>
            <c:strRef>
              <c:f>'pH of TP'!$S$20</c:f>
              <c:strCache>
                <c:ptCount val="1"/>
                <c:pt idx="0">
                  <c:v>pH6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TP'!$X$22:$X$32</c:f>
                <c:numCache>
                  <c:formatCode>General</c:formatCode>
                  <c:ptCount val="11"/>
                  <c:pt idx="0">
                    <c:v>0.30900436942539977</c:v>
                  </c:pt>
                  <c:pt idx="3">
                    <c:v>37.319514308884237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'pH of TP'!$X$22:$X$32</c:f>
                <c:numCache>
                  <c:formatCode>General</c:formatCode>
                  <c:ptCount val="11"/>
                  <c:pt idx="0">
                    <c:v>0.30900436942539977</c:v>
                  </c:pt>
                  <c:pt idx="3">
                    <c:v>37.319514308884237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('pH of TP'!$R$22,'pH of TP'!$R$25,'pH of TP'!$R$30,'pH of TP'!$R$31,'pH of TP'!$R$32)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('pH of TP'!$W$22,'pH of TP'!$W$25,'pH of TP'!$W$30,'pH of TP'!$W$31,'pH of TP'!$W$32)</c:f>
              <c:numCache>
                <c:formatCode>0.00</c:formatCode>
                <c:ptCount val="5"/>
                <c:pt idx="0">
                  <c:v>500.20657276995308</c:v>
                </c:pt>
                <c:pt idx="1">
                  <c:v>134.97652582159625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2B1-4006-AC6D-07B2DF922D9E}"/>
            </c:ext>
          </c:extLst>
        </c:ser>
        <c:ser>
          <c:idx val="0"/>
          <c:order val="1"/>
          <c:tx>
            <c:strRef>
              <c:f>'pH of TP'!$S$54</c:f>
              <c:strCache>
                <c:ptCount val="1"/>
                <c:pt idx="0">
                  <c:v>pH7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TP'!$X$56:$X$66</c:f>
                <c:numCache>
                  <c:formatCode>General</c:formatCode>
                  <c:ptCount val="11"/>
                  <c:pt idx="0">
                    <c:v>0</c:v>
                  </c:pt>
                  <c:pt idx="3">
                    <c:v>2.4395081796744709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'pH of TP'!$X$56:$X$66</c:f>
                <c:numCache>
                  <c:formatCode>General</c:formatCode>
                  <c:ptCount val="11"/>
                  <c:pt idx="0">
                    <c:v>0</c:v>
                  </c:pt>
                  <c:pt idx="3">
                    <c:v>2.4395081796744709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('pH of TP'!$R$56,'pH of TP'!$R$59,'pH of TP'!$R$64,'pH of TP'!$R$65,'pH of TP'!$R$66)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('pH of TP'!$W$56,'pH of TP'!$W$59,'pH of TP'!$W$64,'pH of TP'!$W$65,'pH of TP'!$W$66)</c:f>
              <c:numCache>
                <c:formatCode>0.00</c:formatCode>
                <c:ptCount val="5"/>
                <c:pt idx="0">
                  <c:v>500.00000000000006</c:v>
                </c:pt>
                <c:pt idx="1">
                  <c:v>63.380281690140855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2B1-4006-AC6D-07B2DF922D9E}"/>
            </c:ext>
          </c:extLst>
        </c:ser>
        <c:ser>
          <c:idx val="3"/>
          <c:order val="2"/>
          <c:tx>
            <c:strRef>
              <c:f>'pH of TP'!$S$88</c:f>
              <c:strCache>
                <c:ptCount val="1"/>
                <c:pt idx="0">
                  <c:v>pH8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TP'!$X$90:$X$100</c:f>
                <c:numCache>
                  <c:formatCode>General</c:formatCode>
                  <c:ptCount val="11"/>
                  <c:pt idx="0">
                    <c:v>0</c:v>
                  </c:pt>
                  <c:pt idx="3">
                    <c:v>17.722616045236521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'pH of TP'!$X$90:$X$100</c:f>
                <c:numCache>
                  <c:formatCode>General</c:formatCode>
                  <c:ptCount val="11"/>
                  <c:pt idx="0">
                    <c:v>0</c:v>
                  </c:pt>
                  <c:pt idx="3">
                    <c:v>17.722616045236521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('pH of TP'!$R$90,'pH of TP'!$R$93,'pH of TP'!$R$98,'pH of TP'!$R$99,'pH of TP'!$R$100)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('pH of TP'!$W$90,'pH of TP'!$W$93,'pH of TP'!$W$98,'pH of TP'!$W$99,'pH of TP'!$W$100)</c:f>
              <c:numCache>
                <c:formatCode>0.00</c:formatCode>
                <c:ptCount val="5"/>
                <c:pt idx="0">
                  <c:v>501.97183098591557</c:v>
                </c:pt>
                <c:pt idx="1">
                  <c:v>107.98122065727701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2B1-4006-AC6D-07B2DF922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190368"/>
        <c:axId val="273190928"/>
      </c:scatterChart>
      <c:valAx>
        <c:axId val="273190368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3190928"/>
        <c:crosses val="autoZero"/>
        <c:crossBetween val="midCat"/>
      </c:valAx>
      <c:valAx>
        <c:axId val="273190928"/>
        <c:scaling>
          <c:orientation val="minMax"/>
          <c:max val="5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Cl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2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residual (uM )  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319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61598925925925929"/>
          <c:h val="0.74644111111111111"/>
        </c:manualLayout>
      </c:layout>
      <c:scatterChart>
        <c:scatterStyle val="lineMarker"/>
        <c:varyColors val="0"/>
        <c:ser>
          <c:idx val="2"/>
          <c:order val="1"/>
          <c:tx>
            <c:strRef>
              <c:f>'Kinetics of TP'!$M$4</c:f>
              <c:strCache>
                <c:ptCount val="1"/>
                <c:pt idx="0">
                  <c:v>Chlorination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863074153233367"/>
                  <c:y val="-0.15009123941065355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6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กราฟในวารสาร!$K$3:$K$7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กราฟในวารสาร!$O$3:$O$7</c:f>
              <c:numCache>
                <c:formatCode>0.00</c:formatCode>
                <c:ptCount val="5"/>
                <c:pt idx="0">
                  <c:v>0</c:v>
                </c:pt>
                <c:pt idx="1">
                  <c:v>4.4047064317414595</c:v>
                </c:pt>
                <c:pt idx="2">
                  <c:v>11.8986819566165</c:v>
                </c:pt>
                <c:pt idx="3">
                  <c:v>23.82574647374912</c:v>
                </c:pt>
                <c:pt idx="4">
                  <c:v>35.789171372152389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311-44D7-A989-9691F4EFC35E}"/>
            </c:ext>
          </c:extLst>
        </c:ser>
        <c:ser>
          <c:idx val="0"/>
          <c:order val="2"/>
          <c:tx>
            <c:strRef>
              <c:f>'Kinetics of TP'!$O$4</c:f>
              <c:strCache>
                <c:ptCount val="1"/>
                <c:pt idx="0">
                  <c:v>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70710502838185751"/>
                  <c:y val="0.25460987936474816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กราฟในวารสาร!$K$12:$K$19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กราฟในวารสาร!$O$12:$O$19</c:f>
              <c:numCache>
                <c:formatCode>0.00</c:formatCode>
                <c:ptCount val="8"/>
                <c:pt idx="0">
                  <c:v>0</c:v>
                </c:pt>
                <c:pt idx="1">
                  <c:v>4.9319074394205771</c:v>
                </c:pt>
                <c:pt idx="2">
                  <c:v>25.962756522249435</c:v>
                </c:pt>
                <c:pt idx="3">
                  <c:v>37.554294898605477</c:v>
                </c:pt>
                <c:pt idx="4">
                  <c:v>44.077530523948866</c:v>
                </c:pt>
                <c:pt idx="5">
                  <c:v>47.398350795233164</c:v>
                </c:pt>
                <c:pt idx="6">
                  <c:v>48.422901434765571</c:v>
                </c:pt>
                <c:pt idx="7">
                  <c:v>49.233154353454466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1-D311-44D7-A989-9691F4EFC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06480"/>
        <c:axId val="195005920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4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TP'!$L$4</c15:sqref>
                        </c15:formulaRef>
                      </c:ext>
                    </c:extLst>
                    <c:strCache>
                      <c:ptCount val="1"/>
                      <c:pt idx="0">
                        <c:v>UV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square"/>
                  <c:size val="8"/>
                  <c:spPr>
                    <a:solidFill>
                      <a:schemeClr val="accent4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olid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0.26598444444444447"/>
                        <c:y val="-0.46084999999999998"/>
                      </c:manualLayout>
                    </c:layout>
                    <c:numFmt formatCode="General" sourceLinked="0"/>
                    <c:spPr>
                      <a:noFill/>
                      <a:ln w="19050">
                        <a:solidFill>
                          <a:schemeClr val="accent4"/>
                        </a:solidFill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1200" b="0" i="0" u="none" strike="noStrike" kern="1200" baseline="0">
                            <a:solidFill>
                              <a:sysClr val="windowText" lastClr="000000"/>
                            </a:solidFill>
                            <a:latin typeface="Times New Roman" panose="02020603050405020304" pitchFamily="18" charset="0"/>
                            <a:ea typeface="+mn-ea"/>
                            <a:cs typeface="Times New Roman" panose="02020603050405020304" pitchFamily="18" charset="0"/>
                          </a:defRPr>
                        </a:pPr>
                        <a:endParaRPr lang="en-US"/>
                      </a:p>
                    </c:txPr>
                  </c:trendlineLbl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TP'!$F$5:$F$9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TP'!$F$5:$F$9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4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TP'!$K$5:$K$9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TP'!$L$5:$L$9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0</c:v>
                      </c:pt>
                      <c:pt idx="1">
                        <c:v>1.5506497911386332E-2</c:v>
                      </c:pt>
                      <c:pt idx="2">
                        <c:v>2.530166122752581E-2</c:v>
                      </c:pt>
                      <c:pt idx="3">
                        <c:v>4.0977150168894146E-2</c:v>
                      </c:pt>
                      <c:pt idx="4">
                        <c:v>5.5346116332491466E-2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D311-44D7-A989-9691F4EFC35E}"/>
                  </c:ext>
                </c:extLst>
              </c15:ser>
            </c15:filteredScatterSeries>
          </c:ext>
        </c:extLst>
      </c:scatterChart>
      <c:valAx>
        <c:axId val="19500648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05920"/>
        <c:crosses val="autoZero"/>
        <c:crossBetween val="midCat"/>
        <c:majorUnit val="10"/>
      </c:valAx>
      <c:valAx>
        <c:axId val="19500592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TMP0 - TMP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06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454027777777775E-2"/>
          <c:y val="7.4493611111111108E-2"/>
          <c:w val="0.67032902777777781"/>
          <c:h val="0.77300083333333336"/>
        </c:manualLayout>
      </c:layout>
      <c:scatterChart>
        <c:scatterStyle val="lineMarker"/>
        <c:varyColors val="0"/>
        <c:ser>
          <c:idx val="2"/>
          <c:order val="0"/>
          <c:tx>
            <c:v>pH6 UV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tar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plus>
            <c:minus>
              <c:numRef>
                <c:f>'pH of TP'!$T$13:$T$17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'pH of TP'!$R$13:$R$17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TP'!$S$13:$S$17</c:f>
              <c:numCache>
                <c:formatCode>0.000</c:formatCode>
                <c:ptCount val="5"/>
                <c:pt idx="0">
                  <c:v>1</c:v>
                </c:pt>
                <c:pt idx="1">
                  <c:v>0.9979980640740459</c:v>
                </c:pt>
                <c:pt idx="2">
                  <c:v>0.99597379881116932</c:v>
                </c:pt>
                <c:pt idx="3">
                  <c:v>0.99144600233706959</c:v>
                </c:pt>
                <c:pt idx="4">
                  <c:v>0.9897995856688796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C10-4B21-A668-88784E98E4DB}"/>
            </c:ext>
          </c:extLst>
        </c:ser>
        <c:ser>
          <c:idx val="0"/>
          <c:order val="1"/>
          <c:tx>
            <c:v>pH7 UV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ash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TP'!$T$47:$T$51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'pH of TP'!$T$47:$T$51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'pH of TP'!$R$47:$R$51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TP'!$S$47:$S$51</c:f>
              <c:numCache>
                <c:formatCode>0.000</c:formatCode>
                <c:ptCount val="5"/>
                <c:pt idx="0">
                  <c:v>1</c:v>
                </c:pt>
                <c:pt idx="1">
                  <c:v>0.98461310880221553</c:v>
                </c:pt>
                <c:pt idx="2">
                  <c:v>0.97501574321494555</c:v>
                </c:pt>
                <c:pt idx="3">
                  <c:v>0.95985106213188109</c:v>
                </c:pt>
                <c:pt idx="4">
                  <c:v>0.94615761067158777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C10-4B21-A668-88784E98E4DB}"/>
            </c:ext>
          </c:extLst>
        </c:ser>
        <c:ser>
          <c:idx val="3"/>
          <c:order val="2"/>
          <c:tx>
            <c:v>pH8 UV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TP'!$T$81:$T$85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plus>
            <c:minus>
              <c:numRef>
                <c:f>'pH of TP'!$T$81:$T$85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'pH of TP'!$R$81:$R$85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TP'!$S$81:$S$85</c:f>
              <c:numCache>
                <c:formatCode>0.000</c:formatCode>
                <c:ptCount val="5"/>
                <c:pt idx="0">
                  <c:v>1</c:v>
                </c:pt>
                <c:pt idx="1">
                  <c:v>0.98698093980598423</c:v>
                </c:pt>
                <c:pt idx="2">
                  <c:v>0.97562600747595629</c:v>
                </c:pt>
                <c:pt idx="3">
                  <c:v>0.95845852172805446</c:v>
                </c:pt>
                <c:pt idx="4">
                  <c:v>0.89219703416595275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C10-4B21-A668-88784E98E4DB}"/>
            </c:ext>
          </c:extLst>
        </c:ser>
        <c:ser>
          <c:idx val="1"/>
          <c:order val="3"/>
          <c:tx>
            <c:strRef>
              <c:f>'pH of TP'!$B$158:$C$158</c:f>
              <c:strCache>
                <c:ptCount val="1"/>
                <c:pt idx="0">
                  <c:v>pH6 Chlorination 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x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TP'!$C$160:$C$164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plus>
            <c:minus>
              <c:numRef>
                <c:f>'pH of TP'!$C$160:$C$164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'pH of TP'!$A$160:$A$164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TP'!$B$160:$B$164</c:f>
              <c:numCache>
                <c:formatCode>0.000</c:formatCode>
                <c:ptCount val="5"/>
                <c:pt idx="0">
                  <c:v>1</c:v>
                </c:pt>
                <c:pt idx="1">
                  <c:v>0.31759850613226775</c:v>
                </c:pt>
                <c:pt idx="2">
                  <c:v>0.11016815793657857</c:v>
                </c:pt>
                <c:pt idx="3">
                  <c:v>3.8083745894355113E-2</c:v>
                </c:pt>
                <c:pt idx="4">
                  <c:v>5.2203914719157578E-3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C10-4B21-A668-88784E98E4DB}"/>
            </c:ext>
          </c:extLst>
        </c:ser>
        <c:ser>
          <c:idx val="4"/>
          <c:order val="4"/>
          <c:tx>
            <c:strRef>
              <c:f>'pH of TP'!$G$158:$H$158</c:f>
              <c:strCache>
                <c:ptCount val="1"/>
                <c:pt idx="0">
                  <c:v>pH7 Chlorination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squar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TP'!$H$160:$H$164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'pH of TP'!$H$160:$H$164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'pH of TP'!$F$160:$F$164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TP'!$G$160:$G$164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C10-4B21-A668-88784E98E4DB}"/>
            </c:ext>
          </c:extLst>
        </c:ser>
        <c:ser>
          <c:idx val="5"/>
          <c:order val="5"/>
          <c:tx>
            <c:strRef>
              <c:f>'pH of TP'!$L$158:$M$158</c:f>
              <c:strCache>
                <c:ptCount val="1"/>
                <c:pt idx="0">
                  <c:v>pH8 Chlorination 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dot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TP'!$M$160:$M$164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plus>
            <c:minus>
              <c:numRef>
                <c:f>'pH of TP'!$M$160:$M$164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'pH of TP'!$K$160:$K$164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TP'!$L$160:$L$164</c:f>
              <c:numCache>
                <c:formatCode>0.000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0.89123372764981157</c:v>
                </c:pt>
                <c:pt idx="3">
                  <c:v>0.6891275652720088</c:v>
                </c:pt>
                <c:pt idx="4">
                  <c:v>0.41159302159616695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CC10-4B21-A668-88784E98E4DB}"/>
            </c:ext>
          </c:extLst>
        </c:ser>
        <c:ser>
          <c:idx val="6"/>
          <c:order val="6"/>
          <c:tx>
            <c:strRef>
              <c:f>'pH of TP'!$B$174:$C$174</c:f>
              <c:strCache>
                <c:ptCount val="1"/>
                <c:pt idx="0">
                  <c:v>pH6 Chlorine/UV 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plus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('pH of TP'!$C$176,'pH of TP'!$C$179,'pH of TP'!$C$184,'pH of TP'!$C$185,'pH of TP'!$C$186)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7.6209331635398959E-3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('pH of TP'!$C$176,'pH of TP'!$C$179,'pH of TP'!$C$184,'pH of TP'!$C$185,'pH of TP'!$C$186)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7.6209331635398959E-3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('pH of TP'!$A$176,'pH of TP'!$A$179,'pH of TP'!$A$184,'pH of TP'!$A$185,'pH of TP'!$A$186)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('pH of TP'!$B$176,'pH of TP'!$B$179,'pH of TP'!$B$184,'pH of TP'!$B$185,'pH of TP'!$B$186)</c:f>
              <c:numCache>
                <c:formatCode>0.000</c:formatCode>
                <c:ptCount val="5"/>
                <c:pt idx="0">
                  <c:v>1</c:v>
                </c:pt>
                <c:pt idx="1">
                  <c:v>8.6251641175989394E-2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C10-4B21-A668-88784E98E4DB}"/>
            </c:ext>
          </c:extLst>
        </c:ser>
        <c:ser>
          <c:idx val="7"/>
          <c:order val="7"/>
          <c:tx>
            <c:strRef>
              <c:f>'pH of TP'!$G$174:$H$174</c:f>
              <c:strCache>
                <c:ptCount val="1"/>
                <c:pt idx="0">
                  <c:v>pH7 Chlorine/UV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('pH of TP'!$H$176,'pH of TP'!$H$179,'pH of TP'!$H$184,'pH of TP'!$H$185,'pH of TP'!$H$186)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('pH of TP'!$H$176,'pH of TP'!$H$179,'pH of TP'!$H$184,'pH of TP'!$H$185,'pH of TP'!$H$186)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('pH of TP'!$F$176,'pH of TP'!$F$179,'pH of TP'!$F$184,'pH of TP'!$F$185,'pH of TP'!$F$186)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('pH of TP'!$G$176,'pH of TP'!$G$179,'pH of TP'!$G$184,'pH of TP'!$G$185,'pH of TP'!$G$186)</c:f>
              <c:numCache>
                <c:formatCode>0.000</c:formatCode>
                <c:ptCount val="5"/>
                <c:pt idx="0">
                  <c:v>1</c:v>
                </c:pt>
                <c:pt idx="1">
                  <c:v>0.24547376969721313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CC10-4B21-A668-88784E98E4DB}"/>
            </c:ext>
          </c:extLst>
        </c:ser>
        <c:ser>
          <c:idx val="8"/>
          <c:order val="8"/>
          <c:tx>
            <c:strRef>
              <c:f>'pH of TP'!$L$174:$M$174</c:f>
              <c:strCache>
                <c:ptCount val="1"/>
                <c:pt idx="0">
                  <c:v>pH8 Chlorine/UV 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triang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('pH of TP'!$M$176,'pH of TP'!$M$179,'pH of TP'!$M$184,'pH of TP'!$M$185,'pH of TP'!$M$186)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2.8795482156839601E-2</c:v>
                  </c:pt>
                  <c:pt idx="2">
                    <c:v>2.0971502819117746E-3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('pH of TP'!$M$176,'pH of TP'!$M$179,'pH of TP'!$M$184,'pH of TP'!$M$185,'pH of TP'!$M$186)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2.8795482156839601E-2</c:v>
                  </c:pt>
                  <c:pt idx="2">
                    <c:v>2.0971502819117746E-3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('pH of TP'!$K$176,'pH of TP'!$K$179,'pH of TP'!$K$184,'pH of TP'!$K$185,'pH of TP'!$K$186)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('pH of TP'!$L$176,'pH of TP'!$L$179,'pH of TP'!$L$184,'pH of TP'!$L$185,'pH of TP'!$L$186)</c:f>
              <c:numCache>
                <c:formatCode>0.000</c:formatCode>
                <c:ptCount val="5"/>
                <c:pt idx="0">
                  <c:v>1</c:v>
                </c:pt>
                <c:pt idx="1">
                  <c:v>0.28535784137572623</c:v>
                </c:pt>
                <c:pt idx="2">
                  <c:v>2.8608500072287379E-2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CC10-4B21-A668-88784E98E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134640"/>
        <c:axId val="307135200"/>
      </c:scatterChart>
      <c:valAx>
        <c:axId val="30713464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135200"/>
        <c:crosses val="autoZero"/>
        <c:crossBetween val="midCat"/>
        <c:majorUnit val="10"/>
      </c:valAx>
      <c:valAx>
        <c:axId val="307135200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134640"/>
        <c:crosses val="autoZero"/>
        <c:crossBetween val="midCat"/>
        <c:majorUnit val="0.2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545419521562863"/>
          <c:h val="0.74644111111111111"/>
        </c:manualLayout>
      </c:layout>
      <c:scatterChart>
        <c:scatterStyle val="lineMarker"/>
        <c:varyColors val="0"/>
        <c:ser>
          <c:idx val="1"/>
          <c:order val="0"/>
          <c:tx>
            <c:v>WW+UV</c:v>
          </c:tx>
          <c:spPr>
            <a:ln>
              <a:solidFill>
                <a:srgbClr val="FF0000"/>
              </a:solidFill>
            </a:ln>
          </c:spPr>
          <c:marker>
            <c:symbol val="star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'WW of TP 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plus>
            <c:minus>
              <c:numRef>
                <c:f>'WW of TP 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minus>
            <c:spPr>
              <a:ln w="19050">
                <a:solidFill>
                  <a:srgbClr val="FF0000"/>
                </a:solidFill>
              </a:ln>
            </c:spPr>
          </c:errBars>
          <c:xVal>
            <c:numRef>
              <c:f>'WW of TP '!$R$13:$R$17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'WW of TP '!$S$13:$S$17</c:f>
              <c:numCache>
                <c:formatCode>0.000</c:formatCode>
                <c:ptCount val="5"/>
                <c:pt idx="0">
                  <c:v>1</c:v>
                </c:pt>
                <c:pt idx="1">
                  <c:v>0.99788911080903786</c:v>
                </c:pt>
                <c:pt idx="2">
                  <c:v>0.99207111727576403</c:v>
                </c:pt>
                <c:pt idx="3">
                  <c:v>0.98378078584761985</c:v>
                </c:pt>
                <c:pt idx="4">
                  <c:v>0.97048527278628416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92B1-4240-B9ED-B5C63F9C0A27}"/>
            </c:ext>
          </c:extLst>
        </c:ser>
        <c:ser>
          <c:idx val="3"/>
          <c:order val="1"/>
          <c:tx>
            <c:v>WW+Chlorination</c:v>
          </c:tx>
          <c:spPr>
            <a:ln>
              <a:solidFill>
                <a:srgbClr val="FF33CC"/>
              </a:solidFill>
            </a:ln>
          </c:spPr>
          <c:marker>
            <c:symbol val="dash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'WW of TP '!$T$4:$T$8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plus>
            <c:minus>
              <c:numRef>
                <c:f>'WW of TP '!$T$4:$T$8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minus>
            <c:spPr>
              <a:ln w="19050">
                <a:solidFill>
                  <a:srgbClr val="FF33CC"/>
                </a:solidFill>
              </a:ln>
            </c:spPr>
          </c:errBars>
          <c:xVal>
            <c:numRef>
              <c:f>'WW of TP '!$R$4:$R$8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'WW of TP '!$S$4:$S$8</c:f>
              <c:numCache>
                <c:formatCode>0.000</c:formatCode>
                <c:ptCount val="5"/>
                <c:pt idx="0">
                  <c:v>1</c:v>
                </c:pt>
                <c:pt idx="1">
                  <c:v>0.94479232898429055</c:v>
                </c:pt>
                <c:pt idx="2">
                  <c:v>0.71423032529598662</c:v>
                </c:pt>
                <c:pt idx="3">
                  <c:v>0.58620520638921947</c:v>
                </c:pt>
                <c:pt idx="4">
                  <c:v>0.52160431173448651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92B1-4240-B9ED-B5C63F9C0A27}"/>
            </c:ext>
          </c:extLst>
        </c:ser>
        <c:ser>
          <c:idx val="5"/>
          <c:order val="2"/>
          <c:tx>
            <c:v>WW+Chlorine/UV</c:v>
          </c:tx>
          <c:spPr>
            <a:ln>
              <a:solidFill>
                <a:schemeClr val="accent3"/>
              </a:solidFill>
            </a:ln>
          </c:spPr>
          <c:marker>
            <c:symbol val="diamond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('WW of TP '!$T$22,'WW of TP '!$T$25,'WW of TP '!$T$30:$T$32)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2.8262358316428222E-2</c:v>
                  </c:pt>
                  <c:pt idx="2">
                    <c:v>8.5186995283830624E-3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('WW of TP '!$T$22,'WW of TP '!$T$25,'WW of TP '!$T$30:$T$32)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2.8262358316428222E-2</c:v>
                  </c:pt>
                  <c:pt idx="2">
                    <c:v>8.5186995283830624E-3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3"/>
                </a:solidFill>
              </a:ln>
            </c:spPr>
          </c:errBars>
          <c:xVal>
            <c:numRef>
              <c:f>('WW of TP '!$R$22,'WW of TP '!$R$25,'WW of TP '!$R$30:$R$32)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('WW of TP '!$S$22,'WW of TP '!$S$25,'WW of TP '!$S$30:$S$32)</c:f>
              <c:numCache>
                <c:formatCode>0.000</c:formatCode>
                <c:ptCount val="5"/>
                <c:pt idx="0">
                  <c:v>1</c:v>
                </c:pt>
                <c:pt idx="1">
                  <c:v>0.22848667693181812</c:v>
                </c:pt>
                <c:pt idx="2">
                  <c:v>1.4206718936890622E-2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92B1-4240-B9ED-B5C63F9C0A27}"/>
            </c:ext>
          </c:extLst>
        </c:ser>
        <c:ser>
          <c:idx val="4"/>
          <c:order val="3"/>
          <c:tx>
            <c:v>UP+UV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EfficiencyTP!$A$44:$A$48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EfficiencyTP!$B$44:$B$48</c:f>
              <c:numCache>
                <c:formatCode>0.000</c:formatCode>
                <c:ptCount val="5"/>
                <c:pt idx="0">
                  <c:v>1</c:v>
                </c:pt>
                <c:pt idx="1">
                  <c:v>0.98461310880221553</c:v>
                </c:pt>
                <c:pt idx="2">
                  <c:v>0.97501574321494555</c:v>
                </c:pt>
                <c:pt idx="3">
                  <c:v>0.95985106213188109</c:v>
                </c:pt>
                <c:pt idx="4">
                  <c:v>0.94615761067158777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A-92B1-4240-B9ED-B5C63F9C0A27}"/>
            </c:ext>
          </c:extLst>
        </c:ser>
        <c:ser>
          <c:idx val="2"/>
          <c:order val="4"/>
          <c:tx>
            <c:v>UP+Chlorination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EfficiencyTP!$L$36:$L$40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92B1-4240-B9ED-B5C63F9C0A27}"/>
            </c:ext>
          </c:extLst>
        </c:ser>
        <c:ser>
          <c:idx val="0"/>
          <c:order val="5"/>
          <c:tx>
            <c:v>UP+Chlorine/UV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(EfficiencyTP!$A$52,EfficiencyTP!$A$55,EfficiencyTP!$A$60,EfficiencyTP!$A$61,EfficiencyTP!$A$62)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(EfficiencyTP!$B$52,EfficiencyTP!$B$55,EfficiencyTP!$B$60,EfficiencyTP!$B$61,EfficiencyTP!$B$62)</c:f>
              <c:numCache>
                <c:formatCode>0.000</c:formatCode>
                <c:ptCount val="5"/>
                <c:pt idx="0">
                  <c:v>1</c:v>
                </c:pt>
                <c:pt idx="1">
                  <c:v>0.24547376969721313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E-92B1-4240-B9ED-B5C63F9C0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140800"/>
        <c:axId val="307141360"/>
        <c:extLst xmlns:c16r2="http://schemas.microsoft.com/office/drawing/2015/06/chart"/>
      </c:scatterChart>
      <c:valAx>
        <c:axId val="30714080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141360"/>
        <c:crosses val="autoZero"/>
        <c:crossBetween val="midCat"/>
        <c:majorUnit val="10"/>
      </c:valAx>
      <c:valAx>
        <c:axId val="307141360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140800"/>
        <c:crosses val="autoZero"/>
        <c:crossBetween val="midCat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545419521562863"/>
          <c:h val="0.74644111111111111"/>
        </c:manualLayout>
      </c:layout>
      <c:scatterChart>
        <c:scatterStyle val="lineMarker"/>
        <c:varyColors val="0"/>
        <c:ser>
          <c:idx val="1"/>
          <c:order val="0"/>
          <c:tx>
            <c:v>UV</c:v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'WW of TP 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plus>
            <c:minus>
              <c:numRef>
                <c:f>'WW of TP 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'WW of TP '!$R$13:$R$17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'WW of TP '!$S$13:$S$17</c:f>
              <c:numCache>
                <c:formatCode>0.000</c:formatCode>
                <c:ptCount val="5"/>
                <c:pt idx="0">
                  <c:v>1</c:v>
                </c:pt>
                <c:pt idx="1">
                  <c:v>0.99788911080903786</c:v>
                </c:pt>
                <c:pt idx="2">
                  <c:v>0.99207111727576403</c:v>
                </c:pt>
                <c:pt idx="3">
                  <c:v>0.98378078584761985</c:v>
                </c:pt>
                <c:pt idx="4">
                  <c:v>0.97048527278628416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D51-4840-80A4-CEE7298AF441}"/>
            </c:ext>
          </c:extLst>
        </c:ser>
        <c:ser>
          <c:idx val="3"/>
          <c:order val="1"/>
          <c:tx>
            <c:v>Chlorination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'WW of TP '!$T$4:$T$8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plus>
            <c:minus>
              <c:numRef>
                <c:f>'WW of TP '!$T$4:$T$8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'WW of TP '!$R$4:$R$8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'WW of TP '!$S$4:$S$8</c:f>
              <c:numCache>
                <c:formatCode>0.000</c:formatCode>
                <c:ptCount val="5"/>
                <c:pt idx="0">
                  <c:v>1</c:v>
                </c:pt>
                <c:pt idx="1">
                  <c:v>0.94479232898429055</c:v>
                </c:pt>
                <c:pt idx="2">
                  <c:v>0.71423032529598662</c:v>
                </c:pt>
                <c:pt idx="3">
                  <c:v>0.58620520638921947</c:v>
                </c:pt>
                <c:pt idx="4">
                  <c:v>0.52160431173448651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D51-4840-80A4-CEE7298AF441}"/>
            </c:ext>
          </c:extLst>
        </c:ser>
        <c:ser>
          <c:idx val="5"/>
          <c:order val="2"/>
          <c:tx>
            <c:v>Chlorine/UV</c:v>
          </c:tx>
          <c:spPr>
            <a:ln>
              <a:solidFill>
                <a:schemeClr val="accent5"/>
              </a:solidFill>
            </a:ln>
          </c:spPr>
          <c:marker>
            <c:symbol val="triang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('WW of TP '!$T$22,'WW of TP '!$T$25,'WW of TP '!$T$30:$T$32)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2.8262358316428222E-2</c:v>
                  </c:pt>
                  <c:pt idx="2">
                    <c:v>8.5186995283830624E-3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('WW of TP '!$T$22,'WW of TP '!$T$25,'WW of TP '!$T$30:$T$32)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2.8262358316428222E-2</c:v>
                  </c:pt>
                  <c:pt idx="2">
                    <c:v>8.5186995283830624E-3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('WW of TP '!$R$22,'WW of TP '!$R$25,'WW of TP '!$R$30:$R$32)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('WW of TP '!$S$22,'WW of TP '!$S$25,'WW of TP '!$S$30:$S$32)</c:f>
              <c:numCache>
                <c:formatCode>0.000</c:formatCode>
                <c:ptCount val="5"/>
                <c:pt idx="0">
                  <c:v>1</c:v>
                </c:pt>
                <c:pt idx="1">
                  <c:v>0.22848667693181812</c:v>
                </c:pt>
                <c:pt idx="2">
                  <c:v>1.4206718936890622E-2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D51-4840-80A4-CEE7298AF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147520"/>
        <c:axId val="307148080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4"/>
                <c:order val="3"/>
                <c:tx>
                  <c:v>UP+UV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8"/>
                  <c:spPr>
                    <a:solidFill>
                      <a:schemeClr val="accent4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EfficiencyTP!$C$44:$C$48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EfficiencyTP!$C$44:$C$48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4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EfficiencyTP!$A$44:$A$48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EfficiencyTP!$B$44:$B$48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0.98461310880221553</c:v>
                      </c:pt>
                      <c:pt idx="2">
                        <c:v>0.97501574321494555</c:v>
                      </c:pt>
                      <c:pt idx="3">
                        <c:v>0.95985106213188109</c:v>
                      </c:pt>
                      <c:pt idx="4">
                        <c:v>0.94615761067158777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7D51-4840-80A4-CEE7298AF441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v>UP+Chlorination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chemeClr val="accent6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EfficiencyTP!$M$36:$M$40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7.57361379197595E-3</c:v>
                        </c:pt>
                        <c:pt idx="2">
                          <c:v>7.9748190503995432E-3</c:v>
                        </c:pt>
                        <c:pt idx="3">
                          <c:v>2.0225201750418347E-2</c:v>
                        </c:pt>
                        <c:pt idx="4">
                          <c:v>2.3904578559999477E-2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EfficiencyTP!$M$36:$M$40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7.57361379197595E-3</c:v>
                        </c:pt>
                        <c:pt idx="2">
                          <c:v>7.9748190503995432E-3</c:v>
                        </c:pt>
                        <c:pt idx="3">
                          <c:v>2.0225201750418347E-2</c:v>
                        </c:pt>
                        <c:pt idx="4">
                          <c:v>2.3904578559999477E-2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6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EfficiencyTP!$K$36:$K$40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EfficiencyTP!$L$36:$L$40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0.91249454475795044</c:v>
                      </c:pt>
                      <c:pt idx="2">
                        <c:v>0.76361657751106138</c:v>
                      </c:pt>
                      <c:pt idx="3">
                        <c:v>0.52666929704035104</c:v>
                      </c:pt>
                      <c:pt idx="4">
                        <c:v>0.28899966838022811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7D51-4840-80A4-CEE7298AF441}"/>
                  </c:ext>
                </c:extLst>
              </c15:ser>
            </c15:filteredScatterSeries>
            <c15:filteredScatterSeries>
              <c15:ser>
                <c:idx val="0"/>
                <c:order val="5"/>
                <c:tx>
                  <c:v>UP+Chlorine/UV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8"/>
                  <c:spPr>
                    <a:solidFill>
                      <a:schemeClr val="accent1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(EfficiencyTP!$C$52,EfficiencyTP!$C$55,EfficiencyTP!$C$60,EfficiencyTP!$C$61,EfficiencyTP!$C$62)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3.6806903273667209E-2</c:v>
                        </c:pt>
                        <c:pt idx="2">
                          <c:v>0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(EfficiencyTP!$C$52,EfficiencyTP!$C$55,EfficiencyTP!$C$60,EfficiencyTP!$C$61,EfficiencyTP!$C$62)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3.6806903273667209E-2</c:v>
                        </c:pt>
                        <c:pt idx="2">
                          <c:v>0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1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(EfficiencyTP!$A$52,EfficiencyTP!$A$55,EfficiencyTP!$A$60,EfficiencyTP!$A$61,EfficiencyTP!$A$62)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(EfficiencyTP!$B$52,EfficiencyTP!$B$55,EfficiencyTP!$B$60,EfficiencyTP!$B$61,EfficiencyTP!$B$62)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0.24547376969721313</c:v>
                      </c:pt>
                      <c:pt idx="2">
                        <c:v>1.0367051216523173E-3</c:v>
                      </c:pt>
                      <c:pt idx="3">
                        <c:v>1.0367051216523173E-3</c:v>
                      </c:pt>
                      <c:pt idx="4">
                        <c:v>1.0367051216523173E-3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7D51-4840-80A4-CEE7298AF441}"/>
                  </c:ext>
                </c:extLst>
              </c15:ser>
            </c15:filteredScatterSeries>
          </c:ext>
        </c:extLst>
      </c:scatterChart>
      <c:valAx>
        <c:axId val="30714752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148080"/>
        <c:crosses val="autoZero"/>
        <c:crossBetween val="midCat"/>
        <c:majorUnit val="10"/>
      </c:valAx>
      <c:valAx>
        <c:axId val="307148080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147520"/>
        <c:crosses val="autoZero"/>
        <c:crossBetween val="midCat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61598925925925929"/>
          <c:h val="0.74644111111111111"/>
        </c:manualLayout>
      </c:layout>
      <c:scatterChart>
        <c:scatterStyle val="lineMarker"/>
        <c:varyColors val="0"/>
        <c:ser>
          <c:idx val="4"/>
          <c:order val="0"/>
          <c:tx>
            <c:strRef>
              <c:f>'Kinetics of TP'!$L$4</c:f>
              <c:strCache>
                <c:ptCount val="1"/>
                <c:pt idx="0">
                  <c:v>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6598444444444447"/>
                  <c:y val="-0.46084999999999998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4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TP'!$F$5:$F$9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'Kinetics of TP'!$F$5:$F$9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TP'!$K$5:$K$9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TP'!$L$5:$L$9</c:f>
              <c:numCache>
                <c:formatCode>0.000</c:formatCode>
                <c:ptCount val="5"/>
                <c:pt idx="0">
                  <c:v>0</c:v>
                </c:pt>
                <c:pt idx="1">
                  <c:v>1.5506497911386332E-2</c:v>
                </c:pt>
                <c:pt idx="2">
                  <c:v>2.530166122752581E-2</c:v>
                </c:pt>
                <c:pt idx="3">
                  <c:v>4.0977150168894146E-2</c:v>
                </c:pt>
                <c:pt idx="4">
                  <c:v>5.5346116332491466E-2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790D-47CE-9CE6-39DA247B7C22}"/>
            </c:ext>
          </c:extLst>
        </c:ser>
        <c:ser>
          <c:idx val="2"/>
          <c:order val="1"/>
          <c:tx>
            <c:strRef>
              <c:f>'Kinetics of TP'!$M$4</c:f>
              <c:strCache>
                <c:ptCount val="1"/>
                <c:pt idx="0">
                  <c:v>Chlorination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6691333333333334"/>
                  <c:y val="-0.19555444444444445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6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TP'!$K$5:$K$9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TP'!$M$5:$M$9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0D-47CE-9CE6-39DA247B7C22}"/>
            </c:ext>
          </c:extLst>
        </c:ser>
        <c:ser>
          <c:idx val="0"/>
          <c:order val="2"/>
          <c:tx>
            <c:strRef>
              <c:f>'Kinetics of TP'!$O$4</c:f>
              <c:strCache>
                <c:ptCount val="1"/>
                <c:pt idx="0">
                  <c:v>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71467296296296301"/>
                  <c:y val="0.41029305555555562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'Kinetics of TP'!$N$5:$N$12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TP'!$O$5:$O$12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790D-47CE-9CE6-39DA247B7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434480"/>
        <c:axId val="307435040"/>
        <c:extLst xmlns:c16r2="http://schemas.microsoft.com/office/drawing/2015/06/chart"/>
      </c:scatterChart>
      <c:valAx>
        <c:axId val="30743448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435040"/>
        <c:crosses val="autoZero"/>
        <c:crossBetween val="midCat"/>
        <c:majorUnit val="10"/>
      </c:valAx>
      <c:valAx>
        <c:axId val="30743504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434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545419521562863"/>
          <c:h val="0.74644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'Kinetics of TP'!$L$15</c:f>
              <c:strCache>
                <c:ptCount val="1"/>
                <c:pt idx="0">
                  <c:v>WW+UV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7108832298063007"/>
                  <c:y val="-0.45732222222222224"/>
                </c:manualLayout>
              </c:layout>
              <c:numFmt formatCode="General" sourceLinked="0"/>
              <c:spPr>
                <a:ln w="19050">
                  <a:solidFill>
                    <a:srgbClr val="FF0000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TP'!$F$16:$F$20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plus>
            <c:minus>
              <c:numRef>
                <c:f>'Kinetics of TP'!$F$16:$F$20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minus>
            <c:spPr>
              <a:ln w="19050">
                <a:solidFill>
                  <a:srgbClr val="FF0000"/>
                </a:solidFill>
              </a:ln>
            </c:spPr>
          </c:errBars>
          <c:xVal>
            <c:numRef>
              <c:f>'Kinetics of TP'!$K$16:$K$20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TP'!$L$16:$L$20</c:f>
              <c:numCache>
                <c:formatCode>0.000</c:formatCode>
                <c:ptCount val="5"/>
                <c:pt idx="0">
                  <c:v>0</c:v>
                </c:pt>
                <c:pt idx="1">
                  <c:v>2.113120257793223E-3</c:v>
                </c:pt>
                <c:pt idx="2">
                  <c:v>7.9604834647455276E-3</c:v>
                </c:pt>
                <c:pt idx="3">
                  <c:v>1.6352185358866761E-2</c:v>
                </c:pt>
                <c:pt idx="4">
                  <c:v>2.995905136066486E-2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6E3-4FF6-96C6-335FD97C8569}"/>
            </c:ext>
          </c:extLst>
        </c:ser>
        <c:ser>
          <c:idx val="3"/>
          <c:order val="1"/>
          <c:tx>
            <c:strRef>
              <c:f>'Kinetics of TP'!$M$15</c:f>
              <c:strCache>
                <c:ptCount val="1"/>
                <c:pt idx="0">
                  <c:v>WW+Chlorination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33CC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7344064878256952"/>
                  <c:y val="-0.24362"/>
                </c:manualLayout>
              </c:layout>
              <c:numFmt formatCode="General" sourceLinked="0"/>
              <c:spPr>
                <a:ln w="19050">
                  <a:solidFill>
                    <a:srgbClr val="FF33CC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TP'!$C$16:$C$20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plus>
            <c:minus>
              <c:numRef>
                <c:f>'Kinetics of TP'!$C$16:$C$20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minus>
            <c:spPr>
              <a:ln w="19050">
                <a:solidFill>
                  <a:srgbClr val="FF33CC"/>
                </a:solidFill>
              </a:ln>
            </c:spPr>
          </c:errBars>
          <c:xVal>
            <c:numRef>
              <c:f>'Kinetics of TP'!$K$16:$K$20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TP'!$M$16:$M$20</c:f>
              <c:numCache>
                <c:formatCode>0.000</c:formatCode>
                <c:ptCount val="5"/>
                <c:pt idx="0">
                  <c:v>0</c:v>
                </c:pt>
                <c:pt idx="1">
                  <c:v>5.6790133327234774E-2</c:v>
                </c:pt>
                <c:pt idx="2">
                  <c:v>0.33654978421356846</c:v>
                </c:pt>
                <c:pt idx="3">
                  <c:v>0.5340853691528048</c:v>
                </c:pt>
                <c:pt idx="4">
                  <c:v>0.65084600204173093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6E3-4FF6-96C6-335FD97C8569}"/>
            </c:ext>
          </c:extLst>
        </c:ser>
        <c:ser>
          <c:idx val="5"/>
          <c:order val="2"/>
          <c:tx>
            <c:strRef>
              <c:f>'Kinetics of TP'!$O$15</c:f>
              <c:strCache>
                <c:ptCount val="1"/>
                <c:pt idx="0">
                  <c:v>WW+Chlorine/UV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3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6486864390454965"/>
                  <c:y val="0.44575222222222222"/>
                </c:manualLayout>
              </c:layout>
              <c:numFmt formatCode="General" sourceLinked="0"/>
              <c:spPr>
                <a:ln w="19050">
                  <a:solidFill>
                    <a:schemeClr val="accent3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TP'!$I$16:$I$24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5.2008281521013416E-2</c:v>
                  </c:pt>
                  <c:pt idx="2">
                    <c:v>2.3340271487309196E-2</c:v>
                  </c:pt>
                  <c:pt idx="3">
                    <c:v>2.8262358316428222E-2</c:v>
                  </c:pt>
                  <c:pt idx="4">
                    <c:v>2.9350291710366769E-2</c:v>
                  </c:pt>
                  <c:pt idx="5">
                    <c:v>1.8815084373839993E-2</c:v>
                  </c:pt>
                  <c:pt idx="6">
                    <c:v>1.5754796214564951E-2</c:v>
                  </c:pt>
                  <c:pt idx="7">
                    <c:v>1.2160665368003965E-2</c:v>
                  </c:pt>
                  <c:pt idx="8">
                    <c:v>8.5186995283830624E-3</c:v>
                  </c:pt>
                </c:numCache>
              </c:numRef>
            </c:plus>
            <c:minus>
              <c:numRef>
                <c:f>'Kinetics of TP'!$I$16:$I$24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5.2008281521013416E-2</c:v>
                  </c:pt>
                  <c:pt idx="2">
                    <c:v>2.3340271487309196E-2</c:v>
                  </c:pt>
                  <c:pt idx="3">
                    <c:v>2.8262358316428222E-2</c:v>
                  </c:pt>
                  <c:pt idx="4">
                    <c:v>2.9350291710366769E-2</c:v>
                  </c:pt>
                  <c:pt idx="5">
                    <c:v>1.8815084373839993E-2</c:v>
                  </c:pt>
                  <c:pt idx="6">
                    <c:v>1.5754796214564951E-2</c:v>
                  </c:pt>
                  <c:pt idx="7">
                    <c:v>1.2160665368003965E-2</c:v>
                  </c:pt>
                  <c:pt idx="8">
                    <c:v>8.5186995283830624E-3</c:v>
                  </c:pt>
                </c:numCache>
              </c:numRef>
            </c:minus>
            <c:spPr>
              <a:ln w="19050">
                <a:solidFill>
                  <a:schemeClr val="accent3"/>
                </a:solidFill>
              </a:ln>
            </c:spPr>
          </c:errBars>
          <c:xVal>
            <c:numRef>
              <c:f>'Kinetics of TP'!$N$16:$N$24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</c:numCache>
            </c:numRef>
          </c:xVal>
          <c:yVal>
            <c:numRef>
              <c:f>'Kinetics of TP'!$O$16:$O$24</c:f>
              <c:numCache>
                <c:formatCode>0.000</c:formatCode>
                <c:ptCount val="9"/>
                <c:pt idx="0">
                  <c:v>0</c:v>
                </c:pt>
                <c:pt idx="1">
                  <c:v>8.8866733771808648E-2</c:v>
                </c:pt>
                <c:pt idx="2">
                  <c:v>0.7734630441940622</c:v>
                </c:pt>
                <c:pt idx="3">
                  <c:v>1.4762773769918982</c:v>
                </c:pt>
                <c:pt idx="4">
                  <c:v>2.0394747778057827</c:v>
                </c:pt>
                <c:pt idx="5">
                  <c:v>2.6990843696072595</c:v>
                </c:pt>
                <c:pt idx="6">
                  <c:v>3.323048690986159</c:v>
                </c:pt>
                <c:pt idx="7">
                  <c:v>3.7595588034774297</c:v>
                </c:pt>
                <c:pt idx="8">
                  <c:v>4.2540402617122162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6E3-4FF6-96C6-335FD97C8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438960"/>
        <c:axId val="307439520"/>
        <c:extLst xmlns:c16r2="http://schemas.microsoft.com/office/drawing/2015/06/chart"/>
      </c:scatterChart>
      <c:valAx>
        <c:axId val="30743896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439520"/>
        <c:crosses val="autoZero"/>
        <c:crossBetween val="midCat"/>
        <c:majorUnit val="10"/>
      </c:valAx>
      <c:valAx>
        <c:axId val="307439520"/>
        <c:scaling>
          <c:orientation val="minMax"/>
          <c:max val="4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438960"/>
        <c:crosses val="autoZero"/>
        <c:crossBetween val="midCat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13925925925923"/>
          <c:y val="7.4493611111111108E-2"/>
          <c:w val="0.65386611111111115"/>
          <c:h val="0.77300083333333336"/>
        </c:manualLayout>
      </c:layout>
      <c:scatterChart>
        <c:scatterStyle val="lineMarker"/>
        <c:varyColors val="0"/>
        <c:ser>
          <c:idx val="2"/>
          <c:order val="0"/>
          <c:tx>
            <c:strRef>
              <c:f>'Kinetics of TP'!$L$39</c:f>
              <c:strCache>
                <c:ptCount val="1"/>
                <c:pt idx="0">
                  <c:v>pH6 UV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252888888888891"/>
                  <c:y val="-0.4925288888888889"/>
                </c:manualLayout>
              </c:layout>
              <c:numFmt formatCode="General" sourceLinked="0"/>
              <c:spPr>
                <a:ln w="19050">
                  <a:solidFill>
                    <a:schemeClr val="accent5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TP'!$C$40:$C$44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plus>
            <c:minus>
              <c:numRef>
                <c:f>'Kinetics of TP'!$C$40:$C$44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'Kinetics of TP'!$K$40:$K$44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TP'!$L$40:$L$44</c:f>
              <c:numCache>
                <c:formatCode>0.000</c:formatCode>
                <c:ptCount val="5"/>
                <c:pt idx="0">
                  <c:v>0</c:v>
                </c:pt>
                <c:pt idx="1">
                  <c:v>2.0039424781197347E-3</c:v>
                </c:pt>
                <c:pt idx="2">
                  <c:v>4.034328158047243E-3</c:v>
                </c:pt>
                <c:pt idx="3">
                  <c:v>8.5907930831595689E-3</c:v>
                </c:pt>
                <c:pt idx="4">
                  <c:v>1.0252795065288039E-2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683-4C11-9B9E-B33A90A83A27}"/>
            </c:ext>
          </c:extLst>
        </c:ser>
        <c:ser>
          <c:idx val="0"/>
          <c:order val="1"/>
          <c:tx>
            <c:strRef>
              <c:f>'Kinetics of TP'!$M$39</c:f>
              <c:strCache>
                <c:ptCount val="1"/>
                <c:pt idx="0">
                  <c:v>pH7 UV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395185185185187"/>
                  <c:y val="-0.11047972222222223"/>
                </c:manualLayout>
              </c:layout>
              <c:numFmt formatCode="General" sourceLinked="0"/>
              <c:spPr>
                <a:ln w="19050">
                  <a:solidFill>
                    <a:schemeClr val="accent6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TP'!$F$40:$F$44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'Kinetics of TP'!$F$40:$F$44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TP'!$K$40:$K$44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TP'!$M$40:$M$44</c:f>
              <c:numCache>
                <c:formatCode>0.000</c:formatCode>
                <c:ptCount val="5"/>
                <c:pt idx="0">
                  <c:v>0</c:v>
                </c:pt>
                <c:pt idx="1">
                  <c:v>1.5506497911386332E-2</c:v>
                </c:pt>
                <c:pt idx="2">
                  <c:v>2.530166122752581E-2</c:v>
                </c:pt>
                <c:pt idx="3">
                  <c:v>4.0977150168894146E-2</c:v>
                </c:pt>
                <c:pt idx="4">
                  <c:v>5.5346116332491466E-2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683-4C11-9B9E-B33A90A83A27}"/>
            </c:ext>
          </c:extLst>
        </c:ser>
        <c:ser>
          <c:idx val="3"/>
          <c:order val="2"/>
          <c:tx>
            <c:strRef>
              <c:f>'Kinetics of TP'!$N$39</c:f>
              <c:strCache>
                <c:ptCount val="1"/>
                <c:pt idx="0">
                  <c:v>pH8 UV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488074074074074"/>
                  <c:y val="0.24347222222222223"/>
                </c:manualLayout>
              </c:layout>
              <c:numFmt formatCode="General" sourceLinked="0"/>
              <c:spPr>
                <a:ln w="19050">
                  <a:solidFill>
                    <a:schemeClr val="accent4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TP'!$I$40:$I$44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plus>
            <c:minus>
              <c:numRef>
                <c:f>'Kinetics of TP'!$I$40:$I$44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TP'!$K$40:$K$44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TP'!$N$40:$N$44</c:f>
              <c:numCache>
                <c:formatCode>0.000</c:formatCode>
                <c:ptCount val="5"/>
                <c:pt idx="0">
                  <c:v>0</c:v>
                </c:pt>
                <c:pt idx="1">
                  <c:v>1.310455097525743E-2</c:v>
                </c:pt>
                <c:pt idx="2">
                  <c:v>2.4675955066253627E-2</c:v>
                </c:pt>
                <c:pt idx="3">
                  <c:v>4.24289915819255E-2</c:v>
                </c:pt>
                <c:pt idx="4">
                  <c:v>0.11406828047422769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683-4C11-9B9E-B33A90A83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443440"/>
        <c:axId val="307444000"/>
      </c:scatterChart>
      <c:valAx>
        <c:axId val="30744344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444000"/>
        <c:crosses val="autoZero"/>
        <c:crossBetween val="midCat"/>
        <c:majorUnit val="10"/>
      </c:valAx>
      <c:valAx>
        <c:axId val="307444000"/>
        <c:scaling>
          <c:orientation val="minMax"/>
          <c:max val="0.1600000000000000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443440"/>
        <c:crosses val="autoZero"/>
        <c:crossBetween val="midCat"/>
        <c:majorUnit val="4.0000000000000008E-2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73185185185185"/>
          <c:y val="7.4493611111111108E-2"/>
          <c:w val="0.56214388888888878"/>
          <c:h val="0.77300083333333336"/>
        </c:manualLayout>
      </c:layout>
      <c:scatterChart>
        <c:scatterStyle val="lineMarker"/>
        <c:varyColors val="0"/>
        <c:ser>
          <c:idx val="1"/>
          <c:order val="0"/>
          <c:tx>
            <c:strRef>
              <c:f>'Kinetics of TP'!$L$47</c:f>
              <c:strCache>
                <c:ptCount val="1"/>
                <c:pt idx="0">
                  <c:v>pH6 Chlorination</c:v>
                </c:pt>
              </c:strCache>
            </c:strRef>
          </c:tx>
          <c:spPr>
            <a:ln w="19050">
              <a:noFill/>
            </a:ln>
          </c:spPr>
          <c:marker>
            <c:symbol val="x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780666666666677"/>
                  <c:y val="0.15128416666666666"/>
                </c:manualLayout>
              </c:layout>
              <c:numFmt formatCode="General" sourceLinked="0"/>
              <c:spPr>
                <a:ln w="19050">
                  <a:solidFill>
                    <a:schemeClr val="accent5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TP'!$C$48:$C$52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plus>
            <c:minus>
              <c:numRef>
                <c:f>'Kinetics of TP'!$C$48:$C$52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'Kinetics of TP'!$K$48:$K$52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TP'!$L$48:$L$52</c:f>
              <c:numCache>
                <c:formatCode>0.000</c:formatCode>
                <c:ptCount val="5"/>
                <c:pt idx="0">
                  <c:v>0</c:v>
                </c:pt>
                <c:pt idx="1">
                  <c:v>1.146967253233985</c:v>
                </c:pt>
                <c:pt idx="2">
                  <c:v>2.2057473719607565</c:v>
                </c:pt>
                <c:pt idx="3">
                  <c:v>3.2679677048224409</c:v>
                </c:pt>
                <c:pt idx="4">
                  <c:v>5.2551828852796687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12E-4119-B511-1304AF30EEE0}"/>
            </c:ext>
          </c:extLst>
        </c:ser>
        <c:ser>
          <c:idx val="4"/>
          <c:order val="1"/>
          <c:tx>
            <c:strRef>
              <c:f>'Kinetics of TP'!$M$47</c:f>
              <c:strCache>
                <c:ptCount val="1"/>
                <c:pt idx="0">
                  <c:v>pH7 Chlorination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545481481481483"/>
                  <c:y val="-0.2456261111111111"/>
                </c:manualLayout>
              </c:layout>
              <c:numFmt formatCode="General" sourceLinked="0"/>
              <c:spPr>
                <a:ln w="19050">
                  <a:solidFill>
                    <a:schemeClr val="accent6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TP'!$F$48:$F$52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TP'!$F$48:$F$52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'Kinetics of TP'!$K$48:$K$52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TP'!$M$48:$M$52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12E-4119-B511-1304AF30EEE0}"/>
            </c:ext>
          </c:extLst>
        </c:ser>
        <c:ser>
          <c:idx val="5"/>
          <c:order val="2"/>
          <c:tx>
            <c:strRef>
              <c:f>'Kinetics of TP'!$N$47</c:f>
              <c:strCache>
                <c:ptCount val="1"/>
                <c:pt idx="0">
                  <c:v>pH8 Chlorination</c:v>
                </c:pt>
              </c:strCache>
            </c:strRef>
          </c:tx>
          <c:spPr>
            <a:ln w="19050">
              <a:noFill/>
            </a:ln>
          </c:spPr>
          <c:marker>
            <c:symbol val="dot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545481481481483"/>
                  <c:y val="-0.16021333333333326"/>
                </c:manualLayout>
              </c:layout>
              <c:numFmt formatCode="General" sourceLinked="0"/>
              <c:spPr>
                <a:ln w="19050">
                  <a:solidFill>
                    <a:schemeClr val="accent4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TP'!$I$48:$I$52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plus>
            <c:minus>
              <c:numRef>
                <c:f>'Kinetics of TP'!$I$48:$I$52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'Kinetics of TP'!$K$48:$K$52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TP'!$N$48:$N$52</c:f>
              <c:numCache>
                <c:formatCode>0.000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0.11514856531673338</c:v>
                </c:pt>
                <c:pt idx="3">
                  <c:v>0.3723288795731286</c:v>
                </c:pt>
                <c:pt idx="4">
                  <c:v>0.8877202294998684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12E-4119-B511-1304AF30E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447920"/>
        <c:axId val="307448480"/>
      </c:scatterChart>
      <c:valAx>
        <c:axId val="30744792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448480"/>
        <c:crosses val="autoZero"/>
        <c:crossBetween val="midCat"/>
        <c:majorUnit val="10"/>
      </c:valAx>
      <c:valAx>
        <c:axId val="3074484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0" baseline="0">
                    <a:effectLst/>
                  </a:rPr>
                  <a:t>-ln(C/C</a:t>
                </a:r>
                <a:r>
                  <a:rPr lang="en-US" sz="1200" b="1" i="0" baseline="-25000">
                    <a:effectLst/>
                  </a:rPr>
                  <a:t>0</a:t>
                </a:r>
                <a:r>
                  <a:rPr lang="en-US" sz="1200" b="1" i="0" baseline="0">
                    <a:effectLst/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7447920"/>
        <c:crosses val="autoZero"/>
        <c:crossBetween val="midCat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32444444444445"/>
          <c:y val="7.4493611111111108E-2"/>
          <c:w val="0.56919944444444448"/>
          <c:h val="0.77300083333333336"/>
        </c:manualLayout>
      </c:layout>
      <c:scatterChart>
        <c:scatterStyle val="lineMarker"/>
        <c:varyColors val="0"/>
        <c:ser>
          <c:idx val="6"/>
          <c:order val="0"/>
          <c:tx>
            <c:strRef>
              <c:f>'Kinetics of TP'!$L$55</c:f>
              <c:strCache>
                <c:ptCount val="1"/>
                <c:pt idx="0">
                  <c:v>pH6 Chlorine/UV</c:v>
                </c:pt>
              </c:strCache>
            </c:strRef>
          </c:tx>
          <c:spPr>
            <a:ln w="19050">
              <a:noFill/>
            </a:ln>
          </c:spPr>
          <c:marker>
            <c:symbol val="plus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6673481481481479"/>
                  <c:y val="9.898888888888889E-2"/>
                </c:manualLayout>
              </c:layout>
              <c:numFmt formatCode="General" sourceLinked="0"/>
              <c:spPr>
                <a:ln w="19050">
                  <a:solidFill>
                    <a:schemeClr val="accent5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TP'!$C$56:$C$63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</c:numCache>
              </c:numRef>
            </c:plus>
            <c:minus>
              <c:numRef>
                <c:f>'Kinetics of TP'!$C$56:$C$63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'Kinetics of TP'!$K$56:$K$63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TP'!$L$56:$L$63</c:f>
              <c:numCache>
                <c:formatCode>0.000</c:formatCode>
                <c:ptCount val="8"/>
                <c:pt idx="0">
                  <c:v>0</c:v>
                </c:pt>
                <c:pt idx="1">
                  <c:v>0.64057282564736151</c:v>
                </c:pt>
                <c:pt idx="2">
                  <c:v>1.5659266878890521</c:v>
                </c:pt>
                <c:pt idx="3">
                  <c:v>2.4504861951242871</c:v>
                </c:pt>
                <c:pt idx="4">
                  <c:v>3.2936705618940469</c:v>
                </c:pt>
                <c:pt idx="5">
                  <c:v>3.7589216270159289</c:v>
                </c:pt>
                <c:pt idx="6">
                  <c:v>4.5457285128001148</c:v>
                </c:pt>
                <c:pt idx="7">
                  <c:v>5.2552559848256832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B64-42A3-97B8-9AA2974836E6}"/>
            </c:ext>
          </c:extLst>
        </c:ser>
        <c:ser>
          <c:idx val="7"/>
          <c:order val="1"/>
          <c:tx>
            <c:strRef>
              <c:f>'Kinetics of TP'!$M$55</c:f>
              <c:strCache>
                <c:ptCount val="1"/>
                <c:pt idx="0">
                  <c:v>pH7 Chlorine/UV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6673481481481479"/>
                  <c:y val="6.6756388888888893E-2"/>
                </c:manualLayout>
              </c:layout>
              <c:numFmt formatCode="General" sourceLinked="0"/>
              <c:spPr>
                <a:ln w="19050">
                  <a:solidFill>
                    <a:schemeClr val="accent6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TP'!$F$56:$F$63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TP'!$F$56:$F$63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'Kinetics of TP'!$K$56:$K$63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TP'!$M$56:$M$63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0B64-42A3-97B8-9AA2974836E6}"/>
            </c:ext>
          </c:extLst>
        </c:ser>
        <c:ser>
          <c:idx val="8"/>
          <c:order val="2"/>
          <c:tx>
            <c:strRef>
              <c:f>'Kinetics of TP'!$N$55</c:f>
              <c:strCache>
                <c:ptCount val="1"/>
                <c:pt idx="0">
                  <c:v>pH8 Chlorine/UV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6673481481481479"/>
                  <c:y val="0.10698472222222222"/>
                </c:manualLayout>
              </c:layout>
              <c:numFmt formatCode="General" sourceLinked="0"/>
              <c:spPr>
                <a:ln w="19050">
                  <a:solidFill>
                    <a:schemeClr val="accent4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TP'!$I$56:$I$64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  <c:pt idx="8">
                    <c:v>2.0971502819117746E-3</c:v>
                  </c:pt>
                </c:numCache>
              </c:numRef>
            </c:plus>
            <c:minus>
              <c:numRef>
                <c:f>'Kinetics of TP'!$I$56:$I$64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  <c:pt idx="8">
                    <c:v>2.0971502819117746E-3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'Kinetics of TP'!$K$56:$K$64</c:f>
              <c:numCache>
                <c:formatCode>0</c:formatCode>
                <c:ptCount val="9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 formatCode="General">
                  <c:v>15</c:v>
                </c:pt>
              </c:numCache>
            </c:numRef>
          </c:xVal>
          <c:yVal>
            <c:numRef>
              <c:f>'Kinetics of TP'!$N$56:$N$63</c:f>
              <c:numCache>
                <c:formatCode>0.000</c:formatCode>
                <c:ptCount val="8"/>
                <c:pt idx="0">
                  <c:v>0</c:v>
                </c:pt>
                <c:pt idx="1">
                  <c:v>9.0596663490672497E-2</c:v>
                </c:pt>
                <c:pt idx="2">
                  <c:v>0.60352925228562482</c:v>
                </c:pt>
                <c:pt idx="3">
                  <c:v>1.2540113025251312</c:v>
                </c:pt>
                <c:pt idx="4">
                  <c:v>1.9141420481740596</c:v>
                </c:pt>
                <c:pt idx="5">
                  <c:v>2.5964026359611498</c:v>
                </c:pt>
                <c:pt idx="6">
                  <c:v>3.0650337767941531</c:v>
                </c:pt>
                <c:pt idx="7">
                  <c:v>3.3471858379998518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0B64-42A3-97B8-9AA297483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304480"/>
        <c:axId val="308305040"/>
      </c:scatterChart>
      <c:valAx>
        <c:axId val="30830448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8305040"/>
        <c:crosses val="autoZero"/>
        <c:crossBetween val="midCat"/>
      </c:valAx>
      <c:valAx>
        <c:axId val="30830504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8304480"/>
        <c:crosses val="autoZero"/>
        <c:crossBetween val="midCat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0685185185185"/>
          <c:y val="8.1549166666666686E-2"/>
          <c:w val="0.64452703703703706"/>
          <c:h val="0.74477861111111099"/>
        </c:manualLayout>
      </c:layout>
      <c:scatterChart>
        <c:scatterStyle val="lineMarker"/>
        <c:varyColors val="0"/>
        <c:ser>
          <c:idx val="7"/>
          <c:order val="0"/>
          <c:tx>
            <c:strRef>
              <c:f>'Kinetics of TP'!$L$67</c:f>
              <c:strCache>
                <c:ptCount val="1"/>
                <c:pt idx="0">
                  <c:v>FAC 50   µM Chlorination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8"/>
            <c:spPr>
              <a:solidFill>
                <a:srgbClr val="92D050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781907407407406"/>
                  <c:y val="-0.30169111111111113"/>
                </c:manualLayout>
              </c:layout>
              <c:numFmt formatCode="General" sourceLinked="0"/>
              <c:spPr>
                <a:ln w="19050">
                  <a:solidFill>
                    <a:schemeClr val="accent6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TP'!$C$68:$C$72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plus>
            <c:minus>
              <c:numRef>
                <c:f>'Kinetics of TP'!$C$68:$C$72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minus>
            <c:spPr>
              <a:ln w="19050">
                <a:solidFill>
                  <a:srgbClr val="92D050"/>
                </a:solidFill>
              </a:ln>
            </c:spPr>
          </c:errBars>
          <c:xVal>
            <c:numRef>
              <c:f>'Kinetics of TP'!$K$68:$K$72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TP'!$L$68:$L$72</c:f>
              <c:numCache>
                <c:formatCode>0.000</c:formatCode>
                <c:ptCount val="5"/>
                <c:pt idx="0">
                  <c:v>0</c:v>
                </c:pt>
                <c:pt idx="1">
                  <c:v>2.5105133402625032E-2</c:v>
                </c:pt>
                <c:pt idx="2">
                  <c:v>3.6178376205080187E-2</c:v>
                </c:pt>
                <c:pt idx="3">
                  <c:v>5.8163627551612203E-2</c:v>
                </c:pt>
                <c:pt idx="4">
                  <c:v>0.14716391655884076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1FA-44F5-8DC2-0CC0674C73BC}"/>
            </c:ext>
          </c:extLst>
        </c:ser>
        <c:ser>
          <c:idx val="6"/>
          <c:order val="1"/>
          <c:tx>
            <c:strRef>
              <c:f>'Kinetics of TP'!$M$67</c:f>
              <c:strCache>
                <c:ptCount val="1"/>
                <c:pt idx="0">
                  <c:v>FAC 250 µM Chlorination</c:v>
                </c:pt>
              </c:strCache>
            </c:strRef>
          </c:tx>
          <c:spPr>
            <a:ln w="19050">
              <a:noFill/>
            </a:ln>
          </c:spPr>
          <c:marker>
            <c:symbol val="plus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33CC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546722222222223"/>
                  <c:y val="1.1888888888888889E-4"/>
                </c:manualLayout>
              </c:layout>
              <c:numFmt formatCode="General" sourceLinked="0"/>
              <c:spPr>
                <a:ln w="19050">
                  <a:solidFill>
                    <a:srgbClr val="FF33CC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TP'!$F$68:$F$72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plus>
            <c:minus>
              <c:numRef>
                <c:f>'Kinetics of TP'!$F$68:$F$72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minus>
            <c:spPr>
              <a:ln w="19050">
                <a:solidFill>
                  <a:srgbClr val="FF33CC"/>
                </a:solidFill>
              </a:ln>
            </c:spPr>
          </c:errBars>
          <c:xVal>
            <c:numRef>
              <c:f>'Kinetics of TP'!$K$68:$K$72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TP'!$M$68:$M$72</c:f>
              <c:numCache>
                <c:formatCode>0.000</c:formatCode>
                <c:ptCount val="5"/>
                <c:pt idx="0">
                  <c:v>0</c:v>
                </c:pt>
                <c:pt idx="1">
                  <c:v>8.6980113461391576E-2</c:v>
                </c:pt>
                <c:pt idx="2">
                  <c:v>0.1546661118218004</c:v>
                </c:pt>
                <c:pt idx="3">
                  <c:v>0.29742548490815041</c:v>
                </c:pt>
                <c:pt idx="4">
                  <c:v>0.39132562125935055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1FA-44F5-8DC2-0CC0674C73BC}"/>
            </c:ext>
          </c:extLst>
        </c:ser>
        <c:ser>
          <c:idx val="5"/>
          <c:order val="2"/>
          <c:tx>
            <c:strRef>
              <c:f>'Kinetics of TP'!$N$67</c:f>
              <c:strCache>
                <c:ptCount val="1"/>
                <c:pt idx="0">
                  <c:v>FAC 500 µM Chlorination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311537037037035"/>
                  <c:y val="0.56146194444444442"/>
                </c:manualLayout>
              </c:layout>
              <c:numFmt formatCode="General" sourceLinked="0"/>
              <c:spPr>
                <a:ln w="19050">
                  <a:solidFill>
                    <a:schemeClr val="accent5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TP'!$I$68:$I$72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TP'!$I$68:$I$72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'Kinetics of TP'!$K$68:$K$72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TP'!$N$68:$N$72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1FA-44F5-8DC2-0CC0674C7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308960"/>
        <c:axId val="308309520"/>
        <c:extLst xmlns:c16r2="http://schemas.microsoft.com/office/drawing/2015/06/chart"/>
      </c:scatterChart>
      <c:valAx>
        <c:axId val="30830896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8309520"/>
        <c:crosses val="autoZero"/>
        <c:crossBetween val="midCat"/>
        <c:majorUnit val="10"/>
      </c:valAx>
      <c:valAx>
        <c:axId val="30830952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th-TH" sz="1200" b="1" i="0" u="none" strike="noStrike" baseline="0">
                    <a:effectLst/>
                  </a:rPr>
                  <a:t>-</a:t>
                </a:r>
                <a:r>
                  <a:rPr lang="en-US" sz="1200" b="1" i="0" u="none" strike="noStrike" baseline="0">
                    <a:effectLst/>
                  </a:rPr>
                  <a:t>ln(C/C</a:t>
                </a:r>
                <a:r>
                  <a:rPr lang="en-US" sz="1200" b="1" i="0" u="none" strike="noStrike" baseline="-25000">
                    <a:effectLst/>
                  </a:rPr>
                  <a:t>0</a:t>
                </a:r>
                <a:r>
                  <a:rPr lang="en-US" sz="1200" b="1" i="0" u="none" strike="noStrike" baseline="0">
                    <a:effectLst/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8308960"/>
        <c:crosses val="autoZero"/>
        <c:crossBetween val="midCat"/>
        <c:majorUnit val="0.2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9408018518518519"/>
          <c:y val="4.2333333333333334E-2"/>
          <c:w val="0.1918087037037037"/>
          <c:h val="0.341991666666666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6240740740737"/>
          <c:y val="8.1549166666666686E-2"/>
          <c:w val="0.62100851851851857"/>
          <c:h val="0.74477861111111099"/>
        </c:manualLayout>
      </c:layout>
      <c:scatterChart>
        <c:scatterStyle val="lineMarker"/>
        <c:varyColors val="0"/>
        <c:ser>
          <c:idx val="3"/>
          <c:order val="0"/>
          <c:tx>
            <c:strRef>
              <c:f>'Kinetics of TP'!$L$75</c:f>
              <c:strCache>
                <c:ptCount val="1"/>
                <c:pt idx="0">
                  <c:v>FAC 50   µM Chlorine/UV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0605074074074073"/>
                  <c:y val="-0.29137000000000002"/>
                </c:manualLayout>
              </c:layout>
              <c:numFmt formatCode="General" sourceLinked="0"/>
              <c:spPr>
                <a:ln w="19050">
                  <a:solidFill>
                    <a:schemeClr val="accent4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TP'!$C$76:$C$86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plus>
            <c:minus>
              <c:numRef>
                <c:f>'Kinetics of TP'!$C$76:$C$86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TP'!$K$76:$K$86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TP'!$L$76:$L$81</c:f>
              <c:numCache>
                <c:formatCode>0.000</c:formatCode>
                <c:ptCount val="6"/>
                <c:pt idx="0">
                  <c:v>0</c:v>
                </c:pt>
                <c:pt idx="1">
                  <c:v>1.624869275135547E-2</c:v>
                </c:pt>
                <c:pt idx="2">
                  <c:v>0.16597526476109997</c:v>
                </c:pt>
                <c:pt idx="3">
                  <c:v>0.25003459881986573</c:v>
                </c:pt>
                <c:pt idx="4">
                  <c:v>0.28046123237784759</c:v>
                </c:pt>
                <c:pt idx="5">
                  <c:v>0.30563304876318853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3-5A68-4993-BFF5-D853AACFA678}"/>
            </c:ext>
          </c:extLst>
        </c:ser>
        <c:ser>
          <c:idx val="0"/>
          <c:order val="1"/>
          <c:tx>
            <c:strRef>
              <c:f>'Kinetics of TP'!$M$75</c:f>
              <c:strCache>
                <c:ptCount val="1"/>
                <c:pt idx="0">
                  <c:v>FAC 250 µM Chlorine/UV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0840259259259262"/>
                  <c:y val="5.9972499999999998E-2"/>
                </c:manualLayout>
              </c:layout>
              <c:numFmt formatCode="General" sourceLinked="0"/>
              <c:spPr>
                <a:ln w="19050">
                  <a:solidFill>
                    <a:srgbClr val="FF0000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TP'!$F$76:$F$86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plus>
            <c:minus>
              <c:numRef>
                <c:f>'Kinetics of TP'!$F$76:$F$86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'Kinetics of TP'!$K$76:$K$86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TP'!$M$76:$M$81</c:f>
              <c:numCache>
                <c:formatCode>0.000</c:formatCode>
                <c:ptCount val="6"/>
                <c:pt idx="0">
                  <c:v>0</c:v>
                </c:pt>
                <c:pt idx="1">
                  <c:v>2.6487923701829782E-2</c:v>
                </c:pt>
                <c:pt idx="2">
                  <c:v>0.3476462359688744</c:v>
                </c:pt>
                <c:pt idx="3">
                  <c:v>0.74621691185842642</c:v>
                </c:pt>
                <c:pt idx="4">
                  <c:v>1.1588468709075299</c:v>
                </c:pt>
                <c:pt idx="5">
                  <c:v>1.4450680675305843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A68-4993-BFF5-D853AACFA678}"/>
            </c:ext>
          </c:extLst>
        </c:ser>
        <c:ser>
          <c:idx val="2"/>
          <c:order val="2"/>
          <c:tx>
            <c:strRef>
              <c:f>'Kinetics of TP'!$N$75</c:f>
              <c:strCache>
                <c:ptCount val="1"/>
                <c:pt idx="0">
                  <c:v>FAC 500 µM Chlorine/UV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3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0605074074074073"/>
                  <c:y val="0.58170666666666671"/>
                </c:manualLayout>
              </c:layout>
              <c:numFmt formatCode="General" sourceLinked="0"/>
              <c:spPr>
                <a:ln w="19050">
                  <a:solidFill>
                    <a:schemeClr val="accent3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TP'!$I$76:$I$83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TP'!$I$76:$I$83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'Kinetics of TP'!$K$76:$K$83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TP'!$N$76:$N$83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A68-4993-BFF5-D853AACFA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764800"/>
        <c:axId val="265762560"/>
        <c:extLst xmlns:c16r2="http://schemas.microsoft.com/office/drawing/2015/06/chart"/>
      </c:scatterChart>
      <c:valAx>
        <c:axId val="265764800"/>
        <c:scaling>
          <c:orientation val="minMax"/>
          <c:max val="1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5762560"/>
        <c:crosses val="autoZero"/>
        <c:crossBetween val="midCat"/>
      </c:valAx>
      <c:valAx>
        <c:axId val="2657625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th-TH" sz="1200" b="1" i="0" u="none" strike="noStrike" baseline="0">
                    <a:effectLst/>
                  </a:rPr>
                  <a:t>-</a:t>
                </a:r>
                <a:r>
                  <a:rPr lang="en-US" sz="1200" b="1" i="0" u="none" strike="noStrike" baseline="0">
                    <a:effectLst/>
                  </a:rPr>
                  <a:t>ln(C/C</a:t>
                </a:r>
                <a:r>
                  <a:rPr lang="en-US" sz="1200" b="1" i="0" u="none" strike="noStrike" baseline="-25000">
                    <a:effectLst/>
                  </a:rPr>
                  <a:t>0</a:t>
                </a:r>
                <a:r>
                  <a:rPr lang="en-US" sz="1200" b="1" i="0" u="none" strike="noStrike" baseline="0">
                    <a:effectLst/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5764800"/>
        <c:crosses val="autoZero"/>
        <c:crossBetween val="midCat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6968277777777783"/>
          <c:y val="4.2333333333333334E-2"/>
          <c:w val="0.2162061111111111"/>
          <c:h val="0.341991666666666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61598925925925929"/>
          <c:h val="0.74644111111111111"/>
        </c:manualLayout>
      </c:layout>
      <c:scatterChart>
        <c:scatterStyle val="lineMarker"/>
        <c:varyColors val="0"/>
        <c:ser>
          <c:idx val="2"/>
          <c:order val="1"/>
          <c:tx>
            <c:strRef>
              <c:f>'Kinetics of TP'!$M$4</c:f>
              <c:strCache>
                <c:ptCount val="1"/>
                <c:pt idx="0">
                  <c:v>Chlorination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6638695926394756"/>
                  <c:y val="-0.35361299889531345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6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TP'!$K$5:$K$9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TP'!$M$5:$M$9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AFA-40A9-A820-947A1FAD1492}"/>
            </c:ext>
          </c:extLst>
        </c:ser>
        <c:ser>
          <c:idx val="0"/>
          <c:order val="2"/>
          <c:tx>
            <c:strRef>
              <c:f>'Kinetics of TP'!$O$4</c:f>
              <c:strCache>
                <c:ptCount val="1"/>
                <c:pt idx="0">
                  <c:v>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71352117648323787"/>
                  <c:y val="0.26496122186051391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'Kinetics of TP'!$N$5:$N$12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TP'!$O$5:$O$12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1-0AFA-40A9-A820-947A1FAD1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8336"/>
        <c:axId val="269228896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4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TP'!$L$4</c15:sqref>
                        </c15:formulaRef>
                      </c:ext>
                    </c:extLst>
                    <c:strCache>
                      <c:ptCount val="1"/>
                      <c:pt idx="0">
                        <c:v>UV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square"/>
                  <c:size val="8"/>
                  <c:spPr>
                    <a:solidFill>
                      <a:schemeClr val="accent4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olid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0.26598444444444447"/>
                        <c:y val="-0.46084999999999998"/>
                      </c:manualLayout>
                    </c:layout>
                    <c:numFmt formatCode="General" sourceLinked="0"/>
                    <c:spPr>
                      <a:noFill/>
                      <a:ln w="19050">
                        <a:solidFill>
                          <a:schemeClr val="accent4"/>
                        </a:solidFill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1200" b="0" i="0" u="none" strike="noStrike" kern="1200" baseline="0">
                            <a:solidFill>
                              <a:sysClr val="windowText" lastClr="000000"/>
                            </a:solidFill>
                            <a:latin typeface="Times New Roman" panose="02020603050405020304" pitchFamily="18" charset="0"/>
                            <a:ea typeface="+mn-ea"/>
                            <a:cs typeface="Times New Roman" panose="02020603050405020304" pitchFamily="18" charset="0"/>
                          </a:defRPr>
                        </a:pPr>
                        <a:endParaRPr lang="en-US"/>
                      </a:p>
                    </c:txPr>
                  </c:trendlineLbl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TP'!$F$5:$F$9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TP'!$F$5:$F$9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4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TP'!$K$5:$K$9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TP'!$L$5:$L$9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0</c:v>
                      </c:pt>
                      <c:pt idx="1">
                        <c:v>1.5506497911386332E-2</c:v>
                      </c:pt>
                      <c:pt idx="2">
                        <c:v>2.530166122752581E-2</c:v>
                      </c:pt>
                      <c:pt idx="3">
                        <c:v>4.0977150168894146E-2</c:v>
                      </c:pt>
                      <c:pt idx="4">
                        <c:v>5.5346116332491466E-2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0AFA-40A9-A820-947A1FAD1492}"/>
                  </c:ext>
                </c:extLst>
              </c15:ser>
            </c15:filteredScatterSeries>
          </c:ext>
        </c:extLst>
      </c:scatterChart>
      <c:valAx>
        <c:axId val="26922833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9228896"/>
        <c:crosses val="autoZero"/>
        <c:crossBetween val="midCat"/>
        <c:majorUnit val="10"/>
      </c:valAx>
      <c:valAx>
        <c:axId val="2692288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9228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8021388888888904E-2"/>
          <c:w val="0.62380944444444453"/>
          <c:h val="0.72361194444444443"/>
        </c:manualLayout>
      </c:layout>
      <c:scatterChart>
        <c:scatterStyle val="lineMarker"/>
        <c:varyColors val="0"/>
        <c:ser>
          <c:idx val="3"/>
          <c:order val="0"/>
          <c:tx>
            <c:strRef>
              <c:f>'Kinetics of TP'!$L$89</c:f>
              <c:strCache>
                <c:ptCount val="1"/>
                <c:pt idx="0">
                  <c:v>TMP = 25 uM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69851652443927326"/>
                  <c:y val="-1.7593707240113353E-2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4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TP'!$C$90:$C$92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6.4093863878927279E-2</c:v>
                  </c:pt>
                  <c:pt idx="2">
                    <c:v>5.6527933302275837E-3</c:v>
                  </c:pt>
                </c:numCache>
              </c:numRef>
            </c:plus>
            <c:minus>
              <c:numRef>
                <c:f>'Kinetics of TP'!$C$90:$C$92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6.4093863878927279E-2</c:v>
                  </c:pt>
                  <c:pt idx="2">
                    <c:v>5.6527933302275837E-3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TP'!$K$90:$K$92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3</c:v>
                </c:pt>
              </c:numCache>
            </c:numRef>
          </c:xVal>
          <c:yVal>
            <c:numRef>
              <c:f>'Kinetics of TP'!$L$90:$L$92</c:f>
              <c:numCache>
                <c:formatCode>0.000</c:formatCode>
                <c:ptCount val="3"/>
                <c:pt idx="0">
                  <c:v>0</c:v>
                </c:pt>
                <c:pt idx="1">
                  <c:v>0.44175163384424093</c:v>
                </c:pt>
                <c:pt idx="2">
                  <c:v>3.5689644347781635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5C4D-45A3-98A7-8B14393D2D9C}"/>
            </c:ext>
          </c:extLst>
        </c:ser>
        <c:ser>
          <c:idx val="0"/>
          <c:order val="1"/>
          <c:tx>
            <c:strRef>
              <c:f>'Kinetics of TP'!$M$89</c:f>
              <c:strCache>
                <c:ptCount val="1"/>
                <c:pt idx="0">
                  <c:v>TMP = 50 uM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121987008704097"/>
                  <c:y val="0.26912298979204413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6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TP'!$F$90:$F$97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TP'!$F$90:$F$97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TP'!$K$90:$K$97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TP'!$M$90:$M$97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4D-45A3-98A7-8B14393D2D9C}"/>
            </c:ext>
          </c:extLst>
        </c:ser>
        <c:ser>
          <c:idx val="2"/>
          <c:order val="2"/>
          <c:tx>
            <c:strRef>
              <c:f>'Kinetics of TP'!$N$89</c:f>
              <c:strCache>
                <c:ptCount val="1"/>
                <c:pt idx="0">
                  <c:v>TMP = 75 uM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357282870090744"/>
                  <c:y val="9.2788521318291545E-2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3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TP'!$I$90:$I$100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1.8532148118282812E-2</c:v>
                  </c:pt>
                  <c:pt idx="2">
                    <c:v>2.8084265411922882E-2</c:v>
                  </c:pt>
                  <c:pt idx="3">
                    <c:v>3.3344498211193223E-2</c:v>
                  </c:pt>
                  <c:pt idx="4">
                    <c:v>2.8259734934594886E-2</c:v>
                  </c:pt>
                  <c:pt idx="5">
                    <c:v>2.1882433490972103E-2</c:v>
                  </c:pt>
                  <c:pt idx="6">
                    <c:v>1.3722658806454171E-2</c:v>
                  </c:pt>
                  <c:pt idx="7">
                    <c:v>1.1015885632254247E-2</c:v>
                  </c:pt>
                  <c:pt idx="8">
                    <c:v>1.3717005443478168E-2</c:v>
                  </c:pt>
                  <c:pt idx="9">
                    <c:v>6.3295917806331977E-3</c:v>
                  </c:pt>
                  <c:pt idx="10">
                    <c:v>6.890477537211709E-3</c:v>
                  </c:pt>
                </c:numCache>
              </c:numRef>
            </c:plus>
            <c:minus>
              <c:numRef>
                <c:f>'Kinetics of TP'!$I$90:$I$100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1.8532148118282812E-2</c:v>
                  </c:pt>
                  <c:pt idx="2">
                    <c:v>2.8084265411922882E-2</c:v>
                  </c:pt>
                  <c:pt idx="3">
                    <c:v>3.3344498211193223E-2</c:v>
                  </c:pt>
                  <c:pt idx="4">
                    <c:v>2.8259734934594886E-2</c:v>
                  </c:pt>
                  <c:pt idx="5">
                    <c:v>2.1882433490972103E-2</c:v>
                  </c:pt>
                  <c:pt idx="6">
                    <c:v>1.3722658806454171E-2</c:v>
                  </c:pt>
                  <c:pt idx="7">
                    <c:v>1.1015885632254247E-2</c:v>
                  </c:pt>
                  <c:pt idx="8">
                    <c:v>1.3717005443478168E-2</c:v>
                  </c:pt>
                  <c:pt idx="9">
                    <c:v>6.3295917806331977E-3</c:v>
                  </c:pt>
                  <c:pt idx="10">
                    <c:v>6.890477537211709E-3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'Kinetics of TP'!$K$90:$K$100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TP'!$N$90:$N$97</c:f>
              <c:numCache>
                <c:formatCode>0.000</c:formatCode>
                <c:ptCount val="8"/>
                <c:pt idx="0">
                  <c:v>0</c:v>
                </c:pt>
                <c:pt idx="1">
                  <c:v>3.9760005186457212E-2</c:v>
                </c:pt>
                <c:pt idx="2">
                  <c:v>0.29722042446199204</c:v>
                </c:pt>
                <c:pt idx="3">
                  <c:v>0.64164327576567182</c:v>
                </c:pt>
                <c:pt idx="4">
                  <c:v>1.0436588005483978</c:v>
                </c:pt>
                <c:pt idx="5">
                  <c:v>1.5078610069003406</c:v>
                </c:pt>
                <c:pt idx="6">
                  <c:v>1.8980208925731057</c:v>
                </c:pt>
                <c:pt idx="7">
                  <c:v>2.2281426242129752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C4D-45A3-98A7-8B14393D2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315120"/>
        <c:axId val="308315680"/>
        <c:extLst xmlns:c16r2="http://schemas.microsoft.com/office/drawing/2015/06/chart"/>
      </c:scatterChart>
      <c:valAx>
        <c:axId val="30831512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8315680"/>
        <c:crosses val="autoZero"/>
        <c:crossBetween val="midCat"/>
      </c:valAx>
      <c:valAx>
        <c:axId val="308315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 baseline="0">
                    <a:solidFill>
                      <a:sysClr val="windowText" lastClr="000000"/>
                    </a:solidFill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8315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78740740740741"/>
          <c:y val="9.752555555555556E-2"/>
          <c:w val="0.59599851851851848"/>
          <c:h val="0.72527444444444433"/>
        </c:manualLayout>
      </c:layout>
      <c:scatterChart>
        <c:scatterStyle val="lineMarker"/>
        <c:varyColors val="0"/>
        <c:ser>
          <c:idx val="4"/>
          <c:order val="0"/>
          <c:tx>
            <c:strRef>
              <c:f>'Kinetics of TP'!$L$103</c:f>
              <c:strCache>
                <c:ptCount val="1"/>
                <c:pt idx="0">
                  <c:v>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3210888888888898"/>
                  <c:y val="-0.32443869500225303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4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TP'!$F$104:$F$108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'Kinetics of TP'!$F$104:$F$108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TP'!$K$104:$K$108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TP'!$L$104:$L$108</c:f>
              <c:numCache>
                <c:formatCode>0.000</c:formatCode>
                <c:ptCount val="5"/>
                <c:pt idx="0">
                  <c:v>0</c:v>
                </c:pt>
                <c:pt idx="1">
                  <c:v>1.5506497911386332E-2</c:v>
                </c:pt>
                <c:pt idx="2">
                  <c:v>2.530166122752581E-2</c:v>
                </c:pt>
                <c:pt idx="3">
                  <c:v>4.0977150168894146E-2</c:v>
                </c:pt>
                <c:pt idx="4">
                  <c:v>5.5346116332491466E-2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1ADC-43E6-940C-85E2740AC7EB}"/>
            </c:ext>
          </c:extLst>
        </c:ser>
        <c:ser>
          <c:idx val="2"/>
          <c:order val="1"/>
          <c:tx>
            <c:strRef>
              <c:f>'Kinetics of TP'!$M$103</c:f>
              <c:strCache>
                <c:ptCount val="1"/>
                <c:pt idx="0">
                  <c:v>Chlorination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3303777777777787"/>
                  <c:y val="-0.1086547580052022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6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TP'!$C$104:$C$108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TP'!$C$104:$C$108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TP'!$K$104:$K$108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TP'!$M$104:$M$108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ADC-43E6-940C-85E2740AC7EB}"/>
            </c:ext>
          </c:extLst>
        </c:ser>
        <c:ser>
          <c:idx val="1"/>
          <c:order val="2"/>
          <c:tx>
            <c:strRef>
              <c:f>'Kinetics of TP'!$L$111</c:f>
              <c:strCache>
                <c:ptCount val="1"/>
                <c:pt idx="0">
                  <c:v>Chlorine/UV+BA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7030A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3303777777777787"/>
                  <c:y val="0.28497123154271092"/>
                </c:manualLayout>
              </c:layout>
              <c:numFmt formatCode="General" sourceLinked="0"/>
              <c:spPr>
                <a:noFill/>
                <a:ln w="19050">
                  <a:solidFill>
                    <a:srgbClr val="7030A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TP'!$C$112:$C$122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2.1732186889859218E-2</c:v>
                  </c:pt>
                  <c:pt idx="2">
                    <c:v>4.2584904633253817E-2</c:v>
                  </c:pt>
                  <c:pt idx="3">
                    <c:v>3.3584598825539179E-2</c:v>
                  </c:pt>
                  <c:pt idx="4">
                    <c:v>3.3471536839990185E-2</c:v>
                  </c:pt>
                  <c:pt idx="5">
                    <c:v>2.8823476727050157E-2</c:v>
                  </c:pt>
                  <c:pt idx="6">
                    <c:v>2.7357160804331416E-2</c:v>
                  </c:pt>
                  <c:pt idx="7">
                    <c:v>9.5072415915738156E-3</c:v>
                  </c:pt>
                  <c:pt idx="8">
                    <c:v>2.3000614273504496E-2</c:v>
                  </c:pt>
                  <c:pt idx="9">
                    <c:v>1.2976374757227712E-2</c:v>
                  </c:pt>
                  <c:pt idx="10">
                    <c:v>3.7864361320618994E-3</c:v>
                  </c:pt>
                </c:numCache>
              </c:numRef>
            </c:plus>
            <c:minus>
              <c:numRef>
                <c:f>'Kinetics of TP'!$C$112:$C$122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2.1732186889859218E-2</c:v>
                  </c:pt>
                  <c:pt idx="2">
                    <c:v>4.2584904633253817E-2</c:v>
                  </c:pt>
                  <c:pt idx="3">
                    <c:v>3.3584598825539179E-2</c:v>
                  </c:pt>
                  <c:pt idx="4">
                    <c:v>3.3471536839990185E-2</c:v>
                  </c:pt>
                  <c:pt idx="5">
                    <c:v>2.8823476727050157E-2</c:v>
                  </c:pt>
                  <c:pt idx="6">
                    <c:v>2.7357160804331416E-2</c:v>
                  </c:pt>
                  <c:pt idx="7">
                    <c:v>9.5072415915738156E-3</c:v>
                  </c:pt>
                  <c:pt idx="8">
                    <c:v>2.3000614273504496E-2</c:v>
                  </c:pt>
                  <c:pt idx="9">
                    <c:v>1.2976374757227712E-2</c:v>
                  </c:pt>
                  <c:pt idx="10">
                    <c:v>3.7864361320618994E-3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7030A0"/>
                </a:solidFill>
                <a:round/>
              </a:ln>
              <a:effectLst/>
            </c:spPr>
          </c:errBars>
          <c:xVal>
            <c:numRef>
              <c:f>'Kinetics of TP'!$K$112:$K$122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TP'!$L$112:$L$122</c:f>
              <c:numCache>
                <c:formatCode>0.000</c:formatCode>
                <c:ptCount val="11"/>
                <c:pt idx="0">
                  <c:v>0</c:v>
                </c:pt>
                <c:pt idx="1">
                  <c:v>8.5890843624687505E-2</c:v>
                </c:pt>
                <c:pt idx="2">
                  <c:v>0.13479655050111172</c:v>
                </c:pt>
                <c:pt idx="3">
                  <c:v>0.20759705064638834</c:v>
                </c:pt>
                <c:pt idx="4">
                  <c:v>0.35066889856493566</c:v>
                </c:pt>
                <c:pt idx="5">
                  <c:v>0.45079486011347886</c:v>
                </c:pt>
                <c:pt idx="6">
                  <c:v>0.6076716840078894</c:v>
                </c:pt>
                <c:pt idx="7">
                  <c:v>0.81526016168792192</c:v>
                </c:pt>
                <c:pt idx="8">
                  <c:v>0.95920483735107542</c:v>
                </c:pt>
                <c:pt idx="9">
                  <c:v>2.0302884950730595</c:v>
                </c:pt>
                <c:pt idx="10">
                  <c:v>3.369299564433375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ADC-43E6-940C-85E2740AC7EB}"/>
            </c:ext>
          </c:extLst>
        </c:ser>
        <c:ser>
          <c:idx val="3"/>
          <c:order val="3"/>
          <c:tx>
            <c:strRef>
              <c:f>'Kinetics of TP'!$M$111</c:f>
              <c:strCache>
                <c:ptCount val="1"/>
                <c:pt idx="0">
                  <c:v>Chlorine/UV+NB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4009333333333324"/>
                  <c:y val="0.58698056543124821"/>
                </c:manualLayout>
              </c:layout>
              <c:numFmt formatCode="General" sourceLinked="0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TP'!$F$112:$F$122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1.1743861977081693E-2</c:v>
                  </c:pt>
                  <c:pt idx="2">
                    <c:v>1.2408187360941035E-2</c:v>
                  </c:pt>
                  <c:pt idx="3">
                    <c:v>3.1214080381907448E-2</c:v>
                  </c:pt>
                  <c:pt idx="4">
                    <c:v>4.5831670634786062E-2</c:v>
                  </c:pt>
                  <c:pt idx="5">
                    <c:v>5.1123278002110577E-2</c:v>
                  </c:pt>
                  <c:pt idx="6">
                    <c:v>5.7452714795192289E-2</c:v>
                  </c:pt>
                  <c:pt idx="7">
                    <c:v>5.8547693042257661E-2</c:v>
                  </c:pt>
                  <c:pt idx="8">
                    <c:v>5.3150804506275365E-2</c:v>
                  </c:pt>
                  <c:pt idx="9">
                    <c:v>2.8975321714668576E-2</c:v>
                  </c:pt>
                  <c:pt idx="10">
                    <c:v>4.7594985768488595E-3</c:v>
                  </c:pt>
                </c:numCache>
              </c:numRef>
            </c:plus>
            <c:minus>
              <c:numRef>
                <c:f>'Kinetics of TP'!$F$112:$F$122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1.1743861977081693E-2</c:v>
                  </c:pt>
                  <c:pt idx="2">
                    <c:v>1.2408187360941035E-2</c:v>
                  </c:pt>
                  <c:pt idx="3">
                    <c:v>3.1214080381907448E-2</c:v>
                  </c:pt>
                  <c:pt idx="4">
                    <c:v>4.5831670634786062E-2</c:v>
                  </c:pt>
                  <c:pt idx="5">
                    <c:v>5.1123278002110577E-2</c:v>
                  </c:pt>
                  <c:pt idx="6">
                    <c:v>5.7452714795192289E-2</c:v>
                  </c:pt>
                  <c:pt idx="7">
                    <c:v>5.8547693042257661E-2</c:v>
                  </c:pt>
                  <c:pt idx="8">
                    <c:v>5.3150804506275365E-2</c:v>
                  </c:pt>
                  <c:pt idx="9">
                    <c:v>2.8975321714668576E-2</c:v>
                  </c:pt>
                  <c:pt idx="10">
                    <c:v>4.7594985768488595E-3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'Kinetics of TP'!$K$112:$K$122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TP'!$M$112:$M$122</c:f>
              <c:numCache>
                <c:formatCode>0.000</c:formatCode>
                <c:ptCount val="11"/>
                <c:pt idx="0">
                  <c:v>0</c:v>
                </c:pt>
                <c:pt idx="1">
                  <c:v>0.15704437889207945</c:v>
                </c:pt>
                <c:pt idx="2">
                  <c:v>0.18766767189740416</c:v>
                </c:pt>
                <c:pt idx="3">
                  <c:v>0.34145223814599146</c:v>
                </c:pt>
                <c:pt idx="4">
                  <c:v>0.51164584373285105</c:v>
                </c:pt>
                <c:pt idx="5">
                  <c:v>0.70454155431746579</c:v>
                </c:pt>
                <c:pt idx="6">
                  <c:v>0.87916955546218734</c:v>
                </c:pt>
                <c:pt idx="7">
                  <c:v>1.0756688135588495</c:v>
                </c:pt>
                <c:pt idx="8">
                  <c:v>1.250420792524886</c:v>
                </c:pt>
                <c:pt idx="9">
                  <c:v>2.8278262222294943</c:v>
                </c:pt>
                <c:pt idx="10">
                  <c:v>4.8902745567894188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ADC-43E6-940C-85E2740AC7EB}"/>
            </c:ext>
          </c:extLst>
        </c:ser>
        <c:ser>
          <c:idx val="0"/>
          <c:order val="4"/>
          <c:tx>
            <c:strRef>
              <c:f>'Kinetics of TP'!$N$111</c:f>
              <c:strCache>
                <c:ptCount val="1"/>
                <c:pt idx="0">
                  <c:v>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66399055555555564"/>
                  <c:y val="0.62311297931032195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5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TP'!$I$112:$I$119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TP'!$I$112:$I$119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'Kinetics of TP'!$K$112:$K$119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TP'!$N$112:$N$119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4-1ADC-43E6-940C-85E2740AC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202240"/>
        <c:axId val="309202800"/>
        <c:extLst xmlns:c16r2="http://schemas.microsoft.com/office/drawing/2015/06/chart"/>
      </c:scatterChart>
      <c:valAx>
        <c:axId val="30920224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202800"/>
        <c:crosses val="autoZero"/>
        <c:crossBetween val="midCat"/>
        <c:majorUnit val="10"/>
      </c:valAx>
      <c:valAx>
        <c:axId val="30920280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 baseline="0">
                    <a:solidFill>
                      <a:sysClr val="windowText" lastClr="000000"/>
                    </a:solidFill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202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6240740740737"/>
          <c:y val="8.1549166666666686E-2"/>
          <c:w val="0.62100851851851857"/>
          <c:h val="0.74477861111111099"/>
        </c:manualLayout>
      </c:layout>
      <c:scatterChart>
        <c:scatterStyle val="lineMarker"/>
        <c:varyColors val="0"/>
        <c:ser>
          <c:idx val="1"/>
          <c:order val="3"/>
          <c:tx>
            <c:strRef>
              <c:f>'Kinetics of TP'!$A$129</c:f>
              <c:strCache>
                <c:ptCount val="1"/>
                <c:pt idx="0">
                  <c:v>pH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2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</a:ln>
            </c:spPr>
            <c:trendlineType val="linear"/>
            <c:intercept val="0.99409999999999998"/>
            <c:dispRSqr val="1"/>
            <c:dispEq val="1"/>
            <c:trendlineLbl>
              <c:layout>
                <c:manualLayout>
                  <c:x val="-0.11865133036455208"/>
                  <c:y val="-4.5103857083046817E-2"/>
                </c:manualLayout>
              </c:layout>
              <c:numFmt formatCode="General" sourceLinked="0"/>
              <c:spPr>
                <a:ln w="19050">
                  <a:solidFill>
                    <a:schemeClr val="accent2"/>
                  </a:solidFill>
                </a:ln>
              </c:spPr>
            </c:trendlineLbl>
          </c:trendline>
          <c:xVal>
            <c:numRef>
              <c:f>'Kinetics of TP'!$B$129:$B$131</c:f>
              <c:numCache>
                <c:formatCode>General</c:formatCode>
                <c:ptCount val="3"/>
                <c:pt idx="0">
                  <c:v>6</c:v>
                </c:pt>
                <c:pt idx="1">
                  <c:v>7</c:v>
                </c:pt>
                <c:pt idx="2">
                  <c:v>8</c:v>
                </c:pt>
              </c:numCache>
            </c:numRef>
          </c:xVal>
          <c:yVal>
            <c:numRef>
              <c:f>'Kinetics of TP'!$C$129:$C$131</c:f>
              <c:numCache>
                <c:formatCode>General</c:formatCode>
                <c:ptCount val="3"/>
                <c:pt idx="0">
                  <c:v>0.42370000000000002</c:v>
                </c:pt>
                <c:pt idx="1">
                  <c:v>0.33389999999999997</c:v>
                </c:pt>
                <c:pt idx="2">
                  <c:v>0.26850000000000002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DD5-4FCD-AD5A-97A8FB414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207280"/>
        <c:axId val="309207840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3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TP'!$L$75</c15:sqref>
                        </c15:formulaRef>
                      </c:ext>
                    </c:extLst>
                    <c:strCache>
                      <c:ptCount val="1"/>
                      <c:pt idx="0">
                        <c:v>FAC 50   µM Chlorine/UV</c:v>
                      </c:pt>
                    </c:strCache>
                  </c:strRef>
                </c:tx>
                <c:spPr>
                  <a:ln w="19050">
                    <a:noFill/>
                  </a:ln>
                </c:spPr>
                <c:marker>
                  <c:symbol val="square"/>
                  <c:size val="8"/>
                  <c:spPr>
                    <a:solidFill>
                      <a:schemeClr val="accent4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>
                      <a:solidFill>
                        <a:schemeClr val="accent4"/>
                      </a:solidFill>
                    </a:ln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0.61466700576598121"/>
                        <c:y val="-0.30669063323301682"/>
                      </c:manualLayout>
                    </c:layout>
                    <c:numFmt formatCode="General" sourceLinked="0"/>
                    <c:spPr>
                      <a:ln w="19050">
                        <a:solidFill>
                          <a:schemeClr val="accent4"/>
                        </a:solidFill>
                      </a:ln>
                    </c:spPr>
                  </c:trendlineLbl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TP'!$C$76:$C$86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1.4984897734363395E-2</c:v>
                        </c:pt>
                        <c:pt idx="2">
                          <c:v>1.9157548938815376E-2</c:v>
                        </c:pt>
                        <c:pt idx="3">
                          <c:v>1.2138676191741202E-2</c:v>
                        </c:pt>
                        <c:pt idx="4">
                          <c:v>9.1754537951351783E-3</c:v>
                        </c:pt>
                        <c:pt idx="5">
                          <c:v>1.509747376093656E-2</c:v>
                        </c:pt>
                        <c:pt idx="6">
                          <c:v>1.4394699484989899E-2</c:v>
                        </c:pt>
                        <c:pt idx="7">
                          <c:v>2.5854171488582729E-3</c:v>
                        </c:pt>
                        <c:pt idx="8">
                          <c:v>2.919445089428761E-3</c:v>
                        </c:pt>
                        <c:pt idx="9">
                          <c:v>2.3067354123623763E-3</c:v>
                        </c:pt>
                        <c:pt idx="10">
                          <c:v>2.0729792197989524E-3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TP'!$C$76:$C$86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1.4984897734363395E-2</c:v>
                        </c:pt>
                        <c:pt idx="2">
                          <c:v>1.9157548938815376E-2</c:v>
                        </c:pt>
                        <c:pt idx="3">
                          <c:v>1.2138676191741202E-2</c:v>
                        </c:pt>
                        <c:pt idx="4">
                          <c:v>9.1754537951351783E-3</c:v>
                        </c:pt>
                        <c:pt idx="5">
                          <c:v>1.509747376093656E-2</c:v>
                        </c:pt>
                        <c:pt idx="6">
                          <c:v>1.4394699484989899E-2</c:v>
                        </c:pt>
                        <c:pt idx="7">
                          <c:v>2.5854171488582729E-3</c:v>
                        </c:pt>
                        <c:pt idx="8">
                          <c:v>2.919445089428761E-3</c:v>
                        </c:pt>
                        <c:pt idx="9">
                          <c:v>2.3067354123623763E-3</c:v>
                        </c:pt>
                        <c:pt idx="10">
                          <c:v>2.0729792197989524E-3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4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TP'!$K$76:$K$79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TP'!$L$76:$L$79</c15:sqref>
                        </c15:formulaRef>
                      </c:ext>
                    </c:extLst>
                    <c:numCache>
                      <c:formatCode>0.000</c:formatCode>
                      <c:ptCount val="4"/>
                      <c:pt idx="0">
                        <c:v>0</c:v>
                      </c:pt>
                      <c:pt idx="1">
                        <c:v>1.624869275135547E-2</c:v>
                      </c:pt>
                      <c:pt idx="2">
                        <c:v>0.16597526476109997</c:v>
                      </c:pt>
                      <c:pt idx="3">
                        <c:v>0.25003459881986573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ADD5-4FCD-AD5A-97A8FB4142D1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TP'!$M$75</c15:sqref>
                        </c15:formulaRef>
                      </c:ext>
                    </c:extLst>
                    <c:strCache>
                      <c:ptCount val="1"/>
                      <c:pt idx="0">
                        <c:v>FAC 250 µM Chlorine/UV</c:v>
                      </c:pt>
                    </c:strCache>
                  </c:strRef>
                </c:tx>
                <c:spPr>
                  <a:ln w="19050">
                    <a:noFill/>
                  </a:ln>
                </c:spPr>
                <c:marker>
                  <c:symbol val="diamond"/>
                  <c:size val="8"/>
                  <c:spPr>
                    <a:solidFill>
                      <a:srgbClr val="FF0000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>
                      <a:solidFill>
                        <a:srgbClr val="FF0000"/>
                      </a:solidFill>
                    </a:ln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0.46378923536983158"/>
                        <c:y val="2.9176650094561254E-3"/>
                      </c:manualLayout>
                    </c:layout>
                    <c:numFmt formatCode="General" sourceLinked="0"/>
                    <c:spPr>
                      <a:ln w="19050">
                        <a:solidFill>
                          <a:srgbClr val="FF0000"/>
                        </a:solidFill>
                      </a:ln>
                    </c:spPr>
                  </c:trendlineLbl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TP'!$F$76:$F$86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1.1591751281675802E-2</c:v>
                        </c:pt>
                        <c:pt idx="2">
                          <c:v>4.4879344815738992E-2</c:v>
                        </c:pt>
                        <c:pt idx="3">
                          <c:v>4.0015777251898053E-2</c:v>
                        </c:pt>
                        <c:pt idx="4">
                          <c:v>2.1493368252733566E-2</c:v>
                        </c:pt>
                        <c:pt idx="5">
                          <c:v>7.9892870637780725E-3</c:v>
                        </c:pt>
                        <c:pt idx="6">
                          <c:v>5.5761751530187765E-3</c:v>
                        </c:pt>
                        <c:pt idx="7">
                          <c:v>6.6018292095726371E-3</c:v>
                        </c:pt>
                        <c:pt idx="8">
                          <c:v>4.8287586849630488E-3</c:v>
                        </c:pt>
                        <c:pt idx="9">
                          <c:v>4.5731392394439E-3</c:v>
                        </c:pt>
                        <c:pt idx="10">
                          <c:v>2.8430704999820441E-3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TP'!$F$76:$F$86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1.1591751281675802E-2</c:v>
                        </c:pt>
                        <c:pt idx="2">
                          <c:v>4.4879344815738992E-2</c:v>
                        </c:pt>
                        <c:pt idx="3">
                          <c:v>4.0015777251898053E-2</c:v>
                        </c:pt>
                        <c:pt idx="4">
                          <c:v>2.1493368252733566E-2</c:v>
                        </c:pt>
                        <c:pt idx="5">
                          <c:v>7.9892870637780725E-3</c:v>
                        </c:pt>
                        <c:pt idx="6">
                          <c:v>5.5761751530187765E-3</c:v>
                        </c:pt>
                        <c:pt idx="7">
                          <c:v>6.6018292095726371E-3</c:v>
                        </c:pt>
                        <c:pt idx="8">
                          <c:v>4.8287586849630488E-3</c:v>
                        </c:pt>
                        <c:pt idx="9">
                          <c:v>4.5731392394439E-3</c:v>
                        </c:pt>
                        <c:pt idx="10">
                          <c:v>2.8430704999820441E-3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rgbClr val="FF0000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TP'!$K$76:$K$81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TP'!$M$76:$M$81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</c:v>
                      </c:pt>
                      <c:pt idx="1">
                        <c:v>2.6487923701829782E-2</c:v>
                      </c:pt>
                      <c:pt idx="2">
                        <c:v>0.3476462359688744</c:v>
                      </c:pt>
                      <c:pt idx="3">
                        <c:v>0.74621691185842642</c:v>
                      </c:pt>
                      <c:pt idx="4">
                        <c:v>1.1588468709075299</c:v>
                      </c:pt>
                      <c:pt idx="5">
                        <c:v>1.4450680675305843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2-ADD5-4FCD-AD5A-97A8FB4142D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TP'!$N$75</c15:sqref>
                        </c15:formulaRef>
                      </c:ext>
                    </c:extLst>
                    <c:strCache>
                      <c:ptCount val="1"/>
                      <c:pt idx="0">
                        <c:v>FAC 500 µM Chlorine/UV</c:v>
                      </c:pt>
                    </c:strCache>
                  </c:strRef>
                </c:tx>
                <c:spPr>
                  <a:ln w="19050">
                    <a:noFill/>
                  </a:ln>
                </c:spPr>
                <c:marker>
                  <c:symbol val="triangle"/>
                  <c:size val="8"/>
                  <c:spPr>
                    <a:solidFill>
                      <a:schemeClr val="accent3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>
                      <a:solidFill>
                        <a:schemeClr val="accent3"/>
                      </a:solidFill>
                    </a:ln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0.30605074074074073"/>
                        <c:y val="0.58170666666666671"/>
                      </c:manualLayout>
                    </c:layout>
                    <c:numFmt formatCode="General" sourceLinked="0"/>
                    <c:spPr>
                      <a:ln w="19050">
                        <a:solidFill>
                          <a:schemeClr val="accent3"/>
                        </a:solidFill>
                      </a:ln>
                    </c:spPr>
                  </c:trendlineLbl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TP'!$I$76:$I$83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0</c:v>
                        </c:pt>
                        <c:pt idx="1">
                          <c:v>3.9857343157543683E-2</c:v>
                        </c:pt>
                        <c:pt idx="2">
                          <c:v>5.04049856011878E-2</c:v>
                        </c:pt>
                        <c:pt idx="3">
                          <c:v>3.6806903273667209E-2</c:v>
                        </c:pt>
                        <c:pt idx="4">
                          <c:v>2.1428379721791842E-2</c:v>
                        </c:pt>
                        <c:pt idx="5">
                          <c:v>4.759517149519628E-3</c:v>
                        </c:pt>
                        <c:pt idx="6">
                          <c:v>7.2452031552516236E-3</c:v>
                        </c:pt>
                        <c:pt idx="7">
                          <c:v>5.6489822096550358E-3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TP'!$I$76:$I$83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0</c:v>
                        </c:pt>
                        <c:pt idx="1">
                          <c:v>3.9857343157543683E-2</c:v>
                        </c:pt>
                        <c:pt idx="2">
                          <c:v>5.04049856011878E-2</c:v>
                        </c:pt>
                        <c:pt idx="3">
                          <c:v>3.6806903273667209E-2</c:v>
                        </c:pt>
                        <c:pt idx="4">
                          <c:v>2.1428379721791842E-2</c:v>
                        </c:pt>
                        <c:pt idx="5">
                          <c:v>4.759517149519628E-3</c:v>
                        </c:pt>
                        <c:pt idx="6">
                          <c:v>7.2452031552516236E-3</c:v>
                        </c:pt>
                        <c:pt idx="7">
                          <c:v>5.6489822096550358E-3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3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TP'!$K$76:$K$83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11</c:v>
                      </c:pt>
                      <c:pt idx="7">
                        <c:v>13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TP'!$N$76:$N$83</c15:sqref>
                        </c15:formulaRef>
                      </c:ext>
                    </c:extLst>
                    <c:numCache>
                      <c:formatCode>0.000</c:formatCode>
                      <c:ptCount val="8"/>
                      <c:pt idx="0">
                        <c:v>0</c:v>
                      </c:pt>
                      <c:pt idx="1">
                        <c:v>0.10434986947235163</c:v>
                      </c:pt>
                      <c:pt idx="2">
                        <c:v>0.73737824410107822</c:v>
                      </c:pt>
                      <c:pt idx="3">
                        <c:v>1.4045651818663696</c:v>
                      </c:pt>
                      <c:pt idx="4">
                        <c:v>2.1679539737437765</c:v>
                      </c:pt>
                      <c:pt idx="5">
                        <c:v>3.043015887741034</c:v>
                      </c:pt>
                      <c:pt idx="6">
                        <c:v>3.6080012528296717</c:v>
                      </c:pt>
                      <c:pt idx="7">
                        <c:v>4.5257413169169158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ADD5-4FCD-AD5A-97A8FB4142D1}"/>
                  </c:ext>
                </c:extLst>
              </c15:ser>
            </c15:filteredScatterSeries>
          </c:ext>
        </c:extLst>
      </c:scatterChart>
      <c:valAx>
        <c:axId val="30920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207840"/>
        <c:crossesAt val="0"/>
        <c:crossBetween val="midCat"/>
      </c:valAx>
      <c:valAx>
        <c:axId val="309207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1" u="none" strike="noStrike" baseline="0">
                    <a:effectLst/>
                  </a:rPr>
                  <a:t>k'</a:t>
                </a:r>
                <a:r>
                  <a:rPr lang="en-US" sz="1200" b="1" i="0" u="none" strike="noStrike" baseline="0">
                    <a:effectLst/>
                  </a:rPr>
                  <a:t> (min</a:t>
                </a:r>
                <a:r>
                  <a:rPr lang="en-US" sz="1200" b="1" i="0" u="none" strike="noStrike" baseline="30000">
                    <a:effectLst/>
                  </a:rPr>
                  <a:t>-1</a:t>
                </a:r>
                <a:r>
                  <a:rPr lang="en-US" sz="1200" b="1" i="0" u="none" strike="noStrike" baseline="0">
                    <a:effectLst/>
                  </a:rPr>
                  <a:t>) </a:t>
                </a:r>
                <a:endParaRPr lang="en-US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2072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6240740740737"/>
          <c:y val="8.1549166666666686E-2"/>
          <c:w val="0.62100851851851857"/>
          <c:h val="0.74477861111111099"/>
        </c:manualLayout>
      </c:layout>
      <c:scatterChart>
        <c:scatterStyle val="lineMarker"/>
        <c:varyColors val="0"/>
        <c:ser>
          <c:idx val="1"/>
          <c:order val="3"/>
          <c:tx>
            <c:v>FAC</c:v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2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8927374937273092"/>
                  <c:y val="7.9511873203967853E-2"/>
                </c:manualLayout>
              </c:layout>
              <c:numFmt formatCode="General" sourceLinked="0"/>
              <c:spPr>
                <a:ln w="19050">
                  <a:solidFill>
                    <a:schemeClr val="accent2"/>
                  </a:solidFill>
                </a:ln>
              </c:spPr>
            </c:trendlineLbl>
          </c:trendline>
          <c:xVal>
            <c:numRef>
              <c:f>'Kinetics of TP'!$J$129:$J$131</c:f>
              <c:numCache>
                <c:formatCode>General</c:formatCode>
                <c:ptCount val="3"/>
                <c:pt idx="0">
                  <c:v>50</c:v>
                </c:pt>
                <c:pt idx="1">
                  <c:v>250</c:v>
                </c:pt>
                <c:pt idx="2">
                  <c:v>500</c:v>
                </c:pt>
              </c:numCache>
            </c:numRef>
          </c:xVal>
          <c:yVal>
            <c:numRef>
              <c:f>('Kinetics of TP'!$J$128,'Kinetics of TP'!$L$128,'Kinetics of TP'!$N$128)</c:f>
              <c:numCache>
                <c:formatCode>General</c:formatCode>
                <c:ptCount val="3"/>
                <c:pt idx="0">
                  <c:v>3.9300000000000002E-2</c:v>
                </c:pt>
                <c:pt idx="1">
                  <c:v>0.15709999999999999</c:v>
                </c:pt>
                <c:pt idx="2">
                  <c:v>0.3306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5D9-4ED1-A66B-7439D5569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212320"/>
        <c:axId val="309212880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3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TP'!$L$75</c15:sqref>
                        </c15:formulaRef>
                      </c:ext>
                    </c:extLst>
                    <c:strCache>
                      <c:ptCount val="1"/>
                      <c:pt idx="0">
                        <c:v>FAC 50   µM Chlorine/UV</c:v>
                      </c:pt>
                    </c:strCache>
                  </c:strRef>
                </c:tx>
                <c:spPr>
                  <a:ln w="19050">
                    <a:noFill/>
                  </a:ln>
                </c:spPr>
                <c:marker>
                  <c:symbol val="square"/>
                  <c:size val="8"/>
                  <c:spPr>
                    <a:solidFill>
                      <a:schemeClr val="accent4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>
                      <a:solidFill>
                        <a:schemeClr val="accent4"/>
                      </a:solidFill>
                    </a:ln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0.61466700576598121"/>
                        <c:y val="-0.30669063323301682"/>
                      </c:manualLayout>
                    </c:layout>
                    <c:numFmt formatCode="General" sourceLinked="0"/>
                    <c:spPr>
                      <a:ln w="19050">
                        <a:solidFill>
                          <a:schemeClr val="accent4"/>
                        </a:solidFill>
                      </a:ln>
                    </c:spPr>
                  </c:trendlineLbl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TP'!$C$76:$C$86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1.4984897734363395E-2</c:v>
                        </c:pt>
                        <c:pt idx="2">
                          <c:v>1.9157548938815376E-2</c:v>
                        </c:pt>
                        <c:pt idx="3">
                          <c:v>1.2138676191741202E-2</c:v>
                        </c:pt>
                        <c:pt idx="4">
                          <c:v>9.1754537951351783E-3</c:v>
                        </c:pt>
                        <c:pt idx="5">
                          <c:v>1.509747376093656E-2</c:v>
                        </c:pt>
                        <c:pt idx="6">
                          <c:v>1.4394699484989899E-2</c:v>
                        </c:pt>
                        <c:pt idx="7">
                          <c:v>2.5854171488582729E-3</c:v>
                        </c:pt>
                        <c:pt idx="8">
                          <c:v>2.919445089428761E-3</c:v>
                        </c:pt>
                        <c:pt idx="9">
                          <c:v>2.3067354123623763E-3</c:v>
                        </c:pt>
                        <c:pt idx="10">
                          <c:v>2.0729792197989524E-3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TP'!$C$76:$C$86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1.4984897734363395E-2</c:v>
                        </c:pt>
                        <c:pt idx="2">
                          <c:v>1.9157548938815376E-2</c:v>
                        </c:pt>
                        <c:pt idx="3">
                          <c:v>1.2138676191741202E-2</c:v>
                        </c:pt>
                        <c:pt idx="4">
                          <c:v>9.1754537951351783E-3</c:v>
                        </c:pt>
                        <c:pt idx="5">
                          <c:v>1.509747376093656E-2</c:v>
                        </c:pt>
                        <c:pt idx="6">
                          <c:v>1.4394699484989899E-2</c:v>
                        </c:pt>
                        <c:pt idx="7">
                          <c:v>2.5854171488582729E-3</c:v>
                        </c:pt>
                        <c:pt idx="8">
                          <c:v>2.919445089428761E-3</c:v>
                        </c:pt>
                        <c:pt idx="9">
                          <c:v>2.3067354123623763E-3</c:v>
                        </c:pt>
                        <c:pt idx="10">
                          <c:v>2.0729792197989524E-3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4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TP'!$K$76:$K$79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TP'!$L$76:$L$79</c15:sqref>
                        </c15:formulaRef>
                      </c:ext>
                    </c:extLst>
                    <c:numCache>
                      <c:formatCode>0.000</c:formatCode>
                      <c:ptCount val="4"/>
                      <c:pt idx="0">
                        <c:v>0</c:v>
                      </c:pt>
                      <c:pt idx="1">
                        <c:v>1.624869275135547E-2</c:v>
                      </c:pt>
                      <c:pt idx="2">
                        <c:v>0.16597526476109997</c:v>
                      </c:pt>
                      <c:pt idx="3">
                        <c:v>0.25003459881986573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85D9-4ED1-A66B-7439D5569DA3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TP'!$M$75</c15:sqref>
                        </c15:formulaRef>
                      </c:ext>
                    </c:extLst>
                    <c:strCache>
                      <c:ptCount val="1"/>
                      <c:pt idx="0">
                        <c:v>FAC 250 µM Chlorine/UV</c:v>
                      </c:pt>
                    </c:strCache>
                  </c:strRef>
                </c:tx>
                <c:spPr>
                  <a:ln w="19050">
                    <a:noFill/>
                  </a:ln>
                </c:spPr>
                <c:marker>
                  <c:symbol val="diamond"/>
                  <c:size val="8"/>
                  <c:spPr>
                    <a:solidFill>
                      <a:srgbClr val="FF0000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>
                      <a:solidFill>
                        <a:srgbClr val="FF0000"/>
                      </a:solidFill>
                    </a:ln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0.46378923536983158"/>
                        <c:y val="2.9176650094561254E-3"/>
                      </c:manualLayout>
                    </c:layout>
                    <c:numFmt formatCode="General" sourceLinked="0"/>
                    <c:spPr>
                      <a:ln w="19050">
                        <a:solidFill>
                          <a:srgbClr val="FF0000"/>
                        </a:solidFill>
                      </a:ln>
                    </c:spPr>
                  </c:trendlineLbl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TP'!$F$76:$F$86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1.1591751281675802E-2</c:v>
                        </c:pt>
                        <c:pt idx="2">
                          <c:v>4.4879344815738992E-2</c:v>
                        </c:pt>
                        <c:pt idx="3">
                          <c:v>4.0015777251898053E-2</c:v>
                        </c:pt>
                        <c:pt idx="4">
                          <c:v>2.1493368252733566E-2</c:v>
                        </c:pt>
                        <c:pt idx="5">
                          <c:v>7.9892870637780725E-3</c:v>
                        </c:pt>
                        <c:pt idx="6">
                          <c:v>5.5761751530187765E-3</c:v>
                        </c:pt>
                        <c:pt idx="7">
                          <c:v>6.6018292095726371E-3</c:v>
                        </c:pt>
                        <c:pt idx="8">
                          <c:v>4.8287586849630488E-3</c:v>
                        </c:pt>
                        <c:pt idx="9">
                          <c:v>4.5731392394439E-3</c:v>
                        </c:pt>
                        <c:pt idx="10">
                          <c:v>2.8430704999820441E-3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TP'!$F$76:$F$86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1.1591751281675802E-2</c:v>
                        </c:pt>
                        <c:pt idx="2">
                          <c:v>4.4879344815738992E-2</c:v>
                        </c:pt>
                        <c:pt idx="3">
                          <c:v>4.0015777251898053E-2</c:v>
                        </c:pt>
                        <c:pt idx="4">
                          <c:v>2.1493368252733566E-2</c:v>
                        </c:pt>
                        <c:pt idx="5">
                          <c:v>7.9892870637780725E-3</c:v>
                        </c:pt>
                        <c:pt idx="6">
                          <c:v>5.5761751530187765E-3</c:v>
                        </c:pt>
                        <c:pt idx="7">
                          <c:v>6.6018292095726371E-3</c:v>
                        </c:pt>
                        <c:pt idx="8">
                          <c:v>4.8287586849630488E-3</c:v>
                        </c:pt>
                        <c:pt idx="9">
                          <c:v>4.5731392394439E-3</c:v>
                        </c:pt>
                        <c:pt idx="10">
                          <c:v>2.8430704999820441E-3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rgbClr val="FF0000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TP'!$K$76:$K$81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TP'!$M$76:$M$81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</c:v>
                      </c:pt>
                      <c:pt idx="1">
                        <c:v>2.6487923701829782E-2</c:v>
                      </c:pt>
                      <c:pt idx="2">
                        <c:v>0.3476462359688744</c:v>
                      </c:pt>
                      <c:pt idx="3">
                        <c:v>0.74621691185842642</c:v>
                      </c:pt>
                      <c:pt idx="4">
                        <c:v>1.1588468709075299</c:v>
                      </c:pt>
                      <c:pt idx="5">
                        <c:v>1.4450680675305843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2-85D9-4ED1-A66B-7439D5569DA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TP'!$N$75</c15:sqref>
                        </c15:formulaRef>
                      </c:ext>
                    </c:extLst>
                    <c:strCache>
                      <c:ptCount val="1"/>
                      <c:pt idx="0">
                        <c:v>FAC 500 µM Chlorine/UV</c:v>
                      </c:pt>
                    </c:strCache>
                  </c:strRef>
                </c:tx>
                <c:spPr>
                  <a:ln w="19050">
                    <a:noFill/>
                  </a:ln>
                </c:spPr>
                <c:marker>
                  <c:symbol val="triangle"/>
                  <c:size val="8"/>
                  <c:spPr>
                    <a:solidFill>
                      <a:schemeClr val="accent3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>
                      <a:solidFill>
                        <a:schemeClr val="accent3"/>
                      </a:solidFill>
                    </a:ln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0.30605074074074073"/>
                        <c:y val="0.58170666666666671"/>
                      </c:manualLayout>
                    </c:layout>
                    <c:numFmt formatCode="General" sourceLinked="0"/>
                    <c:spPr>
                      <a:ln w="19050">
                        <a:solidFill>
                          <a:schemeClr val="accent3"/>
                        </a:solidFill>
                      </a:ln>
                    </c:spPr>
                  </c:trendlineLbl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TP'!$I$76:$I$83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0</c:v>
                        </c:pt>
                        <c:pt idx="1">
                          <c:v>3.9857343157543683E-2</c:v>
                        </c:pt>
                        <c:pt idx="2">
                          <c:v>5.04049856011878E-2</c:v>
                        </c:pt>
                        <c:pt idx="3">
                          <c:v>3.6806903273667209E-2</c:v>
                        </c:pt>
                        <c:pt idx="4">
                          <c:v>2.1428379721791842E-2</c:v>
                        </c:pt>
                        <c:pt idx="5">
                          <c:v>4.759517149519628E-3</c:v>
                        </c:pt>
                        <c:pt idx="6">
                          <c:v>7.2452031552516236E-3</c:v>
                        </c:pt>
                        <c:pt idx="7">
                          <c:v>5.6489822096550358E-3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TP'!$I$76:$I$83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0</c:v>
                        </c:pt>
                        <c:pt idx="1">
                          <c:v>3.9857343157543683E-2</c:v>
                        </c:pt>
                        <c:pt idx="2">
                          <c:v>5.04049856011878E-2</c:v>
                        </c:pt>
                        <c:pt idx="3">
                          <c:v>3.6806903273667209E-2</c:v>
                        </c:pt>
                        <c:pt idx="4">
                          <c:v>2.1428379721791842E-2</c:v>
                        </c:pt>
                        <c:pt idx="5">
                          <c:v>4.759517149519628E-3</c:v>
                        </c:pt>
                        <c:pt idx="6">
                          <c:v>7.2452031552516236E-3</c:v>
                        </c:pt>
                        <c:pt idx="7">
                          <c:v>5.6489822096550358E-3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3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TP'!$K$76:$K$83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11</c:v>
                      </c:pt>
                      <c:pt idx="7">
                        <c:v>13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TP'!$N$76:$N$83</c15:sqref>
                        </c15:formulaRef>
                      </c:ext>
                    </c:extLst>
                    <c:numCache>
                      <c:formatCode>0.000</c:formatCode>
                      <c:ptCount val="8"/>
                      <c:pt idx="0">
                        <c:v>0</c:v>
                      </c:pt>
                      <c:pt idx="1">
                        <c:v>0.10434986947235163</c:v>
                      </c:pt>
                      <c:pt idx="2">
                        <c:v>0.73737824410107822</c:v>
                      </c:pt>
                      <c:pt idx="3">
                        <c:v>1.4045651818663696</c:v>
                      </c:pt>
                      <c:pt idx="4">
                        <c:v>2.1679539737437765</c:v>
                      </c:pt>
                      <c:pt idx="5">
                        <c:v>3.043015887741034</c:v>
                      </c:pt>
                      <c:pt idx="6">
                        <c:v>3.6080012528296717</c:v>
                      </c:pt>
                      <c:pt idx="7">
                        <c:v>4.5257413169169158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85D9-4ED1-A66B-7439D5569DA3}"/>
                  </c:ext>
                </c:extLst>
              </c15:ser>
            </c15:filteredScatterSeries>
          </c:ext>
        </c:extLst>
      </c:scatterChart>
      <c:valAx>
        <c:axId val="309212320"/>
        <c:scaling>
          <c:orientation val="minMax"/>
          <c:max val="5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FAC (µM)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212880"/>
        <c:crossesAt val="0"/>
        <c:crossBetween val="midCat"/>
        <c:majorUnit val="250"/>
      </c:valAx>
      <c:valAx>
        <c:axId val="309212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1" u="none" strike="noStrike" baseline="0">
                    <a:effectLst/>
                  </a:rPr>
                  <a:t>k'</a:t>
                </a:r>
                <a:r>
                  <a:rPr lang="en-US" sz="1200" b="1" i="0" u="none" strike="noStrike" baseline="0">
                    <a:effectLst/>
                  </a:rPr>
                  <a:t> (min</a:t>
                </a:r>
                <a:r>
                  <a:rPr lang="en-US" sz="1200" b="1" i="0" u="none" strike="noStrike" baseline="30000">
                    <a:effectLst/>
                  </a:rPr>
                  <a:t>-1</a:t>
                </a:r>
                <a:r>
                  <a:rPr lang="en-US" sz="1200" b="1" i="0" u="none" strike="noStrike" baseline="0">
                    <a:effectLst/>
                  </a:rPr>
                  <a:t>) </a:t>
                </a:r>
                <a:endParaRPr lang="en-US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2123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gsanaUPC" panose="02020603050405020304" pitchFamily="18" charset="-34"/>
                <a:ea typeface="+mn-ea"/>
                <a:cs typeface="AngsanaUPC" panose="02020603050405020304" pitchFamily="18" charset="-34"/>
              </a:defRPr>
            </a:pPr>
            <a:r>
              <a:rPr lang="en-US" sz="1800" b="1"/>
              <a:t>Compare 3 processes at 60 min at different pH</a:t>
            </a:r>
            <a:endParaRPr lang="th-TH" sz="18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gsanaUPC" panose="02020603050405020304" pitchFamily="18" charset="-34"/>
              <a:ea typeface="+mn-ea"/>
              <a:cs typeface="AngsanaUPC" panose="02020603050405020304" pitchFamily="18" charset="-34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'TOC of TP'!$A$51</c:f>
              <c:strCache>
                <c:ptCount val="1"/>
                <c:pt idx="0">
                  <c:v>Chlorination (r10)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 of TP'!$E$51:$G$51</c:f>
                <c:numCache>
                  <c:formatCode>General</c:formatCode>
                  <c:ptCount val="3"/>
                  <c:pt idx="0">
                    <c:v>0.2</c:v>
                  </c:pt>
                  <c:pt idx="1">
                    <c:v>2.04</c:v>
                  </c:pt>
                  <c:pt idx="2">
                    <c:v>1.73</c:v>
                  </c:pt>
                </c:numCache>
              </c:numRef>
            </c:plus>
            <c:minus>
              <c:numRef>
                <c:f>'TOC of TP'!$E$51:$G$51</c:f>
                <c:numCache>
                  <c:formatCode>General</c:formatCode>
                  <c:ptCount val="3"/>
                  <c:pt idx="0">
                    <c:v>0.2</c:v>
                  </c:pt>
                  <c:pt idx="1">
                    <c:v>2.04</c:v>
                  </c:pt>
                  <c:pt idx="2">
                    <c:v>1.73</c:v>
                  </c:pt>
                </c:numCache>
              </c:numRef>
            </c:minus>
            <c:spPr>
              <a:noFill/>
              <a:ln w="381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'TOC of TP'!$B$51:$D$51</c:f>
              <c:numCache>
                <c:formatCode>0.00</c:formatCode>
                <c:ptCount val="3"/>
                <c:pt idx="0">
                  <c:v>3.2</c:v>
                </c:pt>
                <c:pt idx="1">
                  <c:v>2.58</c:v>
                </c:pt>
                <c:pt idx="2">
                  <c:v>13.1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DE-4420-8C9F-C4906088F28B}"/>
            </c:ext>
          </c:extLst>
        </c:ser>
        <c:ser>
          <c:idx val="1"/>
          <c:order val="1"/>
          <c:tx>
            <c:strRef>
              <c:f>'TOC of TP'!$A$52</c:f>
              <c:strCache>
                <c:ptCount val="1"/>
                <c:pt idx="0">
                  <c:v>UV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 of TP'!$E$52:$G$52</c:f>
                <c:numCache>
                  <c:formatCode>General</c:formatCode>
                  <c:ptCount val="3"/>
                  <c:pt idx="0">
                    <c:v>8.99</c:v>
                  </c:pt>
                  <c:pt idx="1">
                    <c:v>2.17</c:v>
                  </c:pt>
                  <c:pt idx="2">
                    <c:v>6.19</c:v>
                  </c:pt>
                </c:numCache>
              </c:numRef>
            </c:plus>
            <c:minus>
              <c:numRef>
                <c:f>'TOC of TP'!$E$52:$G$52</c:f>
                <c:numCache>
                  <c:formatCode>General</c:formatCode>
                  <c:ptCount val="3"/>
                  <c:pt idx="0">
                    <c:v>8.99</c:v>
                  </c:pt>
                  <c:pt idx="1">
                    <c:v>2.17</c:v>
                  </c:pt>
                  <c:pt idx="2">
                    <c:v>6.19</c:v>
                  </c:pt>
                </c:numCache>
              </c:numRef>
            </c:minus>
            <c:spPr>
              <a:noFill/>
              <a:ln w="381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'TOC of TP'!$B$52:$D$52</c:f>
              <c:numCache>
                <c:formatCode>0.00</c:formatCode>
                <c:ptCount val="3"/>
                <c:pt idx="0">
                  <c:v>16.510000000000002</c:v>
                </c:pt>
                <c:pt idx="1">
                  <c:v>4.3899999999999997</c:v>
                </c:pt>
                <c:pt idx="2">
                  <c:v>13.42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7DE-4420-8C9F-C4906088F28B}"/>
            </c:ext>
          </c:extLst>
        </c:ser>
        <c:ser>
          <c:idx val="2"/>
          <c:order val="2"/>
          <c:tx>
            <c:strRef>
              <c:f>'TOC of TP'!$A$53</c:f>
              <c:strCache>
                <c:ptCount val="1"/>
                <c:pt idx="0">
                  <c:v>AOP (r10)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'TOC of TP'!$E$53:$G$53</c:f>
                <c:numCache>
                  <c:formatCode>General</c:formatCode>
                  <c:ptCount val="3"/>
                  <c:pt idx="0">
                    <c:v>6.98</c:v>
                  </c:pt>
                  <c:pt idx="1">
                    <c:v>5.3</c:v>
                  </c:pt>
                  <c:pt idx="2">
                    <c:v>9.27</c:v>
                  </c:pt>
                </c:numCache>
              </c:numRef>
            </c:plus>
            <c:minus>
              <c:numRef>
                <c:f>'TOC of TP'!$E$53:$G$53</c:f>
                <c:numCache>
                  <c:formatCode>General</c:formatCode>
                  <c:ptCount val="3"/>
                  <c:pt idx="0">
                    <c:v>6.98</c:v>
                  </c:pt>
                  <c:pt idx="1">
                    <c:v>5.3</c:v>
                  </c:pt>
                  <c:pt idx="2">
                    <c:v>9.27</c:v>
                  </c:pt>
                </c:numCache>
              </c:numRef>
            </c:minus>
            <c:spPr>
              <a:noFill/>
              <a:ln w="381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'TOC of TP'!$B$53:$D$53</c:f>
              <c:numCache>
                <c:formatCode>0.00</c:formatCode>
                <c:ptCount val="3"/>
                <c:pt idx="0">
                  <c:v>37.69</c:v>
                </c:pt>
                <c:pt idx="1">
                  <c:v>23.14</c:v>
                </c:pt>
                <c:pt idx="2">
                  <c:v>9.56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7DE-4420-8C9F-C4906088F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216800"/>
        <c:axId val="309217360"/>
      </c:barChart>
      <c:catAx>
        <c:axId val="309216800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ngsanaUPC" panose="02020603050405020304" pitchFamily="18" charset="-34"/>
                    <a:ea typeface="+mn-ea"/>
                    <a:cs typeface="AngsanaUPC" panose="02020603050405020304" pitchFamily="18" charset="-34"/>
                  </a:defRPr>
                </a:pPr>
                <a:r>
                  <a:rPr lang="en-US"/>
                  <a:t>  6 	</a:t>
                </a:r>
                <a:r>
                  <a:rPr lang="en-US" baseline="0"/>
                  <a:t>        </a:t>
                </a:r>
                <a:r>
                  <a:rPr lang="en-US"/>
                  <a:t>7	</a:t>
                </a:r>
                <a:r>
                  <a:rPr lang="en-US" baseline="0"/>
                  <a:t>            </a:t>
                </a:r>
                <a:r>
                  <a:rPr lang="en-US"/>
                  <a:t>8</a:t>
                </a:r>
              </a:p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>
            <c:manualLayout>
              <c:xMode val="edge"/>
              <c:yMode val="edge"/>
              <c:x val="0.22907166282595823"/>
              <c:y val="0.849164235733137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ngsanaUPC" panose="02020603050405020304" pitchFamily="18" charset="-34"/>
                  <a:ea typeface="+mn-ea"/>
                  <a:cs typeface="AngsanaUPC" panose="02020603050405020304" pitchFamily="18" charset="-34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9217360"/>
        <c:crosses val="autoZero"/>
        <c:auto val="0"/>
        <c:lblAlgn val="ctr"/>
        <c:lblOffset val="100"/>
        <c:noMultiLvlLbl val="0"/>
      </c:catAx>
      <c:valAx>
        <c:axId val="3092173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ngsanaUPC" panose="02020603050405020304" pitchFamily="18" charset="-34"/>
                    <a:ea typeface="+mn-ea"/>
                    <a:cs typeface="AngsanaUPC" panose="02020603050405020304" pitchFamily="18" charset="-34"/>
                  </a:defRPr>
                </a:pPr>
                <a:r>
                  <a:rPr lang="en-US"/>
                  <a:t>% Removal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ngsanaUPC" panose="02020603050405020304" pitchFamily="18" charset="-34"/>
                  <a:ea typeface="+mn-ea"/>
                  <a:cs typeface="AngsanaUPC" panose="02020603050405020304" pitchFamily="18" charset="-34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ngsanaUPC" panose="02020603050405020304" pitchFamily="18" charset="-34"/>
                <a:ea typeface="+mn-ea"/>
                <a:cs typeface="AngsanaUPC" panose="02020603050405020304" pitchFamily="18" charset="-34"/>
              </a:defRPr>
            </a:pPr>
            <a:endParaRPr lang="en-US"/>
          </a:p>
        </c:txPr>
        <c:crossAx val="30921680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ngsanaUPC" panose="02020603050405020304" pitchFamily="18" charset="-34"/>
              <a:ea typeface="+mn-ea"/>
              <a:cs typeface="AngsanaUPC" panose="02020603050405020304" pitchFamily="18" charset="-34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ngsanaUPC" panose="02020603050405020304" pitchFamily="18" charset="-34"/>
          <a:cs typeface="AngsanaUPC" panose="02020603050405020304" pitchFamily="18" charset="-34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UV intensity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'UV intenaity'!$A$2:$A$8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</c:numCache>
            </c:numRef>
          </c:xVal>
          <c:yVal>
            <c:numRef>
              <c:f>'UV intenaity'!$D$2:$D$8</c:f>
              <c:numCache>
                <c:formatCode>0</c:formatCode>
                <c:ptCount val="7"/>
                <c:pt idx="0" formatCode="General">
                  <c:v>0</c:v>
                </c:pt>
                <c:pt idx="1">
                  <c:v>939.9</c:v>
                </c:pt>
                <c:pt idx="2">
                  <c:v>1932.6000000000001</c:v>
                </c:pt>
                <c:pt idx="3">
                  <c:v>2798.1</c:v>
                </c:pt>
                <c:pt idx="4">
                  <c:v>3918</c:v>
                </c:pt>
                <c:pt idx="5">
                  <c:v>4809</c:v>
                </c:pt>
                <c:pt idx="6">
                  <c:v>5801.4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080-4091-92F8-8DFE10B24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77168"/>
        <c:axId val="309577728"/>
      </c:scatterChart>
      <c:valAx>
        <c:axId val="309577168"/>
        <c:scaling>
          <c:orientation val="minMax"/>
          <c:max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577728"/>
        <c:crosses val="autoZero"/>
        <c:crossBetween val="midCat"/>
      </c:valAx>
      <c:valAx>
        <c:axId val="30957772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E (mJ·cm</a:t>
                </a:r>
                <a:r>
                  <a:rPr lang="en-US" b="1" baseline="30000"/>
                  <a:t>-2</a:t>
                </a:r>
                <a:r>
                  <a:rPr lang="en-US" b="1"/>
                  <a:t>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57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61598925925925929"/>
          <c:h val="0.74644111111111111"/>
        </c:manualLayout>
      </c:layout>
      <c:scatterChart>
        <c:scatterStyle val="lineMarker"/>
        <c:varyColors val="0"/>
        <c:ser>
          <c:idx val="4"/>
          <c:order val="0"/>
          <c:tx>
            <c:strRef>
              <c:f>EfficiencyTP!$B$42</c:f>
              <c:strCache>
                <c:ptCount val="1"/>
                <c:pt idx="0">
                  <c:v>UV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EfficiencyTP!$A$44:$A$48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EfficiencyTP!$B$44:$B$48</c:f>
              <c:numCache>
                <c:formatCode>0.000</c:formatCode>
                <c:ptCount val="5"/>
                <c:pt idx="0">
                  <c:v>1</c:v>
                </c:pt>
                <c:pt idx="1">
                  <c:v>0.98461310880221553</c:v>
                </c:pt>
                <c:pt idx="2">
                  <c:v>0.97501574321494555</c:v>
                </c:pt>
                <c:pt idx="3">
                  <c:v>0.95985106213188109</c:v>
                </c:pt>
                <c:pt idx="4">
                  <c:v>0.94615761067158777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C229-49BD-B9DA-CE61CA8726A1}"/>
            </c:ext>
          </c:extLst>
        </c:ser>
        <c:ser>
          <c:idx val="2"/>
          <c:order val="1"/>
          <c:tx>
            <c:strRef>
              <c:f>EfficiencyTP!$M$34</c:f>
              <c:strCache>
                <c:ptCount val="1"/>
                <c:pt idx="0">
                  <c:v>Chlorination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EfficiencyTP!$L$36:$L$40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229-49BD-B9DA-CE61CA8726A1}"/>
            </c:ext>
          </c:extLst>
        </c:ser>
        <c:ser>
          <c:idx val="0"/>
          <c:order val="2"/>
          <c:tx>
            <c:strRef>
              <c:f>EfficiencyTP!$C$50</c:f>
              <c:strCache>
                <c:ptCount val="1"/>
                <c:pt idx="0">
                  <c:v>Chlorine/UV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(EfficiencyTP!$A$52,EfficiencyTP!$A$55,EfficiencyTP!$A$60,EfficiencyTP!$A$61,EfficiencyTP!$A$62)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(EfficiencyTP!$B$52,EfficiencyTP!$B$55,EfficiencyTP!$B$60,EfficiencyTP!$B$61,EfficiencyTP!$B$62)</c:f>
              <c:numCache>
                <c:formatCode>0.000</c:formatCode>
                <c:ptCount val="5"/>
                <c:pt idx="0">
                  <c:v>1</c:v>
                </c:pt>
                <c:pt idx="1">
                  <c:v>0.24547376969721313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C229-49BD-B9DA-CE61CA872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81088"/>
        <c:axId val="309581648"/>
        <c:extLst xmlns:c16r2="http://schemas.microsoft.com/office/drawing/2015/06/chart"/>
      </c:scatterChart>
      <c:valAx>
        <c:axId val="30958108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581648"/>
        <c:crosses val="autoZero"/>
        <c:crossBetween val="midCat"/>
        <c:majorUnit val="10"/>
      </c:valAx>
      <c:valAx>
        <c:axId val="30958164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581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545419521562863"/>
          <c:h val="0.74644111111111111"/>
        </c:manualLayout>
      </c:layout>
      <c:scatterChart>
        <c:scatterStyle val="lineMarker"/>
        <c:varyColors val="0"/>
        <c:ser>
          <c:idx val="1"/>
          <c:order val="0"/>
          <c:tx>
            <c:v>WW+UV</c:v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'WW of TP 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plus>
            <c:minus>
              <c:numRef>
                <c:f>'WW of TP 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minus>
            <c:spPr>
              <a:ln w="19050">
                <a:solidFill>
                  <a:srgbClr val="FF0000"/>
                </a:solidFill>
              </a:ln>
            </c:spPr>
          </c:errBars>
          <c:xVal>
            <c:numRef>
              <c:f>'WW of TP '!$R$13:$R$17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'WW of TP '!$S$13:$S$17</c:f>
              <c:numCache>
                <c:formatCode>0.000</c:formatCode>
                <c:ptCount val="5"/>
                <c:pt idx="0">
                  <c:v>1</c:v>
                </c:pt>
                <c:pt idx="1">
                  <c:v>0.99788911080903786</c:v>
                </c:pt>
                <c:pt idx="2">
                  <c:v>0.99207111727576403</c:v>
                </c:pt>
                <c:pt idx="3">
                  <c:v>0.98378078584761985</c:v>
                </c:pt>
                <c:pt idx="4">
                  <c:v>0.97048527278628416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87C-4D2F-985D-527882140E7D}"/>
            </c:ext>
          </c:extLst>
        </c:ser>
        <c:ser>
          <c:idx val="3"/>
          <c:order val="1"/>
          <c:tx>
            <c:v>WW+Chlorination</c:v>
          </c:tx>
          <c:spPr>
            <a:ln>
              <a:solidFill>
                <a:srgbClr val="FF33CC"/>
              </a:solidFill>
            </a:ln>
          </c:spPr>
          <c:marker>
            <c:symbol val="dash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'WW of TP '!$T$4:$T$8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plus>
            <c:minus>
              <c:numRef>
                <c:f>'WW of TP '!$T$4:$T$8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minus>
            <c:spPr>
              <a:ln w="19050">
                <a:solidFill>
                  <a:srgbClr val="FF33CC"/>
                </a:solidFill>
              </a:ln>
            </c:spPr>
          </c:errBars>
          <c:xVal>
            <c:numRef>
              <c:f>'WW of TP '!$R$4:$R$8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'WW of TP '!$S$4:$S$8</c:f>
              <c:numCache>
                <c:formatCode>0.000</c:formatCode>
                <c:ptCount val="5"/>
                <c:pt idx="0">
                  <c:v>1</c:v>
                </c:pt>
                <c:pt idx="1">
                  <c:v>0.94479232898429055</c:v>
                </c:pt>
                <c:pt idx="2">
                  <c:v>0.71423032529598662</c:v>
                </c:pt>
                <c:pt idx="3">
                  <c:v>0.58620520638921947</c:v>
                </c:pt>
                <c:pt idx="4">
                  <c:v>0.52160431173448651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87C-4D2F-985D-527882140E7D}"/>
            </c:ext>
          </c:extLst>
        </c:ser>
        <c:ser>
          <c:idx val="5"/>
          <c:order val="2"/>
          <c:tx>
            <c:v>WW+Chlorine/UV</c:v>
          </c:tx>
          <c:spPr>
            <a:ln>
              <a:solidFill>
                <a:schemeClr val="accent3"/>
              </a:solidFill>
            </a:ln>
          </c:spPr>
          <c:marker>
            <c:symbol val="x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('WW of TP '!$T$22,'WW of TP '!$T$25,'WW of TP '!$T$30:$T$32)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2.8262358316428222E-2</c:v>
                  </c:pt>
                  <c:pt idx="2">
                    <c:v>8.5186995283830624E-3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('WW of TP '!$T$22,'WW of TP '!$T$25,'WW of TP '!$T$30:$T$32)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2.8262358316428222E-2</c:v>
                  </c:pt>
                  <c:pt idx="2">
                    <c:v>8.5186995283830624E-3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3"/>
                </a:solidFill>
              </a:ln>
            </c:spPr>
          </c:errBars>
          <c:xVal>
            <c:numRef>
              <c:f>('WW of TP '!$R$22,'WW of TP '!$R$25,'WW of TP '!$R$30:$R$32)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('WW of TP '!$S$22,'WW of TP '!$S$25,'WW of TP '!$S$30:$S$32)</c:f>
              <c:numCache>
                <c:formatCode>0.000</c:formatCode>
                <c:ptCount val="5"/>
                <c:pt idx="0">
                  <c:v>1</c:v>
                </c:pt>
                <c:pt idx="1">
                  <c:v>0.22848667693181812</c:v>
                </c:pt>
                <c:pt idx="2">
                  <c:v>1.4206718936890622E-2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87C-4D2F-985D-527882140E7D}"/>
            </c:ext>
          </c:extLst>
        </c:ser>
        <c:ser>
          <c:idx val="4"/>
          <c:order val="3"/>
          <c:tx>
            <c:v>UP+UV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EfficiencyTP!$A$44:$A$48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EfficiencyTP!$B$44:$B$48</c:f>
              <c:numCache>
                <c:formatCode>0.000</c:formatCode>
                <c:ptCount val="5"/>
                <c:pt idx="0">
                  <c:v>1</c:v>
                </c:pt>
                <c:pt idx="1">
                  <c:v>0.98461310880221553</c:v>
                </c:pt>
                <c:pt idx="2">
                  <c:v>0.97501574321494555</c:v>
                </c:pt>
                <c:pt idx="3">
                  <c:v>0.95985106213188109</c:v>
                </c:pt>
                <c:pt idx="4">
                  <c:v>0.94615761067158777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3-587C-4D2F-985D-527882140E7D}"/>
            </c:ext>
          </c:extLst>
        </c:ser>
        <c:ser>
          <c:idx val="2"/>
          <c:order val="4"/>
          <c:tx>
            <c:v>UP+Chlorination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EfficiencyTP!$L$36:$L$40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87C-4D2F-985D-527882140E7D}"/>
            </c:ext>
          </c:extLst>
        </c:ser>
        <c:ser>
          <c:idx val="0"/>
          <c:order val="5"/>
          <c:tx>
            <c:v>UP+Chlorine/UV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(EfficiencyTP!$A$52,EfficiencyTP!$A$55,EfficiencyTP!$A$60,EfficiencyTP!$A$61,EfficiencyTP!$A$62)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(EfficiencyTP!$B$52,EfficiencyTP!$B$55,EfficiencyTP!$B$60,EfficiencyTP!$B$61,EfficiencyTP!$B$62)</c:f>
              <c:numCache>
                <c:formatCode>0.000</c:formatCode>
                <c:ptCount val="5"/>
                <c:pt idx="0">
                  <c:v>1</c:v>
                </c:pt>
                <c:pt idx="1">
                  <c:v>0.24547376969721313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5-587C-4D2F-985D-52788214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87248"/>
        <c:axId val="309587808"/>
        <c:extLst xmlns:c16r2="http://schemas.microsoft.com/office/drawing/2015/06/chart"/>
      </c:scatterChart>
      <c:valAx>
        <c:axId val="30958724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587808"/>
        <c:crosses val="autoZero"/>
        <c:crossBetween val="midCat"/>
        <c:majorUnit val="10"/>
      </c:valAx>
      <c:valAx>
        <c:axId val="30958780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9587248"/>
        <c:crosses val="autoZero"/>
        <c:crossBetween val="midCat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454027777777775E-2"/>
          <c:y val="7.4493611111111108E-2"/>
          <c:w val="0.67032902777777781"/>
          <c:h val="0.77300083333333336"/>
        </c:manualLayout>
      </c:layout>
      <c:scatterChart>
        <c:scatterStyle val="lineMarker"/>
        <c:varyColors val="0"/>
        <c:ser>
          <c:idx val="2"/>
          <c:order val="0"/>
          <c:tx>
            <c:v>pH6 UV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tar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plus>
            <c:minus>
              <c:numRef>
                <c:f>'pH of TP'!$T$13:$T$17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'pH of TP'!$R$13:$R$17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TP'!$S$13:$S$17</c:f>
              <c:numCache>
                <c:formatCode>0.000</c:formatCode>
                <c:ptCount val="5"/>
                <c:pt idx="0">
                  <c:v>1</c:v>
                </c:pt>
                <c:pt idx="1">
                  <c:v>0.9979980640740459</c:v>
                </c:pt>
                <c:pt idx="2">
                  <c:v>0.99597379881116932</c:v>
                </c:pt>
                <c:pt idx="3">
                  <c:v>0.99144600233706959</c:v>
                </c:pt>
                <c:pt idx="4">
                  <c:v>0.9897995856688796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14-48F2-8FF4-C20093B53C66}"/>
            </c:ext>
          </c:extLst>
        </c:ser>
        <c:ser>
          <c:idx val="0"/>
          <c:order val="1"/>
          <c:tx>
            <c:v>pH7 UV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ash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TP'!$T$47:$T$51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'pH of TP'!$T$47:$T$51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'pH of TP'!$R$47:$R$51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TP'!$S$47:$S$51</c:f>
              <c:numCache>
                <c:formatCode>0.000</c:formatCode>
                <c:ptCount val="5"/>
                <c:pt idx="0">
                  <c:v>1</c:v>
                </c:pt>
                <c:pt idx="1">
                  <c:v>0.98461310880221553</c:v>
                </c:pt>
                <c:pt idx="2">
                  <c:v>0.97501574321494555</c:v>
                </c:pt>
                <c:pt idx="3">
                  <c:v>0.95985106213188109</c:v>
                </c:pt>
                <c:pt idx="4">
                  <c:v>0.94615761067158777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14-48F2-8FF4-C20093B53C66}"/>
            </c:ext>
          </c:extLst>
        </c:ser>
        <c:ser>
          <c:idx val="3"/>
          <c:order val="2"/>
          <c:tx>
            <c:v>pH8 UV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TP'!$T$81:$T$85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plus>
            <c:minus>
              <c:numRef>
                <c:f>'pH of TP'!$T$81:$T$85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'pH of TP'!$R$81:$R$85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TP'!$S$81:$S$85</c:f>
              <c:numCache>
                <c:formatCode>0.000</c:formatCode>
                <c:ptCount val="5"/>
                <c:pt idx="0">
                  <c:v>1</c:v>
                </c:pt>
                <c:pt idx="1">
                  <c:v>0.98698093980598423</c:v>
                </c:pt>
                <c:pt idx="2">
                  <c:v>0.97562600747595629</c:v>
                </c:pt>
                <c:pt idx="3">
                  <c:v>0.95845852172805446</c:v>
                </c:pt>
                <c:pt idx="4">
                  <c:v>0.89219703416595275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E14-48F2-8FF4-C20093B53C66}"/>
            </c:ext>
          </c:extLst>
        </c:ser>
        <c:ser>
          <c:idx val="1"/>
          <c:order val="3"/>
          <c:tx>
            <c:strRef>
              <c:f>'pH of TP'!$B$158:$C$158</c:f>
              <c:strCache>
                <c:ptCount val="1"/>
                <c:pt idx="0">
                  <c:v>pH6 Chlorination 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x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TP'!$C$160:$C$164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plus>
            <c:minus>
              <c:numRef>
                <c:f>'pH of TP'!$C$160:$C$164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'pH of TP'!$A$160:$A$164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TP'!$B$160:$B$164</c:f>
              <c:numCache>
                <c:formatCode>0.000</c:formatCode>
                <c:ptCount val="5"/>
                <c:pt idx="0">
                  <c:v>1</c:v>
                </c:pt>
                <c:pt idx="1">
                  <c:v>0.31759850613226775</c:v>
                </c:pt>
                <c:pt idx="2">
                  <c:v>0.11016815793657857</c:v>
                </c:pt>
                <c:pt idx="3">
                  <c:v>3.8083745894355113E-2</c:v>
                </c:pt>
                <c:pt idx="4">
                  <c:v>5.2203914719157578E-3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E14-48F2-8FF4-C20093B53C66}"/>
            </c:ext>
          </c:extLst>
        </c:ser>
        <c:ser>
          <c:idx val="4"/>
          <c:order val="4"/>
          <c:tx>
            <c:strRef>
              <c:f>'pH of TP'!$G$158:$H$158</c:f>
              <c:strCache>
                <c:ptCount val="1"/>
                <c:pt idx="0">
                  <c:v>pH7 Chlorination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squar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TP'!$H$160:$H$164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'pH of TP'!$H$160:$H$164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'pH of TP'!$F$160:$F$164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TP'!$G$160:$G$164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E14-48F2-8FF4-C20093B53C66}"/>
            </c:ext>
          </c:extLst>
        </c:ser>
        <c:ser>
          <c:idx val="5"/>
          <c:order val="5"/>
          <c:tx>
            <c:strRef>
              <c:f>'pH of TP'!$L$158:$M$158</c:f>
              <c:strCache>
                <c:ptCount val="1"/>
                <c:pt idx="0">
                  <c:v>pH8 Chlorination 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dot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of TP'!$M$160:$M$164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plus>
            <c:minus>
              <c:numRef>
                <c:f>'pH of TP'!$M$160:$M$164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'pH of TP'!$K$160:$K$164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'pH of TP'!$L$160:$L$164</c:f>
              <c:numCache>
                <c:formatCode>0.000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0.89123372764981157</c:v>
                </c:pt>
                <c:pt idx="3">
                  <c:v>0.6891275652720088</c:v>
                </c:pt>
                <c:pt idx="4">
                  <c:v>0.41159302159616695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E14-48F2-8FF4-C20093B53C66}"/>
            </c:ext>
          </c:extLst>
        </c:ser>
        <c:ser>
          <c:idx val="6"/>
          <c:order val="6"/>
          <c:tx>
            <c:strRef>
              <c:f>'pH of TP'!$B$174:$C$174</c:f>
              <c:strCache>
                <c:ptCount val="1"/>
                <c:pt idx="0">
                  <c:v>pH6 Chlorine/UV 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plus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('pH of TP'!$C$176,'pH of TP'!$C$179,'pH of TP'!$C$184,'pH of TP'!$C$185,'pH of TP'!$C$186)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7.6209331635398959E-3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('pH of TP'!$C$176,'pH of TP'!$C$179,'pH of TP'!$C$184,'pH of TP'!$C$185,'pH of TP'!$C$186)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7.6209331635398959E-3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('pH of TP'!$A$176,'pH of TP'!$A$179,'pH of TP'!$A$184,'pH of TP'!$A$185,'pH of TP'!$A$186)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('pH of TP'!$B$176,'pH of TP'!$B$179,'pH of TP'!$B$184,'pH of TP'!$B$185,'pH of TP'!$B$186)</c:f>
              <c:numCache>
                <c:formatCode>0.000</c:formatCode>
                <c:ptCount val="5"/>
                <c:pt idx="0">
                  <c:v>1</c:v>
                </c:pt>
                <c:pt idx="1">
                  <c:v>8.6251641175989394E-2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E14-48F2-8FF4-C20093B53C66}"/>
            </c:ext>
          </c:extLst>
        </c:ser>
        <c:ser>
          <c:idx val="7"/>
          <c:order val="7"/>
          <c:tx>
            <c:strRef>
              <c:f>'pH of TP'!$G$174:$H$174</c:f>
              <c:strCache>
                <c:ptCount val="1"/>
                <c:pt idx="0">
                  <c:v>pH7 Chlorine/UV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('pH of TP'!$H$176,'pH of TP'!$H$179,'pH of TP'!$H$184,'pH of TP'!$H$185,'pH of TP'!$H$186)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('pH of TP'!$H$176,'pH of TP'!$H$179,'pH of TP'!$H$184,'pH of TP'!$H$185,'pH of TP'!$H$186)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('pH of TP'!$F$176,'pH of TP'!$F$179,'pH of TP'!$F$184,'pH of TP'!$F$185,'pH of TP'!$F$186)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('pH of TP'!$G$176,'pH of TP'!$G$179,'pH of TP'!$G$184,'pH of TP'!$G$185,'pH of TP'!$G$186)</c:f>
              <c:numCache>
                <c:formatCode>0.000</c:formatCode>
                <c:ptCount val="5"/>
                <c:pt idx="0">
                  <c:v>1</c:v>
                </c:pt>
                <c:pt idx="1">
                  <c:v>0.24547376969721313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E14-48F2-8FF4-C20093B53C66}"/>
            </c:ext>
          </c:extLst>
        </c:ser>
        <c:ser>
          <c:idx val="8"/>
          <c:order val="8"/>
          <c:tx>
            <c:strRef>
              <c:f>'pH of TP'!$L$174:$M$174</c:f>
              <c:strCache>
                <c:ptCount val="1"/>
                <c:pt idx="0">
                  <c:v>pH8 Chlorine/UV 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triang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('pH of TP'!$M$176,'pH of TP'!$M$179,'pH of TP'!$M$184,'pH of TP'!$M$185,'pH of TP'!$M$186)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2.8795482156839601E-2</c:v>
                  </c:pt>
                  <c:pt idx="2">
                    <c:v>2.0971502819117746E-3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('pH of TP'!$M$176,'pH of TP'!$M$179,'pH of TP'!$M$184,'pH of TP'!$M$185,'pH of TP'!$M$186)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2.8795482156839601E-2</c:v>
                  </c:pt>
                  <c:pt idx="2">
                    <c:v>2.0971502819117746E-3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('pH of TP'!$K$176,'pH of TP'!$K$179,'pH of TP'!$K$184,'pH of TP'!$K$185,'pH of TP'!$K$186)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('pH of TP'!$L$176,'pH of TP'!$L$179,'pH of TP'!$L$184,'pH of TP'!$L$185,'pH of TP'!$L$186)</c:f>
              <c:numCache>
                <c:formatCode>0.000</c:formatCode>
                <c:ptCount val="5"/>
                <c:pt idx="0">
                  <c:v>1</c:v>
                </c:pt>
                <c:pt idx="1">
                  <c:v>0.28535784137572623</c:v>
                </c:pt>
                <c:pt idx="2">
                  <c:v>2.8608500072287379E-2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FE14-48F2-8FF4-C20093B53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202000"/>
        <c:axId val="310202560"/>
      </c:scatterChart>
      <c:valAx>
        <c:axId val="31020200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202560"/>
        <c:crosses val="autoZero"/>
        <c:crossBetween val="midCat"/>
        <c:majorUnit val="10"/>
      </c:valAx>
      <c:valAx>
        <c:axId val="310202560"/>
        <c:scaling>
          <c:orientation val="minMax"/>
          <c:max val="1.0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202000"/>
        <c:crosses val="autoZero"/>
        <c:crossBetween val="midCat"/>
        <c:majorUnit val="0.1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32696306455934E-2"/>
          <c:y val="8.1549166666666686E-2"/>
          <c:w val="0.60219361111111114"/>
          <c:h val="0.74477861111111099"/>
        </c:manualLayout>
      </c:layout>
      <c:scatterChart>
        <c:scatterStyle val="lineMarker"/>
        <c:varyColors val="0"/>
        <c:ser>
          <c:idx val="7"/>
          <c:order val="2"/>
          <c:tx>
            <c:strRef>
              <c:f>EfficiencyTP!$V$34</c:f>
              <c:strCache>
                <c:ptCount val="1"/>
                <c:pt idx="0">
                  <c:v>50   µM 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plus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EfficiencyTP!$W$36:$W$40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plus>
            <c:minus>
              <c:numRef>
                <c:f>EfficiencyTP!$W$36:$W$40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EfficiencyTP!$U$36:$U$40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EfficiencyTP!$V$36:$V$40</c:f>
              <c:numCache>
                <c:formatCode>0.000</c:formatCode>
                <c:ptCount val="5"/>
                <c:pt idx="0">
                  <c:v>1</c:v>
                </c:pt>
                <c:pt idx="1">
                  <c:v>0.97520737976854432</c:v>
                </c:pt>
                <c:pt idx="2">
                  <c:v>0.96446823995388808</c:v>
                </c:pt>
                <c:pt idx="3">
                  <c:v>0.94349555293826182</c:v>
                </c:pt>
                <c:pt idx="4">
                  <c:v>0.86315248083540652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870-4930-B1B9-94EB1BDC18BC}"/>
            </c:ext>
          </c:extLst>
        </c:ser>
        <c:ser>
          <c:idx val="6"/>
          <c:order val="3"/>
          <c:tx>
            <c:strRef>
              <c:f>EfficiencyTP!$Q$34</c:f>
              <c:strCache>
                <c:ptCount val="1"/>
                <c:pt idx="0">
                  <c:v>250 µM 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diamond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EfficiencyTP!$R$36:$R$40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plus>
            <c:minus>
              <c:numRef>
                <c:f>EfficiencyTP!$R$36:$R$40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minus>
            <c:spPr>
              <a:ln w="19050">
                <a:solidFill>
                  <a:schemeClr val="accent3"/>
                </a:solidFill>
              </a:ln>
            </c:spPr>
          </c:errBars>
          <c:xVal>
            <c:numRef>
              <c:f>EfficiencyTP!$P$36:$P$40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EfficiencyTP!$Q$36:$Q$40</c:f>
              <c:numCache>
                <c:formatCode>0.000</c:formatCode>
                <c:ptCount val="5"/>
                <c:pt idx="0">
                  <c:v>1</c:v>
                </c:pt>
                <c:pt idx="1">
                  <c:v>0.91669532534886844</c:v>
                </c:pt>
                <c:pt idx="2">
                  <c:v>0.85670117212946473</c:v>
                </c:pt>
                <c:pt idx="3">
                  <c:v>0.7427279255984307</c:v>
                </c:pt>
                <c:pt idx="4">
                  <c:v>0.67615994813521318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70-4930-B1B9-94EB1BDC18BC}"/>
            </c:ext>
          </c:extLst>
        </c:ser>
        <c:ser>
          <c:idx val="5"/>
          <c:order val="4"/>
          <c:tx>
            <c:strRef>
              <c:f>EfficiencyTP!$L$34</c:f>
              <c:strCache>
                <c:ptCount val="1"/>
                <c:pt idx="0">
                  <c:v>500 µM 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EfficiencyTP!$L$36:$L$40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870-4930-B1B9-94EB1BDC1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209280"/>
        <c:axId val="310209840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EfficiencyTP!$D$34</c15:sqref>
                        </c15:formulaRef>
                      </c:ext>
                    </c:extLst>
                    <c:strCache>
                      <c:ptCount val="1"/>
                      <c:pt idx="0">
                        <c:v>Ratio = 25</c:v>
                      </c:pt>
                    </c:strCache>
                  </c:strRef>
                </c:tx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EfficiencyTP!$C$36:$C$40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3.6821026929728788E-3</c:v>
                        </c:pt>
                        <c:pt idx="2">
                          <c:v>8.9503488742295155E-3</c:v>
                        </c:pt>
                        <c:pt idx="3">
                          <c:v>4.191048031560075E-3</c:v>
                        </c:pt>
                        <c:pt idx="4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EfficiencyTP!$C$36:$C$40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3.6821026929728788E-3</c:v>
                        </c:pt>
                        <c:pt idx="2">
                          <c:v>8.9503488742295155E-3</c:v>
                        </c:pt>
                        <c:pt idx="3">
                          <c:v>4.191048031560075E-3</c:v>
                        </c:pt>
                        <c:pt idx="4">
                          <c:v>0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2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EfficiencyTP!$A$36:$A$40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EfficiencyTP!$B$36:$B$40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0.4363320315148968</c:v>
                      </c:pt>
                      <c:pt idx="2">
                        <c:v>0.10354285435287924</c:v>
                      </c:pt>
                      <c:pt idx="3">
                        <c:v>2.5767532145241231E-2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6-1870-4930-B1B9-94EB1BDC18BC}"/>
                  </c:ext>
                </c:extLst>
              </c15:ser>
            </c15:filteredScatterSeries>
            <c15:filteredScatterSeries>
              <c15:ser>
                <c:idx val="4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EfficiencyTP!$I$34</c15:sqref>
                        </c15:formulaRef>
                      </c:ext>
                    </c:extLst>
                    <c:strCache>
                      <c:ptCount val="1"/>
                      <c:pt idx="0">
                        <c:v>Ratio = 20</c:v>
                      </c:pt>
                    </c:strCache>
                  </c:strRef>
                </c:tx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EfficiencyTP!$H$36:$H$40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1.1874149718787266E-2</c:v>
                        </c:pt>
                        <c:pt idx="2">
                          <c:v>4.6297784125763422E-3</c:v>
                        </c:pt>
                        <c:pt idx="3">
                          <c:v>1.5120083650698418E-3</c:v>
                        </c:pt>
                        <c:pt idx="4">
                          <c:v>7.584962162977861E-3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EfficiencyTP!$H$36:$H$40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1.1874149718787266E-2</c:v>
                        </c:pt>
                        <c:pt idx="2">
                          <c:v>4.6297784125763422E-3</c:v>
                        </c:pt>
                        <c:pt idx="3">
                          <c:v>1.5120083650698418E-3</c:v>
                        </c:pt>
                        <c:pt idx="4">
                          <c:v>7.584962162977861E-3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1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EfficiencyTP!$G$36:$G$40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0.55112015387289837</c:v>
                      </c:pt>
                      <c:pt idx="2">
                        <c:v>0.19372741678674069</c:v>
                      </c:pt>
                      <c:pt idx="3">
                        <c:v>6.7084930068705251E-2</c:v>
                      </c:pt>
                      <c:pt idx="4">
                        <c:v>1.9616620430510125E-2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1870-4930-B1B9-94EB1BDC18BC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EfficiencyTP!$L$50</c15:sqref>
                        </c15:formulaRef>
                      </c:ext>
                    </c:extLst>
                    <c:strCache>
                      <c:ptCount val="1"/>
                      <c:pt idx="0">
                        <c:v>50   µM 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chemeClr val="accent6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EfficiencyTP!$M$52:$M$62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1.4984897734363395E-2</c:v>
                        </c:pt>
                        <c:pt idx="2">
                          <c:v>1.9157548938815376E-2</c:v>
                        </c:pt>
                        <c:pt idx="3">
                          <c:v>1.2138676191741202E-2</c:v>
                        </c:pt>
                        <c:pt idx="4">
                          <c:v>9.1754537951351783E-3</c:v>
                        </c:pt>
                        <c:pt idx="5">
                          <c:v>1.509747376093656E-2</c:v>
                        </c:pt>
                        <c:pt idx="6">
                          <c:v>1.4394699484989899E-2</c:v>
                        </c:pt>
                        <c:pt idx="7">
                          <c:v>2.5854171488582729E-3</c:v>
                        </c:pt>
                        <c:pt idx="8">
                          <c:v>2.919445089428761E-3</c:v>
                        </c:pt>
                        <c:pt idx="9">
                          <c:v>2.3067354123623763E-3</c:v>
                        </c:pt>
                        <c:pt idx="10">
                          <c:v>2.0729792197989524E-3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EfficiencyTP!$M$52:$M$62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1.4984897734363395E-2</c:v>
                        </c:pt>
                        <c:pt idx="2">
                          <c:v>1.9157548938815376E-2</c:v>
                        </c:pt>
                        <c:pt idx="3">
                          <c:v>1.2138676191741202E-2</c:v>
                        </c:pt>
                        <c:pt idx="4">
                          <c:v>9.1754537951351783E-3</c:v>
                        </c:pt>
                        <c:pt idx="5">
                          <c:v>1.509747376093656E-2</c:v>
                        </c:pt>
                        <c:pt idx="6">
                          <c:v>1.4394699484989899E-2</c:v>
                        </c:pt>
                        <c:pt idx="7">
                          <c:v>2.5854171488582729E-3</c:v>
                        </c:pt>
                        <c:pt idx="8">
                          <c:v>2.919445089428761E-3</c:v>
                        </c:pt>
                        <c:pt idx="9">
                          <c:v>2.3067354123623763E-3</c:v>
                        </c:pt>
                        <c:pt idx="10">
                          <c:v>2.0729792197989524E-3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6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EfficiencyTP!$K$52:$K$62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11</c:v>
                      </c:pt>
                      <c:pt idx="7">
                        <c:v>13</c:v>
                      </c:pt>
                      <c:pt idx="8">
                        <c:v>15</c:v>
                      </c:pt>
                      <c:pt idx="9">
                        <c:v>30</c:v>
                      </c:pt>
                      <c:pt idx="10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EfficiencyTP!$L$52:$L$62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1</c:v>
                      </c:pt>
                      <c:pt idx="1">
                        <c:v>0.98388260515504866</c:v>
                      </c:pt>
                      <c:pt idx="2">
                        <c:v>0.84706718633948885</c:v>
                      </c:pt>
                      <c:pt idx="3">
                        <c:v>0.77877383794953747</c:v>
                      </c:pt>
                      <c:pt idx="4">
                        <c:v>0.75543522990209999</c:v>
                      </c:pt>
                      <c:pt idx="5">
                        <c:v>0.7366568870213569</c:v>
                      </c:pt>
                      <c:pt idx="6">
                        <c:v>0.72627058079445994</c:v>
                      </c:pt>
                      <c:pt idx="7">
                        <c:v>0.71405516422726067</c:v>
                      </c:pt>
                      <c:pt idx="8">
                        <c:v>0.71127605371753377</c:v>
                      </c:pt>
                      <c:pt idx="9">
                        <c:v>0.69679990804332137</c:v>
                      </c:pt>
                      <c:pt idx="10">
                        <c:v>0.68904146039877168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1870-4930-B1B9-94EB1BDC18BC}"/>
                  </c:ext>
                </c:extLst>
              </c15:ser>
            </c15:filteredScatterSeries>
            <c15:filteredScatterSeries>
              <c15:ser>
                <c:idx val="0"/>
                <c:order val="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EfficiencyTP!$G$50</c15:sqref>
                        </c15:formulaRef>
                      </c:ext>
                    </c:extLst>
                    <c:strCache>
                      <c:ptCount val="1"/>
                      <c:pt idx="0">
                        <c:v>250 µM </c:v>
                      </c:pt>
                    </c:strCache>
                  </c:strRef>
                </c:tx>
                <c:spPr>
                  <a:ln w="19050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triangle"/>
                  <c:size val="8"/>
                  <c:spPr>
                    <a:solidFill>
                      <a:srgbClr val="7030A0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EfficiencyTP!$H$52:$H$62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1.1591751281675802E-2</c:v>
                        </c:pt>
                        <c:pt idx="2">
                          <c:v>4.4879344815738992E-2</c:v>
                        </c:pt>
                        <c:pt idx="3">
                          <c:v>4.0015777251898053E-2</c:v>
                        </c:pt>
                        <c:pt idx="4">
                          <c:v>2.1493368252733566E-2</c:v>
                        </c:pt>
                        <c:pt idx="5">
                          <c:v>7.9892870637780725E-3</c:v>
                        </c:pt>
                        <c:pt idx="6">
                          <c:v>5.5761751530187765E-3</c:v>
                        </c:pt>
                        <c:pt idx="7">
                          <c:v>6.6018292095726371E-3</c:v>
                        </c:pt>
                        <c:pt idx="8">
                          <c:v>4.8287586849630488E-3</c:v>
                        </c:pt>
                        <c:pt idx="9">
                          <c:v>4.5731392394439E-3</c:v>
                        </c:pt>
                        <c:pt idx="10">
                          <c:v>2.8430704999820441E-3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EfficiencyTP!$H$52:$H$62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1.1591751281675802E-2</c:v>
                        </c:pt>
                        <c:pt idx="2">
                          <c:v>4.4879344815738992E-2</c:v>
                        </c:pt>
                        <c:pt idx="3">
                          <c:v>4.0015777251898053E-2</c:v>
                        </c:pt>
                        <c:pt idx="4">
                          <c:v>2.1493368252733566E-2</c:v>
                        </c:pt>
                        <c:pt idx="5">
                          <c:v>7.9892870637780725E-3</c:v>
                        </c:pt>
                        <c:pt idx="6">
                          <c:v>5.5761751530187765E-3</c:v>
                        </c:pt>
                        <c:pt idx="7">
                          <c:v>6.6018292095726371E-3</c:v>
                        </c:pt>
                        <c:pt idx="8">
                          <c:v>4.8287586849630488E-3</c:v>
                        </c:pt>
                        <c:pt idx="9">
                          <c:v>4.5731392394439E-3</c:v>
                        </c:pt>
                        <c:pt idx="10">
                          <c:v>2.8430704999820441E-3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rgbClr val="7030A0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EfficiencyTP!$F$52:$F$62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11</c:v>
                      </c:pt>
                      <c:pt idx="7">
                        <c:v>13</c:v>
                      </c:pt>
                      <c:pt idx="8">
                        <c:v>15</c:v>
                      </c:pt>
                      <c:pt idx="9">
                        <c:v>30</c:v>
                      </c:pt>
                      <c:pt idx="10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EfficiencyTP!$G$52:$G$62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1</c:v>
                      </c:pt>
                      <c:pt idx="1">
                        <c:v>0.9738598043858967</c:v>
                      </c:pt>
                      <c:pt idx="2">
                        <c:v>0.70634871278819844</c:v>
                      </c:pt>
                      <c:pt idx="3">
                        <c:v>0.47415694150912385</c:v>
                      </c:pt>
                      <c:pt idx="4">
                        <c:v>0.31384787942034226</c:v>
                      </c:pt>
                      <c:pt idx="5">
                        <c:v>0.23573003044870311</c:v>
                      </c:pt>
                      <c:pt idx="6">
                        <c:v>0.2204878426077502</c:v>
                      </c:pt>
                      <c:pt idx="7">
                        <c:v>0.20829074129178191</c:v>
                      </c:pt>
                      <c:pt idx="8">
                        <c:v>0.19892453188062301</c:v>
                      </c:pt>
                      <c:pt idx="9">
                        <c:v>0.1751716805159631</c:v>
                      </c:pt>
                      <c:pt idx="10">
                        <c:v>0.16851211003397945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1870-4930-B1B9-94EB1BDC18BC}"/>
                  </c:ext>
                </c:extLst>
              </c15:ser>
            </c15:filteredScatterSeries>
            <c15:filteredScatterSeries>
              <c15:ser>
                <c:idx val="2"/>
                <c:order val="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EfficiencyTP!$B$50</c15:sqref>
                        </c15:formulaRef>
                      </c:ext>
                    </c:extLst>
                    <c:strCache>
                      <c:ptCount val="1"/>
                      <c:pt idx="0">
                        <c:v>500 µM </c:v>
                      </c:pt>
                    </c:strCache>
                  </c:strRef>
                </c:tx>
                <c:spPr>
                  <a:ln w="190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x"/>
                  <c:size val="8"/>
                  <c:spPr>
                    <a:solidFill>
                      <a:srgbClr val="FF0000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EfficiencyTP!$C$52:$C$62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3.9857343157543683E-2</c:v>
                        </c:pt>
                        <c:pt idx="2">
                          <c:v>5.04049856011878E-2</c:v>
                        </c:pt>
                        <c:pt idx="3">
                          <c:v>3.6806903273667209E-2</c:v>
                        </c:pt>
                        <c:pt idx="4">
                          <c:v>2.1428379721791842E-2</c:v>
                        </c:pt>
                        <c:pt idx="5">
                          <c:v>4.759517149519628E-3</c:v>
                        </c:pt>
                        <c:pt idx="6">
                          <c:v>7.2452031552516236E-3</c:v>
                        </c:pt>
                        <c:pt idx="7">
                          <c:v>8.2027233956277878E-3</c:v>
                        </c:pt>
                        <c:pt idx="8">
                          <c:v>0</c:v>
                        </c:pt>
                        <c:pt idx="9">
                          <c:v>0</c:v>
                        </c:pt>
                        <c:pt idx="10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EfficiencyTP!$C$52:$C$62</c15:sqref>
                          </c15:formulaRef>
                        </c:ext>
                      </c:extLst>
                      <c:numCache>
                        <c:formatCode>General</c:formatCode>
                        <c:ptCount val="11"/>
                        <c:pt idx="0">
                          <c:v>0</c:v>
                        </c:pt>
                        <c:pt idx="1">
                          <c:v>3.9857343157543683E-2</c:v>
                        </c:pt>
                        <c:pt idx="2">
                          <c:v>5.04049856011878E-2</c:v>
                        </c:pt>
                        <c:pt idx="3">
                          <c:v>3.6806903273667209E-2</c:v>
                        </c:pt>
                        <c:pt idx="4">
                          <c:v>2.1428379721791842E-2</c:v>
                        </c:pt>
                        <c:pt idx="5">
                          <c:v>4.759517149519628E-3</c:v>
                        </c:pt>
                        <c:pt idx="6">
                          <c:v>7.2452031552516236E-3</c:v>
                        </c:pt>
                        <c:pt idx="7">
                          <c:v>8.2027233956277878E-3</c:v>
                        </c:pt>
                        <c:pt idx="8">
                          <c:v>0</c:v>
                        </c:pt>
                        <c:pt idx="9">
                          <c:v>0</c:v>
                        </c:pt>
                        <c:pt idx="10">
                          <c:v>0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rgbClr val="FF0000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EfficiencyTP!$A$52:$A$62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9</c:v>
                      </c:pt>
                      <c:pt idx="6">
                        <c:v>11</c:v>
                      </c:pt>
                      <c:pt idx="7">
                        <c:v>13</c:v>
                      </c:pt>
                      <c:pt idx="8">
                        <c:v>15</c:v>
                      </c:pt>
                      <c:pt idx="9">
                        <c:v>30</c:v>
                      </c:pt>
                      <c:pt idx="10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EfficiencyTP!$B$52:$B$62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1</c:v>
                      </c:pt>
                      <c:pt idx="1">
                        <c:v>0.9009100413543788</c:v>
                      </c:pt>
                      <c:pt idx="2">
                        <c:v>0.47836643292351128</c:v>
                      </c:pt>
                      <c:pt idx="3">
                        <c:v>0.24547376969721313</c:v>
                      </c:pt>
                      <c:pt idx="4">
                        <c:v>0.11441146646249156</c:v>
                      </c:pt>
                      <c:pt idx="5">
                        <c:v>4.7690842161853784E-2</c:v>
                      </c:pt>
                      <c:pt idx="6">
                        <c:v>2.7105970740678317E-2</c:v>
                      </c:pt>
                      <c:pt idx="7">
                        <c:v>9.3160316594965865E-3</c:v>
                      </c:pt>
                      <c:pt idx="8">
                        <c:v>1.0367051216523173E-3</c:v>
                      </c:pt>
                      <c:pt idx="9">
                        <c:v>1.0367051216523173E-3</c:v>
                      </c:pt>
                      <c:pt idx="10">
                        <c:v>1.0367051216523173E-3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1870-4930-B1B9-94EB1BDC18BC}"/>
                  </c:ext>
                </c:extLst>
              </c15:ser>
            </c15:filteredScatterSeries>
          </c:ext>
        </c:extLst>
      </c:scatterChart>
      <c:valAx>
        <c:axId val="31020928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209840"/>
        <c:crosses val="autoZero"/>
        <c:crossBetween val="midCat"/>
        <c:majorUnit val="10"/>
      </c:valAx>
      <c:valAx>
        <c:axId val="310209840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209280"/>
        <c:crosses val="autoZero"/>
        <c:crossBetween val="midCat"/>
        <c:majorUnit val="0.2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61598925925925929"/>
          <c:h val="0.74644111111111111"/>
        </c:manualLayout>
      </c:layout>
      <c:scatterChart>
        <c:scatterStyle val="lineMarker"/>
        <c:varyColors val="0"/>
        <c:ser>
          <c:idx val="2"/>
          <c:order val="1"/>
          <c:tx>
            <c:strRef>
              <c:f>'Kinetics of TP'!$M$4</c:f>
              <c:strCache>
                <c:ptCount val="1"/>
                <c:pt idx="0">
                  <c:v>Chlorination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6638695926394756"/>
                  <c:y val="-0.35361299889531345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6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กราฟในวารสาร!$K$3:$K$7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กราฟในวารสาร!$Q$3:$Q$7</c:f>
              <c:numCache>
                <c:formatCode>0.00</c:formatCode>
                <c:ptCount val="5"/>
                <c:pt idx="0">
                  <c:v>0</c:v>
                </c:pt>
                <c:pt idx="1">
                  <c:v>1.9051229632914383E-3</c:v>
                </c:pt>
                <c:pt idx="2">
                  <c:v>6.1497835196714472E-3</c:v>
                </c:pt>
                <c:pt idx="3">
                  <c:v>1.785438251728275E-2</c:v>
                </c:pt>
                <c:pt idx="4">
                  <c:v>4.8875433106515057E-2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54-492E-B579-FD42B47F74F0}"/>
            </c:ext>
          </c:extLst>
        </c:ser>
        <c:ser>
          <c:idx val="0"/>
          <c:order val="2"/>
          <c:tx>
            <c:strRef>
              <c:f>'Kinetics of TP'!$O$4</c:f>
              <c:strCache>
                <c:ptCount val="1"/>
                <c:pt idx="0">
                  <c:v>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70710502838185751"/>
                  <c:y val="0.25460987936474816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กราฟในวารสาร!$K$12:$K$19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กราฟในวารสาร!$Q$12:$Q$19</c:f>
              <c:numCache>
                <c:formatCode>0.00</c:formatCode>
                <c:ptCount val="8"/>
                <c:pt idx="0">
                  <c:v>0</c:v>
                </c:pt>
                <c:pt idx="1">
                  <c:v>2.2098507828424777E-3</c:v>
                </c:pt>
                <c:pt idx="2">
                  <c:v>2.1908849033649591E-2</c:v>
                </c:pt>
                <c:pt idx="3">
                  <c:v>6.1756685607143279E-2</c:v>
                </c:pt>
                <c:pt idx="4">
                  <c:v>0.15551674665491522</c:v>
                </c:pt>
                <c:pt idx="5">
                  <c:v>0.40119702042999433</c:v>
                </c:pt>
                <c:pt idx="6">
                  <c:v>0.72113288852555479</c:v>
                </c:pt>
                <c:pt idx="7">
                  <c:v>1.8356572841826884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1-FF54-492E-B579-FD42B47F7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199280"/>
        <c:axId val="270199840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4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TP'!$L$4</c15:sqref>
                        </c15:formulaRef>
                      </c:ext>
                    </c:extLst>
                    <c:strCache>
                      <c:ptCount val="1"/>
                      <c:pt idx="0">
                        <c:v>UV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square"/>
                  <c:size val="8"/>
                  <c:spPr>
                    <a:solidFill>
                      <a:schemeClr val="accent4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olid"/>
                    </a:ln>
                    <a:effectLst/>
                  </c:spPr>
                  <c:trendlineType val="linear"/>
                  <c:intercept val="0"/>
                  <c:dispRSqr val="1"/>
                  <c:dispEq val="1"/>
                  <c:trendlineLbl>
                    <c:layout>
                      <c:manualLayout>
                        <c:x val="0.26598444444444447"/>
                        <c:y val="-0.46084999999999998"/>
                      </c:manualLayout>
                    </c:layout>
                    <c:numFmt formatCode="General" sourceLinked="0"/>
                    <c:spPr>
                      <a:noFill/>
                      <a:ln w="19050">
                        <a:solidFill>
                          <a:schemeClr val="accent4"/>
                        </a:solidFill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1200" b="0" i="0" u="none" strike="noStrike" kern="1200" baseline="0">
                            <a:solidFill>
                              <a:sysClr val="windowText" lastClr="000000"/>
                            </a:solidFill>
                            <a:latin typeface="Times New Roman" panose="02020603050405020304" pitchFamily="18" charset="0"/>
                            <a:ea typeface="+mn-ea"/>
                            <a:cs typeface="Times New Roman" panose="02020603050405020304" pitchFamily="18" charset="0"/>
                          </a:defRPr>
                        </a:pPr>
                        <a:endParaRPr lang="en-US"/>
                      </a:p>
                    </c:txPr>
                  </c:trendlineLbl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TP'!$F$5:$F$9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TP'!$F$5:$F$9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4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TP'!$K$5:$K$9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TP'!$L$5:$L$9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0</c:v>
                      </c:pt>
                      <c:pt idx="1">
                        <c:v>1.5506497911386332E-2</c:v>
                      </c:pt>
                      <c:pt idx="2">
                        <c:v>2.530166122752581E-2</c:v>
                      </c:pt>
                      <c:pt idx="3">
                        <c:v>4.0977150168894146E-2</c:v>
                      </c:pt>
                      <c:pt idx="4">
                        <c:v>5.5346116332491466E-2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FF54-492E-B579-FD42B47F74F0}"/>
                  </c:ext>
                </c:extLst>
              </c15:ser>
            </c15:filteredScatterSeries>
          </c:ext>
        </c:extLst>
      </c:scatterChart>
      <c:valAx>
        <c:axId val="27019928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0199840"/>
        <c:crosses val="autoZero"/>
        <c:crossBetween val="midCat"/>
        <c:majorUnit val="10"/>
      </c:valAx>
      <c:valAx>
        <c:axId val="27019984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1/C - 1/C0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0199280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r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0782790723296E-2"/>
          <c:y val="0.10502193808584662"/>
          <c:w val="0.59770888888888885"/>
          <c:h val="0.71550805555555552"/>
        </c:manualLayout>
      </c:layout>
      <c:scatterChart>
        <c:scatterStyle val="lineMarker"/>
        <c:varyColors val="0"/>
        <c:ser>
          <c:idx val="4"/>
          <c:order val="0"/>
          <c:tx>
            <c:strRef>
              <c:f>EfficiencyTP!$V$34</c:f>
              <c:strCache>
                <c:ptCount val="1"/>
                <c:pt idx="0">
                  <c:v>50   µM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EfficiencyTP!$Y$36:$Y$40</c:f>
                <c:numCache>
                  <c:formatCode>General</c:formatCode>
                  <c:ptCount val="5"/>
                  <c:pt idx="0">
                    <c:v>8.7023357152673167E-15</c:v>
                  </c:pt>
                  <c:pt idx="1">
                    <c:v>0.81316939322482595</c:v>
                  </c:pt>
                  <c:pt idx="2">
                    <c:v>1.6263387864496448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EfficiencyTP!$Y$36:$Y$40</c:f>
                <c:numCache>
                  <c:formatCode>General</c:formatCode>
                  <c:ptCount val="5"/>
                  <c:pt idx="0">
                    <c:v>8.7023357152673167E-15</c:v>
                  </c:pt>
                  <c:pt idx="1">
                    <c:v>0.81316939322482595</c:v>
                  </c:pt>
                  <c:pt idx="2">
                    <c:v>1.6263387864496448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EfficiencyTP!$U$36:$U$40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EfficiencyTP!$X$36:$X$40</c:f>
              <c:numCache>
                <c:formatCode>0</c:formatCode>
                <c:ptCount val="5"/>
                <c:pt idx="0">
                  <c:v>50.281690140845079</c:v>
                </c:pt>
                <c:pt idx="1">
                  <c:v>14.55399061032864</c:v>
                </c:pt>
                <c:pt idx="2">
                  <c:v>9.3896713615023497</c:v>
                </c:pt>
                <c:pt idx="3">
                  <c:v>0</c:v>
                </c:pt>
                <c:pt idx="4">
                  <c:v>0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5A20-4D27-A541-5859874F5A97}"/>
            </c:ext>
          </c:extLst>
        </c:ser>
        <c:ser>
          <c:idx val="3"/>
          <c:order val="1"/>
          <c:tx>
            <c:strRef>
              <c:f>EfficiencyTP!$Q$34</c:f>
              <c:strCache>
                <c:ptCount val="1"/>
                <c:pt idx="0">
                  <c:v>250 µM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EfficiencyTP!$T$36:$T$40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8.9170985508087224</c:v>
                  </c:pt>
                  <c:pt idx="2">
                    <c:v>3.0763714605824299</c:v>
                  </c:pt>
                  <c:pt idx="3">
                    <c:v>4.4306540113091248</c:v>
                  </c:pt>
                  <c:pt idx="4">
                    <c:v>4.9463163158933181</c:v>
                  </c:pt>
                </c:numCache>
              </c:numRef>
            </c:plus>
            <c:minus>
              <c:numRef>
                <c:f>EfficiencyTP!$T$36:$T$40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8.9170985508087224</c:v>
                  </c:pt>
                  <c:pt idx="2">
                    <c:v>3.0763714605824299</c:v>
                  </c:pt>
                  <c:pt idx="3">
                    <c:v>4.4306540113091248</c:v>
                  </c:pt>
                  <c:pt idx="4">
                    <c:v>4.9463163158933181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EfficiencyTP!$P$36:$P$40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EfficiencyTP!$S$36:$S$40</c:f>
              <c:numCache>
                <c:formatCode>0</c:formatCode>
                <c:ptCount val="5"/>
                <c:pt idx="0">
                  <c:v>251.5492957746479</c:v>
                </c:pt>
                <c:pt idx="1">
                  <c:v>77.230046948356815</c:v>
                </c:pt>
                <c:pt idx="2">
                  <c:v>48.474178403755872</c:v>
                </c:pt>
                <c:pt idx="3">
                  <c:v>37.558685446009399</c:v>
                </c:pt>
                <c:pt idx="4">
                  <c:v>27.230046948356804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20-4D27-A541-5859874F5A97}"/>
            </c:ext>
          </c:extLst>
        </c:ser>
        <c:ser>
          <c:idx val="2"/>
          <c:order val="2"/>
          <c:tx>
            <c:strRef>
              <c:f>EfficiencyTP!$L$34</c:f>
              <c:strCache>
                <c:ptCount val="1"/>
                <c:pt idx="0">
                  <c:v>500 µM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EfficiencyTP!$O$36:$O$40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17.369305853226226</c:v>
                  </c:pt>
                  <c:pt idx="2">
                    <c:v>11.318838921353235</c:v>
                  </c:pt>
                  <c:pt idx="3">
                    <c:v>7.3298098572751096</c:v>
                  </c:pt>
                  <c:pt idx="4">
                    <c:v>8.8613080226182603</c:v>
                  </c:pt>
                </c:numCache>
              </c:numRef>
            </c:plus>
            <c:minus>
              <c:numRef>
                <c:f>EfficiencyTP!$O$36:$O$40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17.369305853226226</c:v>
                  </c:pt>
                  <c:pt idx="2">
                    <c:v>11.318838921353235</c:v>
                  </c:pt>
                  <c:pt idx="3">
                    <c:v>7.3298098572751096</c:v>
                  </c:pt>
                  <c:pt idx="4">
                    <c:v>8.8613080226182603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EfficiencyTP!$N$36:$N$40</c:f>
              <c:numCache>
                <c:formatCode>0</c:formatCode>
                <c:ptCount val="5"/>
                <c:pt idx="0">
                  <c:v>501.08450704225356</c:v>
                </c:pt>
                <c:pt idx="1">
                  <c:v>227.69953051643196</c:v>
                </c:pt>
                <c:pt idx="2">
                  <c:v>205.39906103286387</c:v>
                </c:pt>
                <c:pt idx="3">
                  <c:v>188.96713615023475</c:v>
                </c:pt>
                <c:pt idx="4">
                  <c:v>173.70892018779344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20-4D27-A541-5859874F5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31136"/>
        <c:axId val="310831696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7"/>
                <c:order val="3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EfficiencyTP!$L$50</c15:sqref>
                        </c15:formulaRef>
                      </c:ext>
                    </c:extLst>
                    <c:strCache>
                      <c:ptCount val="1"/>
                      <c:pt idx="0">
                        <c:v>50   µM </c:v>
                      </c:pt>
                    </c:strCache>
                  </c:strRef>
                </c:tx>
                <c:spPr>
                  <a:ln>
                    <a:solidFill>
                      <a:schemeClr val="accent6"/>
                    </a:solidFill>
                  </a:ln>
                </c:spPr>
                <c:marker>
                  <c:symbol val="circle"/>
                  <c:size val="8"/>
                  <c:spPr>
                    <a:solidFill>
                      <a:schemeClr val="accent6"/>
                    </a:solidFill>
                    <a:ln w="190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(EfficiencyTP!$O$52,EfficiencyTP!$O$55,EfficiencyTP!$O$60:$O$62)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0</c:v>
                        </c:pt>
                        <c:pt idx="2">
                          <c:v>0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(EfficiencyTP!$O$52,EfficiencyTP!$O$55,EfficiencyTP!$O$60:$O$62)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0</c:v>
                        </c:pt>
                        <c:pt idx="2">
                          <c:v>0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6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(EfficiencyTP!$K$52,EfficiencyTP!$K$55,EfficiencyTP!$K$60:$K$62)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(EfficiencyTP!$N$52,EfficiencyTP!$N$55,EfficiencyTP!$N$60,EfficiencyTP!$N$60:$N$62)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50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5-5A20-4D27-A541-5859874F5A97}"/>
                  </c:ext>
                </c:extLst>
              </c15:ser>
            </c15:filteredScatterSeries>
            <c15:filteredScatterSeries>
              <c15:ser>
                <c:idx val="6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EfficiencyTP!$G$50</c15:sqref>
                        </c15:formulaRef>
                      </c:ext>
                    </c:extLst>
                    <c:strCache>
                      <c:ptCount val="1"/>
                      <c:pt idx="0">
                        <c:v>250 µM </c:v>
                      </c:pt>
                    </c:strCache>
                  </c:strRef>
                </c:tx>
                <c:spPr>
                  <a:ln>
                    <a:solidFill>
                      <a:srgbClr val="7030A0"/>
                    </a:solidFill>
                  </a:ln>
                </c:spPr>
                <c:marker>
                  <c:symbol val="triangle"/>
                  <c:size val="8"/>
                  <c:spPr>
                    <a:solidFill>
                      <a:srgbClr val="7030A0"/>
                    </a:solidFill>
                    <a:ln w="190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(EfficiencyTP!$J$52,EfficiencyTP!$J$55,EfficiencyTP!$J$55,EfficiencyTP!$J$60:$J$62)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2.1514439882421765</c:v>
                        </c:pt>
                        <c:pt idx="2">
                          <c:v>2.1514439882421765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(EfficiencyTP!$J$52,EfficiencyTP!$J$55,EfficiencyTP!$J$55,EfficiencyTP!$J$60:$J$62)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2.1514439882421765</c:v>
                        </c:pt>
                        <c:pt idx="2">
                          <c:v>2.1514439882421765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ln w="19050">
                      <a:solidFill>
                        <a:srgbClr val="7030A0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(EfficiencyTP!$F$52,EfficiencyTP!$F$55,EfficiencyTP!$F$60,EfficiencyTP!$F$60:$F$62)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15</c:v>
                      </c:pt>
                      <c:pt idx="4">
                        <c:v>30</c:v>
                      </c:pt>
                      <c:pt idx="5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(EfficiencyTP!$I$52,EfficiencyTP!$I$55,EfficiencyTP!$I$60:$I$62)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250.00000000000003</c:v>
                      </c:pt>
                      <c:pt idx="1">
                        <c:v>10.328638497652584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5A20-4D27-A541-5859874F5A9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EfficiencyTP!$B$50</c15:sqref>
                        </c15:formulaRef>
                      </c:ext>
                    </c:extLst>
                    <c:strCache>
                      <c:ptCount val="1"/>
                      <c:pt idx="0">
                        <c:v>500 µM </c:v>
                      </c:pt>
                    </c:strCache>
                  </c:strRef>
                </c:tx>
                <c:spPr>
                  <a:ln>
                    <a:solidFill>
                      <a:srgbClr val="FF0000"/>
                    </a:solidFill>
                  </a:ln>
                </c:spPr>
                <c:marker>
                  <c:symbol val="x"/>
                  <c:size val="8"/>
                  <c:spPr>
                    <a:solidFill>
                      <a:srgbClr val="FF0000"/>
                    </a:solidFill>
                    <a:ln w="190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(EfficiencyTP!$E$52,EfficiencyTP!$E$55,EfficiencyTP!$E$60:$E$62)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2.4395081796744709</c:v>
                        </c:pt>
                        <c:pt idx="2">
                          <c:v>0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(EfficiencyTP!$E$52,EfficiencyTP!$E$55,EfficiencyTP!$E$60,EfficiencyTP!$E$60:$E$62)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2.4395081796744709</c:v>
                        </c:pt>
                        <c:pt idx="2">
                          <c:v>0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ln w="19050">
                      <a:solidFill>
                        <a:srgbClr val="FF0000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(EfficiencyTP!$A$52,EfficiencyTP!$A$55,EfficiencyTP!$A$60:$A$62)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(EfficiencyTP!$D$52,EfficiencyTP!$D$55,EfficiencyTP!$D$60,EfficiencyTP!$D$61,EfficiencyTP!$D$62)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500.00000000000006</c:v>
                      </c:pt>
                      <c:pt idx="1">
                        <c:v>63.380281690140855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5A20-4D27-A541-5859874F5A97}"/>
                  </c:ext>
                </c:extLst>
              </c15:ser>
            </c15:filteredScatterSeries>
            <c15:filteredScatterSeries>
              <c15:ser>
                <c:idx val="1"/>
                <c:order val="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EfficiencyTP!$D$34</c15:sqref>
                        </c15:formulaRef>
                      </c:ext>
                    </c:extLst>
                    <c:strCache>
                      <c:ptCount val="1"/>
                      <c:pt idx="0">
                        <c:v>Ratio = 25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plus"/>
                  <c:size val="8"/>
                  <c:spPr>
                    <a:solidFill>
                      <a:schemeClr val="accent2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EfficiencyTP!$E$36:$E$40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16.263387864496547</c:v>
                        </c:pt>
                        <c:pt idx="2">
                          <c:v>16.263387864496547</c:v>
                        </c:pt>
                        <c:pt idx="3">
                          <c:v>21.514439882421783</c:v>
                        </c:pt>
                        <c:pt idx="4">
                          <c:v>48.790163593489517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EfficiencyTP!$E$36:$E$40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16.263387864496547</c:v>
                        </c:pt>
                        <c:pt idx="2">
                          <c:v>16.263387864496547</c:v>
                        </c:pt>
                        <c:pt idx="3">
                          <c:v>21.514439882421783</c:v>
                        </c:pt>
                        <c:pt idx="4">
                          <c:v>48.790163593489517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2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EfficiencyTP!$D$36:$D$40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1251.1267605633805</c:v>
                      </c:pt>
                      <c:pt idx="1">
                        <c:v>723.00469483568088</c:v>
                      </c:pt>
                      <c:pt idx="2">
                        <c:v>680.75117370892031</c:v>
                      </c:pt>
                      <c:pt idx="3">
                        <c:v>671.36150234741797</c:v>
                      </c:pt>
                      <c:pt idx="4">
                        <c:v>619.71830985915494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5A20-4D27-A541-5859874F5A97}"/>
                  </c:ext>
                </c:extLst>
              </c15:ser>
            </c15:filteredScatterSeries>
            <c15:filteredScatterSeries>
              <c15:ser>
                <c:idx val="0"/>
                <c:order val="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EfficiencyTP!$I$34</c15:sqref>
                        </c15:formulaRef>
                      </c:ext>
                    </c:extLst>
                    <c:strCache>
                      <c:ptCount val="1"/>
                      <c:pt idx="0">
                        <c:v>Ratio = 20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chemeClr val="accent1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EfficiencyTP!$J$36:$J$40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14.084507042253506</c:v>
                        </c:pt>
                        <c:pt idx="2">
                          <c:v>16.263387864496483</c:v>
                        </c:pt>
                        <c:pt idx="3">
                          <c:v>14.084507042253563</c:v>
                        </c:pt>
                        <c:pt idx="4">
                          <c:v>14.084507042253534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EfficiencyTP!$J$36:$J$40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14.084507042253506</c:v>
                        </c:pt>
                        <c:pt idx="2">
                          <c:v>16.263387864496483</c:v>
                        </c:pt>
                        <c:pt idx="3">
                          <c:v>14.084507042253563</c:v>
                        </c:pt>
                        <c:pt idx="4">
                          <c:v>14.084507042253534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1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EfficiencyTP!$I$36:$I$40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999.71830985915506</c:v>
                      </c:pt>
                      <c:pt idx="1">
                        <c:v>563.38028169014081</c:v>
                      </c:pt>
                      <c:pt idx="2">
                        <c:v>544.60093896713624</c:v>
                      </c:pt>
                      <c:pt idx="3">
                        <c:v>521.12676056338034</c:v>
                      </c:pt>
                      <c:pt idx="4">
                        <c:v>507.04225352112672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5A20-4D27-A541-5859874F5A97}"/>
                  </c:ext>
                </c:extLst>
              </c15:ser>
            </c15:filteredScatterSeries>
          </c:ext>
        </c:extLst>
      </c:scatterChart>
      <c:valAx>
        <c:axId val="31083113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831696"/>
        <c:crosses val="autoZero"/>
        <c:crossBetween val="midCat"/>
      </c:valAx>
      <c:valAx>
        <c:axId val="310831696"/>
        <c:scaling>
          <c:orientation val="minMax"/>
          <c:max val="5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Cl</a:t>
                </a:r>
                <a:r>
                  <a:rPr lang="en-US" b="1" baseline="-25000"/>
                  <a:t>2</a:t>
                </a:r>
                <a:r>
                  <a:rPr lang="en-US" b="1"/>
                  <a:t> residual (µM 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831136"/>
        <c:crosses val="autoZero"/>
        <c:crossBetween val="midCat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8021388888888904E-2"/>
          <c:w val="0.62380944444444453"/>
          <c:h val="0.72361194444444443"/>
        </c:manualLayout>
      </c:layout>
      <c:scatterChart>
        <c:scatterStyle val="lineMarker"/>
        <c:varyColors val="0"/>
        <c:ser>
          <c:idx val="3"/>
          <c:order val="0"/>
          <c:tx>
            <c:strRef>
              <c:f>EfficiencyTP!$M$119</c:f>
              <c:strCache>
                <c:ptCount val="1"/>
                <c:pt idx="0">
                  <c:v>TMP = 25 uM</c:v>
                </c:pt>
              </c:strCache>
              <c:extLst xmlns:c16r2="http://schemas.microsoft.com/office/drawing/2015/06/chart"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  <c:extLst xmlns:c16r2="http://schemas.microsoft.com/office/drawing/2015/06/chart" xmlns:c15="http://schemas.microsoft.com/office/drawing/2012/chart"/>
              </c:numRef>
            </c:plus>
            <c:min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  <c:extLst xmlns:c16r2="http://schemas.microsoft.com/office/drawing/2015/06/chart" xmlns:c15="http://schemas.microsoft.com/office/drawing/2012/chart"/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EfficiencyTP!$K$121:$K$131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EfficiencyTP!$L$121:$L$131</c:f>
              <c:numCache>
                <c:formatCode>0.000</c:formatCode>
                <c:ptCount val="11"/>
                <c:pt idx="0">
                  <c:v>1</c:v>
                </c:pt>
                <c:pt idx="1">
                  <c:v>0.64290929253749196</c:v>
                </c:pt>
                <c:pt idx="2">
                  <c:v>2.8185026005478217E-2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D5BC-4F76-80AF-FAB510FA3B13}"/>
            </c:ext>
          </c:extLst>
        </c:ser>
        <c:ser>
          <c:idx val="0"/>
          <c:order val="1"/>
          <c:tx>
            <c:strRef>
              <c:f>EfficiencyTP!$H$119</c:f>
              <c:strCache>
                <c:ptCount val="1"/>
                <c:pt idx="0">
                  <c:v>TMP = 50 uM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EfficiencyTP!$H$121:$H$131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EfficiencyTP!$H$121:$H$131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EfficiencyTP!$F$121:$F$131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EfficiencyTP!$G$121:$G$131</c:f>
              <c:numCache>
                <c:formatCode>0.000</c:formatCode>
                <c:ptCount val="11"/>
                <c:pt idx="0">
                  <c:v>1</c:v>
                </c:pt>
                <c:pt idx="1">
                  <c:v>0.9009100413543788</c:v>
                </c:pt>
                <c:pt idx="2">
                  <c:v>0.47836643292351128</c:v>
                </c:pt>
                <c:pt idx="3">
                  <c:v>0.24547376969721313</c:v>
                </c:pt>
                <c:pt idx="4">
                  <c:v>0.11441146646249156</c:v>
                </c:pt>
                <c:pt idx="5">
                  <c:v>4.7690842161853784E-2</c:v>
                </c:pt>
                <c:pt idx="6">
                  <c:v>2.7105970740678317E-2</c:v>
                </c:pt>
                <c:pt idx="7">
                  <c:v>9.3160316594965865E-3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BC-4F76-80AF-FAB510FA3B13}"/>
            </c:ext>
          </c:extLst>
        </c:ser>
        <c:ser>
          <c:idx val="2"/>
          <c:order val="2"/>
          <c:tx>
            <c:strRef>
              <c:f>EfficiencyTP!$C$119</c:f>
              <c:strCache>
                <c:ptCount val="1"/>
                <c:pt idx="0">
                  <c:v>TMP = 75 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EfficiencyTP!$C$121:$C$131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1.8532148118282812E-2</c:v>
                  </c:pt>
                  <c:pt idx="2">
                    <c:v>2.8084265411922882E-2</c:v>
                  </c:pt>
                  <c:pt idx="3">
                    <c:v>3.3344498211193223E-2</c:v>
                  </c:pt>
                  <c:pt idx="4">
                    <c:v>2.8259734934594886E-2</c:v>
                  </c:pt>
                  <c:pt idx="5">
                    <c:v>2.1882433490972103E-2</c:v>
                  </c:pt>
                  <c:pt idx="6">
                    <c:v>1.3722658806454171E-2</c:v>
                  </c:pt>
                  <c:pt idx="7">
                    <c:v>1.1015885632254247E-2</c:v>
                  </c:pt>
                  <c:pt idx="8">
                    <c:v>1.3717005443478168E-2</c:v>
                  </c:pt>
                  <c:pt idx="9">
                    <c:v>6.3295917806331977E-3</c:v>
                  </c:pt>
                  <c:pt idx="10">
                    <c:v>6.890477537211709E-3</c:v>
                  </c:pt>
                </c:numCache>
              </c:numRef>
            </c:plus>
            <c:minus>
              <c:numRef>
                <c:f>EfficiencyTP!$C$121:$C$131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1.8532148118282812E-2</c:v>
                  </c:pt>
                  <c:pt idx="2">
                    <c:v>2.8084265411922882E-2</c:v>
                  </c:pt>
                  <c:pt idx="3">
                    <c:v>3.3344498211193223E-2</c:v>
                  </c:pt>
                  <c:pt idx="4">
                    <c:v>2.8259734934594886E-2</c:v>
                  </c:pt>
                  <c:pt idx="5">
                    <c:v>2.1882433490972103E-2</c:v>
                  </c:pt>
                  <c:pt idx="6">
                    <c:v>1.3722658806454171E-2</c:v>
                  </c:pt>
                  <c:pt idx="7">
                    <c:v>1.1015885632254247E-2</c:v>
                  </c:pt>
                  <c:pt idx="8">
                    <c:v>1.3717005443478168E-2</c:v>
                  </c:pt>
                  <c:pt idx="9">
                    <c:v>6.3295917806331977E-3</c:v>
                  </c:pt>
                  <c:pt idx="10">
                    <c:v>6.890477537211709E-3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EfficiencyTP!$A$121:$A$131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EfficiencyTP!$B$121:$B$131</c:f>
              <c:numCache>
                <c:formatCode>0.000</c:formatCode>
                <c:ptCount val="11"/>
                <c:pt idx="0">
                  <c:v>1</c:v>
                </c:pt>
                <c:pt idx="1">
                  <c:v>0.96102005130638002</c:v>
                </c:pt>
                <c:pt idx="2">
                  <c:v>0.74288024533507102</c:v>
                </c:pt>
                <c:pt idx="3">
                  <c:v>0.5264266487298167</c:v>
                </c:pt>
                <c:pt idx="4">
                  <c:v>0.35216382470924118</c:v>
                </c:pt>
                <c:pt idx="5">
                  <c:v>0.22138300860216523</c:v>
                </c:pt>
                <c:pt idx="6">
                  <c:v>0.14986492470123983</c:v>
                </c:pt>
                <c:pt idx="7">
                  <c:v>0.10772833643143208</c:v>
                </c:pt>
                <c:pt idx="8">
                  <c:v>8.5054737271232403E-2</c:v>
                </c:pt>
                <c:pt idx="9">
                  <c:v>3.9126197273748185E-2</c:v>
                </c:pt>
                <c:pt idx="10">
                  <c:v>3.4232432112808152E-2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5BC-4F76-80AF-FAB510FA3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35616"/>
        <c:axId val="310836176"/>
        <c:extLst xmlns:c16r2="http://schemas.microsoft.com/office/drawing/2015/06/chart"/>
      </c:scatterChart>
      <c:valAx>
        <c:axId val="31083561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836176"/>
        <c:crosses val="autoZero"/>
        <c:crossBetween val="midCat"/>
        <c:majorUnit val="10"/>
      </c:valAx>
      <c:valAx>
        <c:axId val="310836176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835616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25499999999999"/>
          <c:y val="7.0965833333333325E-2"/>
          <c:w val="0.61675388888888893"/>
          <c:h val="0.73066750000000003"/>
        </c:manualLayout>
      </c:layout>
      <c:scatterChart>
        <c:scatterStyle val="lineMarker"/>
        <c:varyColors val="0"/>
        <c:ser>
          <c:idx val="1"/>
          <c:order val="0"/>
          <c:tx>
            <c:strRef>
              <c:f>EfficiencyTP!$M$119</c:f>
              <c:strCache>
                <c:ptCount val="1"/>
                <c:pt idx="0">
                  <c:v>TMP = 25 uM</c:v>
                </c:pt>
              </c:strCache>
              <c:extLst xmlns:c16r2="http://schemas.microsoft.com/office/drawing/2015/06/chart"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  <c:extLst xmlns:c16r2="http://schemas.microsoft.com/office/drawing/2015/06/chart" xmlns:c15="http://schemas.microsoft.com/office/drawing/2012/chart"/>
              </c:numRef>
            </c:plus>
            <c:min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  <c:extLst xmlns:c16r2="http://schemas.microsoft.com/office/drawing/2015/06/chart" xmlns:c15="http://schemas.microsoft.com/office/drawing/2012/chart"/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(EfficiencyTP!$K$121,EfficiencyTP!$K$124,EfficiencyTP!$K$129,EfficiencyTP!$K$130,EfficiencyTP!$K$131)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(EfficiencyTP!$N$121,EfficiencyTP!$N$124,EfficiencyTP!$N$129,EfficiencyTP!$N$130,EfficiencyTP!$N$131)</c:f>
              <c:numCache>
                <c:formatCode>0</c:formatCode>
                <c:ptCount val="5"/>
                <c:pt idx="0">
                  <c:v>500.28169014084523</c:v>
                </c:pt>
                <c:pt idx="1">
                  <c:v>102.11267605633805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BEEA-4B5A-AD2B-BC8DF917783E}"/>
            </c:ext>
          </c:extLst>
        </c:ser>
        <c:ser>
          <c:idx val="0"/>
          <c:order val="1"/>
          <c:tx>
            <c:strRef>
              <c:f>EfficiencyTP!$H$119</c:f>
              <c:strCache>
                <c:ptCount val="1"/>
                <c:pt idx="0">
                  <c:v>TMP = 50 uM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(EfficiencyTP!$J$121,EfficiencyTP!$J$124,EfficiencyTP!$J$129,EfficiencyTP!$J$130,EfficiencyTP!$J$131)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(EfficiencyTP!$J$121,EfficiencyTP!$J$124,EfficiencyTP!$J$129,EfficiencyTP!$J$130,EfficiencyTP!$J$131)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(EfficiencyTP!$F$121,EfficiencyTP!$F$124,EfficiencyTP!$F$129,EfficiencyTP!$F$130,EfficiencyTP!$F$131)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(EfficiencyTP!$I$121,EfficiencyTP!$I$124,EfficiencyTP!$I$129,EfficiencyTP!$I$130,EfficiencyTP!$I$131)</c:f>
              <c:numCache>
                <c:formatCode>0</c:formatCode>
                <c:ptCount val="5"/>
                <c:pt idx="0">
                  <c:v>500.00000000000006</c:v>
                </c:pt>
                <c:pt idx="1">
                  <c:v>63.380281690140855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EEA-4B5A-AD2B-BC8DF917783E}"/>
            </c:ext>
          </c:extLst>
        </c:ser>
        <c:ser>
          <c:idx val="2"/>
          <c:order val="2"/>
          <c:tx>
            <c:strRef>
              <c:f>EfficiencyTP!$C$119</c:f>
              <c:strCache>
                <c:ptCount val="1"/>
                <c:pt idx="0">
                  <c:v>TMP = 75 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(EfficiencyTP!$E$121,EfficiencyTP!$E$124,EfficiencyTP!$E$129,EfficiencyTP!$E$130,EfficiencyTP!$E$131)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6.0169040459982597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(EfficiencyTP!$E$121,EfficiencyTP!$E$124,EfficiencyTP!$E$129,EfficiencyTP!$E$130,EfficiencyTP!$E$131)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6.0169040459982597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(EfficiencyTP!$A$121,EfficiencyTP!$A$124,EfficiencyTP!$A$129,EfficiencyTP!$A$130,EfficiencyTP!$A$131)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(EfficiencyTP!$D$52,EfficiencyTP!$D$55,EfficiencyTP!$D$60:$D$62,EfficiencyTP!$D$121,EfficiencyTP!$D$124,EfficiencyTP!$D$129,EfficiencyTP!$D$131,EfficiencyTP!$D$130)</c:f>
              <c:numCache>
                <c:formatCode>0</c:formatCode>
                <c:ptCount val="10"/>
                <c:pt idx="0">
                  <c:v>500.00000000000006</c:v>
                </c:pt>
                <c:pt idx="1">
                  <c:v>63.380281690140855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499.29577464788741</c:v>
                </c:pt>
                <c:pt idx="6">
                  <c:v>24.88262910798122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EEA-4B5A-AD2B-BC8DF9177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40096"/>
        <c:axId val="310840656"/>
        <c:extLst xmlns:c16r2="http://schemas.microsoft.com/office/drawing/2015/06/chart"/>
      </c:scatterChart>
      <c:valAx>
        <c:axId val="31084009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840656"/>
        <c:crosses val="autoZero"/>
        <c:crossBetween val="midCat"/>
      </c:valAx>
      <c:valAx>
        <c:axId val="310840656"/>
        <c:scaling>
          <c:orientation val="minMax"/>
          <c:max val="5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Cl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2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residual (µM) </a:t>
                </a:r>
                <a:endParaRPr lang="th-TH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0840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102222222222217E-2"/>
          <c:y val="9.752555555555556E-2"/>
          <c:w val="0.66890597222222226"/>
          <c:h val="0.72527444444444433"/>
        </c:manualLayout>
      </c:layout>
      <c:scatterChart>
        <c:scatterStyle val="lineMarker"/>
        <c:varyColors val="0"/>
        <c:ser>
          <c:idx val="4"/>
          <c:order val="0"/>
          <c:tx>
            <c:strRef>
              <c:f>EfficiencyTP!$B$42</c:f>
              <c:strCache>
                <c:ptCount val="1"/>
                <c:pt idx="0">
                  <c:v>UV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EfficiencyTP!$C$44:$C$48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EfficiencyTP!$A$44:$A$48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EfficiencyTP!$B$44:$B$48</c:f>
              <c:numCache>
                <c:formatCode>0.000</c:formatCode>
                <c:ptCount val="5"/>
                <c:pt idx="0">
                  <c:v>1</c:v>
                </c:pt>
                <c:pt idx="1">
                  <c:v>0.98461310880221553</c:v>
                </c:pt>
                <c:pt idx="2">
                  <c:v>0.97501574321494555</c:v>
                </c:pt>
                <c:pt idx="3">
                  <c:v>0.95985106213188109</c:v>
                </c:pt>
                <c:pt idx="4">
                  <c:v>0.94615761067158777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91D1-4EC6-B479-5B3CB46590C2}"/>
            </c:ext>
          </c:extLst>
        </c:ser>
        <c:ser>
          <c:idx val="2"/>
          <c:order val="1"/>
          <c:tx>
            <c:strRef>
              <c:f>EfficiencyTP!$M$34</c:f>
              <c:strCache>
                <c:ptCount val="1"/>
                <c:pt idx="0">
                  <c:v>Chlorination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EfficiencyTP!$L$36:$L$40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1D1-4EC6-B479-5B3CB46590C2}"/>
            </c:ext>
          </c:extLst>
        </c:ser>
        <c:ser>
          <c:idx val="1"/>
          <c:order val="2"/>
          <c:tx>
            <c:v>Chlorine/UV+BA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(EfficiencyTP!$H$179,EfficiencyTP!$H$182,EfficiencyTP!$H$187:$H$189)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3.3584598825539179E-2</c:v>
                  </c:pt>
                  <c:pt idx="2">
                    <c:v>2.3000614273504496E-2</c:v>
                  </c:pt>
                  <c:pt idx="3">
                    <c:v>1.2976374757227712E-2</c:v>
                  </c:pt>
                  <c:pt idx="4">
                    <c:v>3.7864361320618994E-3</c:v>
                  </c:pt>
                </c:numCache>
              </c:numRef>
            </c:plus>
            <c:minus>
              <c:numRef>
                <c:f>(EfficiencyTP!$H$179,EfficiencyTP!$H$182,EfficiencyTP!$H$187:$H$189)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3.3584598825539179E-2</c:v>
                  </c:pt>
                  <c:pt idx="2">
                    <c:v>2.3000614273504496E-2</c:v>
                  </c:pt>
                  <c:pt idx="3">
                    <c:v>1.2976374757227712E-2</c:v>
                  </c:pt>
                  <c:pt idx="4">
                    <c:v>3.7864361320618994E-3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(EfficiencyTP!$F$179,EfficiencyTP!$F$182,EfficiencyTP!$F$187,EfficiencyTP!$F$188,EfficiencyTP!$F$189)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(EfficiencyTP!$G$179,EfficiencyTP!$G$182,EfficiencyTP!$G$187,EfficiencyTP!$G$188,EfficiencyTP!$G$189)</c:f>
              <c:numCache>
                <c:formatCode>0.000</c:formatCode>
                <c:ptCount val="5"/>
                <c:pt idx="0">
                  <c:v>1</c:v>
                </c:pt>
                <c:pt idx="1">
                  <c:v>0.81253438095952824</c:v>
                </c:pt>
                <c:pt idx="2">
                  <c:v>0.38319746917712266</c:v>
                </c:pt>
                <c:pt idx="3">
                  <c:v>0.13129763696268726</c:v>
                </c:pt>
                <c:pt idx="4">
                  <c:v>3.4413733506511078E-2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1D1-4EC6-B479-5B3CB46590C2}"/>
            </c:ext>
          </c:extLst>
        </c:ser>
        <c:ser>
          <c:idx val="3"/>
          <c:order val="3"/>
          <c:tx>
            <c:v>Chlorine/UV+NB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(EfficiencyTP!$M$179,EfficiencyTP!$M$182,EfficiencyTP!$M$187:$M$189)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3.1214080381907448E-2</c:v>
                  </c:pt>
                  <c:pt idx="2">
                    <c:v>5.3150804506275365E-2</c:v>
                  </c:pt>
                  <c:pt idx="3">
                    <c:v>2.8975321714668576E-2</c:v>
                  </c:pt>
                  <c:pt idx="4">
                    <c:v>4.7594985768488595E-3</c:v>
                  </c:pt>
                </c:numCache>
              </c:numRef>
            </c:plus>
            <c:minus>
              <c:numRef>
                <c:f>(EfficiencyTP!$M$179,EfficiencyTP!$M$182,EfficiencyTP!$M$187:$M$189)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3.1214080381907448E-2</c:v>
                  </c:pt>
                  <c:pt idx="2">
                    <c:v>5.3150804506275365E-2</c:v>
                  </c:pt>
                  <c:pt idx="3">
                    <c:v>2.8975321714668576E-2</c:v>
                  </c:pt>
                  <c:pt idx="4">
                    <c:v>4.7594985768488595E-3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(EfficiencyTP!$K$179,EfficiencyTP!$K$182,EfficiencyTP!$K$187,EfficiencyTP!$K$188,EfficiencyTP!$K$189)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(EfficiencyTP!$L$179,EfficiencyTP!$L$182,EfficiencyTP!$L$187,EfficiencyTP!$L$188,EfficiencyTP!$L$189)</c:f>
              <c:numCache>
                <c:formatCode>0.000</c:formatCode>
                <c:ptCount val="5"/>
                <c:pt idx="0">
                  <c:v>1</c:v>
                </c:pt>
                <c:pt idx="1">
                  <c:v>0.71073741294576143</c:v>
                </c:pt>
                <c:pt idx="2">
                  <c:v>0.28638426314494908</c:v>
                </c:pt>
                <c:pt idx="3">
                  <c:v>5.9141274027019054E-2</c:v>
                </c:pt>
                <c:pt idx="4">
                  <c:v>7.5193577008485181E-3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1D1-4EC6-B479-5B3CB46590C2}"/>
            </c:ext>
          </c:extLst>
        </c:ser>
        <c:ser>
          <c:idx val="0"/>
          <c:order val="4"/>
          <c:tx>
            <c:strRef>
              <c:f>EfficiencyTP!$C$50</c:f>
              <c:strCache>
                <c:ptCount val="1"/>
                <c:pt idx="0">
                  <c:v>Chlorine/UV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(EfficiencyTP!$C$52,EfficiencyTP!$C$55,EfficiencyTP!$C$60,EfficiencyTP!$C$61,EfficiencyTP!$C$62)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3.6806903273667209E-2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(EfficiencyTP!$A$52,EfficiencyTP!$A$55,EfficiencyTP!$A$60,EfficiencyTP!$A$61,EfficiencyTP!$A$62)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(EfficiencyTP!$B$52,EfficiencyTP!$B$55,EfficiencyTP!$B$60,EfficiencyTP!$B$61,EfficiencyTP!$B$62)</c:f>
              <c:numCache>
                <c:formatCode>0.000</c:formatCode>
                <c:ptCount val="5"/>
                <c:pt idx="0">
                  <c:v>1</c:v>
                </c:pt>
                <c:pt idx="1">
                  <c:v>0.24547376969721313</c:v>
                </c:pt>
                <c:pt idx="2">
                  <c:v>1.0367051216523173E-3</c:v>
                </c:pt>
                <c:pt idx="3">
                  <c:v>1.0367051216523173E-3</c:v>
                </c:pt>
                <c:pt idx="4">
                  <c:v>1.0367051216523173E-3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4-91D1-4EC6-B479-5B3CB4659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181728"/>
        <c:axId val="311182288"/>
        <c:extLst xmlns:c16r2="http://schemas.microsoft.com/office/drawing/2015/06/chart"/>
      </c:scatterChart>
      <c:valAx>
        <c:axId val="31118172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182288"/>
        <c:crosses val="autoZero"/>
        <c:crossBetween val="midCat"/>
        <c:majorUnit val="10"/>
      </c:valAx>
      <c:valAx>
        <c:axId val="31118228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181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61598925925925929"/>
          <c:h val="0.74644111111111111"/>
        </c:manualLayout>
      </c:layout>
      <c:scatterChart>
        <c:scatterStyle val="lineMarker"/>
        <c:varyColors val="0"/>
        <c:ser>
          <c:idx val="4"/>
          <c:order val="0"/>
          <c:tx>
            <c:strRef>
              <c:f>'Kinetics of TP'!$L$4</c:f>
              <c:strCache>
                <c:ptCount val="1"/>
                <c:pt idx="0">
                  <c:v>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6598444444444447"/>
                  <c:y val="-0.46084999999999998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4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TP'!$F$5:$F$9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'Kinetics of TP'!$F$5:$F$9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TP'!$K$5:$K$9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TP'!$L$5:$L$9</c:f>
              <c:numCache>
                <c:formatCode>0.000</c:formatCode>
                <c:ptCount val="5"/>
                <c:pt idx="0">
                  <c:v>0</c:v>
                </c:pt>
                <c:pt idx="1">
                  <c:v>1.5506497911386332E-2</c:v>
                </c:pt>
                <c:pt idx="2">
                  <c:v>2.530166122752581E-2</c:v>
                </c:pt>
                <c:pt idx="3">
                  <c:v>4.0977150168894146E-2</c:v>
                </c:pt>
                <c:pt idx="4">
                  <c:v>5.5346116332491466E-2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E2D1-4740-8CF9-9C3180FB0F70}"/>
            </c:ext>
          </c:extLst>
        </c:ser>
        <c:ser>
          <c:idx val="2"/>
          <c:order val="1"/>
          <c:tx>
            <c:strRef>
              <c:f>'Kinetics of TP'!$M$4</c:f>
              <c:strCache>
                <c:ptCount val="1"/>
                <c:pt idx="0">
                  <c:v>Chlorination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6691333333333334"/>
                  <c:y val="-0.19555444444444445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6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TP'!$K$5:$K$9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TP'!$M$5:$M$9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D1-4740-8CF9-9C3180FB0F70}"/>
            </c:ext>
          </c:extLst>
        </c:ser>
        <c:ser>
          <c:idx val="0"/>
          <c:order val="2"/>
          <c:tx>
            <c:strRef>
              <c:f>'Kinetics of TP'!$O$4</c:f>
              <c:strCache>
                <c:ptCount val="1"/>
                <c:pt idx="0">
                  <c:v>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71467296296296301"/>
                  <c:y val="0.41029305555555562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'Kinetics of TP'!$N$5:$N$12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TP'!$O$5:$O$12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E2D1-4740-8CF9-9C3180FB0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186208"/>
        <c:axId val="311186768"/>
        <c:extLst xmlns:c16r2="http://schemas.microsoft.com/office/drawing/2015/06/chart"/>
      </c:scatterChart>
      <c:valAx>
        <c:axId val="31118620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186768"/>
        <c:crosses val="autoZero"/>
        <c:crossBetween val="midCat"/>
        <c:majorUnit val="10"/>
      </c:valAx>
      <c:valAx>
        <c:axId val="3111867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186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545419521562863"/>
          <c:h val="0.74644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'Kinetics of TP'!$L$15</c:f>
              <c:strCache>
                <c:ptCount val="1"/>
                <c:pt idx="0">
                  <c:v>WW+UV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7108832298063007"/>
                  <c:y val="-0.45732222222222224"/>
                </c:manualLayout>
              </c:layout>
              <c:numFmt formatCode="General" sourceLinked="0"/>
              <c:spPr>
                <a:ln w="19050">
                  <a:solidFill>
                    <a:srgbClr val="FF0000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TP'!$F$16:$F$20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plus>
            <c:minus>
              <c:numRef>
                <c:f>'Kinetics of TP'!$F$16:$F$20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minus>
            <c:spPr>
              <a:ln w="19050">
                <a:solidFill>
                  <a:srgbClr val="FF0000"/>
                </a:solidFill>
              </a:ln>
            </c:spPr>
          </c:errBars>
          <c:xVal>
            <c:numRef>
              <c:f>'Kinetics of TP'!$K$16:$K$20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TP'!$L$16:$L$20</c:f>
              <c:numCache>
                <c:formatCode>0.000</c:formatCode>
                <c:ptCount val="5"/>
                <c:pt idx="0">
                  <c:v>0</c:v>
                </c:pt>
                <c:pt idx="1">
                  <c:v>2.113120257793223E-3</c:v>
                </c:pt>
                <c:pt idx="2">
                  <c:v>7.9604834647455276E-3</c:v>
                </c:pt>
                <c:pt idx="3">
                  <c:v>1.6352185358866761E-2</c:v>
                </c:pt>
                <c:pt idx="4">
                  <c:v>2.995905136066486E-2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F54-4897-9DC1-FCCA742C261C}"/>
            </c:ext>
          </c:extLst>
        </c:ser>
        <c:ser>
          <c:idx val="3"/>
          <c:order val="1"/>
          <c:tx>
            <c:strRef>
              <c:f>'Kinetics of TP'!$M$15</c:f>
              <c:strCache>
                <c:ptCount val="1"/>
                <c:pt idx="0">
                  <c:v>WW+Chlorination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33CC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7344064878256952"/>
                  <c:y val="-0.24362"/>
                </c:manualLayout>
              </c:layout>
              <c:numFmt formatCode="General" sourceLinked="0"/>
              <c:spPr>
                <a:ln w="19050">
                  <a:solidFill>
                    <a:srgbClr val="FF33CC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TP'!$C$16:$C$20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plus>
            <c:minus>
              <c:numRef>
                <c:f>'Kinetics of TP'!$C$16:$C$20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minus>
            <c:spPr>
              <a:ln w="19050">
                <a:solidFill>
                  <a:srgbClr val="FF33CC"/>
                </a:solidFill>
              </a:ln>
            </c:spPr>
          </c:errBars>
          <c:xVal>
            <c:numRef>
              <c:f>'Kinetics of TP'!$K$16:$K$20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TP'!$M$16:$M$20</c:f>
              <c:numCache>
                <c:formatCode>0.000</c:formatCode>
                <c:ptCount val="5"/>
                <c:pt idx="0">
                  <c:v>0</c:v>
                </c:pt>
                <c:pt idx="1">
                  <c:v>5.6790133327234774E-2</c:v>
                </c:pt>
                <c:pt idx="2">
                  <c:v>0.33654978421356846</c:v>
                </c:pt>
                <c:pt idx="3">
                  <c:v>0.5340853691528048</c:v>
                </c:pt>
                <c:pt idx="4">
                  <c:v>0.65084600204173093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F54-4897-9DC1-FCCA742C261C}"/>
            </c:ext>
          </c:extLst>
        </c:ser>
        <c:ser>
          <c:idx val="5"/>
          <c:order val="2"/>
          <c:tx>
            <c:strRef>
              <c:f>'Kinetics of TP'!$O$15</c:f>
              <c:strCache>
                <c:ptCount val="1"/>
                <c:pt idx="0">
                  <c:v>WW+Chlorine/UV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3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6486864390454965"/>
                  <c:y val="0.44575222222222222"/>
                </c:manualLayout>
              </c:layout>
              <c:numFmt formatCode="General" sourceLinked="0"/>
              <c:spPr>
                <a:ln w="19050">
                  <a:solidFill>
                    <a:schemeClr val="accent3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TP'!$I$16:$I$24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5.2008281521013416E-2</c:v>
                  </c:pt>
                  <c:pt idx="2">
                    <c:v>2.3340271487309196E-2</c:v>
                  </c:pt>
                  <c:pt idx="3">
                    <c:v>2.8262358316428222E-2</c:v>
                  </c:pt>
                  <c:pt idx="4">
                    <c:v>2.9350291710366769E-2</c:v>
                  </c:pt>
                  <c:pt idx="5">
                    <c:v>1.8815084373839993E-2</c:v>
                  </c:pt>
                  <c:pt idx="6">
                    <c:v>1.5754796214564951E-2</c:v>
                  </c:pt>
                  <c:pt idx="7">
                    <c:v>1.2160665368003965E-2</c:v>
                  </c:pt>
                  <c:pt idx="8">
                    <c:v>8.5186995283830624E-3</c:v>
                  </c:pt>
                </c:numCache>
              </c:numRef>
            </c:plus>
            <c:minus>
              <c:numRef>
                <c:f>'Kinetics of TP'!$I$16:$I$24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5.2008281521013416E-2</c:v>
                  </c:pt>
                  <c:pt idx="2">
                    <c:v>2.3340271487309196E-2</c:v>
                  </c:pt>
                  <c:pt idx="3">
                    <c:v>2.8262358316428222E-2</c:v>
                  </c:pt>
                  <c:pt idx="4">
                    <c:v>2.9350291710366769E-2</c:v>
                  </c:pt>
                  <c:pt idx="5">
                    <c:v>1.8815084373839993E-2</c:v>
                  </c:pt>
                  <c:pt idx="6">
                    <c:v>1.5754796214564951E-2</c:v>
                  </c:pt>
                  <c:pt idx="7">
                    <c:v>1.2160665368003965E-2</c:v>
                  </c:pt>
                  <c:pt idx="8">
                    <c:v>8.5186995283830624E-3</c:v>
                  </c:pt>
                </c:numCache>
              </c:numRef>
            </c:minus>
            <c:spPr>
              <a:ln w="19050">
                <a:solidFill>
                  <a:schemeClr val="accent3"/>
                </a:solidFill>
              </a:ln>
            </c:spPr>
          </c:errBars>
          <c:xVal>
            <c:numRef>
              <c:f>'Kinetics of TP'!$N$16:$N$24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</c:numCache>
            </c:numRef>
          </c:xVal>
          <c:yVal>
            <c:numRef>
              <c:f>'Kinetics of TP'!$O$16:$O$24</c:f>
              <c:numCache>
                <c:formatCode>0.000</c:formatCode>
                <c:ptCount val="9"/>
                <c:pt idx="0">
                  <c:v>0</c:v>
                </c:pt>
                <c:pt idx="1">
                  <c:v>8.8866733771808648E-2</c:v>
                </c:pt>
                <c:pt idx="2">
                  <c:v>0.7734630441940622</c:v>
                </c:pt>
                <c:pt idx="3">
                  <c:v>1.4762773769918982</c:v>
                </c:pt>
                <c:pt idx="4">
                  <c:v>2.0394747778057827</c:v>
                </c:pt>
                <c:pt idx="5">
                  <c:v>2.6990843696072595</c:v>
                </c:pt>
                <c:pt idx="6">
                  <c:v>3.323048690986159</c:v>
                </c:pt>
                <c:pt idx="7">
                  <c:v>3.7595588034774297</c:v>
                </c:pt>
                <c:pt idx="8">
                  <c:v>4.2540402617122162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F54-4897-9DC1-FCCA742C2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190688"/>
        <c:axId val="311191248"/>
        <c:extLst xmlns:c16r2="http://schemas.microsoft.com/office/drawing/2015/06/chart"/>
      </c:scatterChart>
      <c:valAx>
        <c:axId val="31119068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191248"/>
        <c:crosses val="autoZero"/>
        <c:crossBetween val="midCat"/>
        <c:majorUnit val="10"/>
      </c:valAx>
      <c:valAx>
        <c:axId val="311191248"/>
        <c:scaling>
          <c:orientation val="minMax"/>
          <c:max val="4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190688"/>
        <c:crosses val="autoZero"/>
        <c:crossBetween val="midCat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13925925925923"/>
          <c:y val="7.4493611111111108E-2"/>
          <c:w val="0.65386611111111115"/>
          <c:h val="0.77300083333333336"/>
        </c:manualLayout>
      </c:layout>
      <c:scatterChart>
        <c:scatterStyle val="lineMarker"/>
        <c:varyColors val="0"/>
        <c:ser>
          <c:idx val="2"/>
          <c:order val="0"/>
          <c:tx>
            <c:strRef>
              <c:f>'Kinetics of TP'!$L$39</c:f>
              <c:strCache>
                <c:ptCount val="1"/>
                <c:pt idx="0">
                  <c:v>pH6 UV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252888888888891"/>
                  <c:y val="-0.4925288888888889"/>
                </c:manualLayout>
              </c:layout>
              <c:numFmt formatCode="General" sourceLinked="0"/>
              <c:spPr>
                <a:ln w="19050">
                  <a:solidFill>
                    <a:schemeClr val="accent5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TP'!$C$40:$C$44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plus>
            <c:minus>
              <c:numRef>
                <c:f>'Kinetics of TP'!$C$40:$C$44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2.2594195707341938E-3</c:v>
                  </c:pt>
                  <c:pt idx="2">
                    <c:v>3.3678914541024888E-4</c:v>
                  </c:pt>
                  <c:pt idx="3">
                    <c:v>3.9663375820400562E-3</c:v>
                  </c:pt>
                  <c:pt idx="4">
                    <c:v>1.9273369956259688E-3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'Kinetics of TP'!$K$40:$K$44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TP'!$L$40:$L$44</c:f>
              <c:numCache>
                <c:formatCode>0.000</c:formatCode>
                <c:ptCount val="5"/>
                <c:pt idx="0">
                  <c:v>0</c:v>
                </c:pt>
                <c:pt idx="1">
                  <c:v>2.0039424781197347E-3</c:v>
                </c:pt>
                <c:pt idx="2">
                  <c:v>4.034328158047243E-3</c:v>
                </c:pt>
                <c:pt idx="3">
                  <c:v>8.5907930831595689E-3</c:v>
                </c:pt>
                <c:pt idx="4">
                  <c:v>1.0252795065288039E-2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DB4-4985-AF62-6D944907FDF3}"/>
            </c:ext>
          </c:extLst>
        </c:ser>
        <c:ser>
          <c:idx val="0"/>
          <c:order val="1"/>
          <c:tx>
            <c:strRef>
              <c:f>'Kinetics of TP'!$M$39</c:f>
              <c:strCache>
                <c:ptCount val="1"/>
                <c:pt idx="0">
                  <c:v>pH7 UV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395185185185187"/>
                  <c:y val="-0.11047972222222223"/>
                </c:manualLayout>
              </c:layout>
              <c:numFmt formatCode="General" sourceLinked="0"/>
              <c:spPr>
                <a:ln w="19050">
                  <a:solidFill>
                    <a:schemeClr val="accent6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TP'!$F$40:$F$44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'Kinetics of TP'!$F$40:$F$44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TP'!$K$40:$K$44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TP'!$M$40:$M$44</c:f>
              <c:numCache>
                <c:formatCode>0.000</c:formatCode>
                <c:ptCount val="5"/>
                <c:pt idx="0">
                  <c:v>0</c:v>
                </c:pt>
                <c:pt idx="1">
                  <c:v>1.5506497911386332E-2</c:v>
                </c:pt>
                <c:pt idx="2">
                  <c:v>2.530166122752581E-2</c:v>
                </c:pt>
                <c:pt idx="3">
                  <c:v>4.0977150168894146E-2</c:v>
                </c:pt>
                <c:pt idx="4">
                  <c:v>5.5346116332491466E-2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DB4-4985-AF62-6D944907FDF3}"/>
            </c:ext>
          </c:extLst>
        </c:ser>
        <c:ser>
          <c:idx val="3"/>
          <c:order val="2"/>
          <c:tx>
            <c:strRef>
              <c:f>'Kinetics of TP'!$N$39</c:f>
              <c:strCache>
                <c:ptCount val="1"/>
                <c:pt idx="0">
                  <c:v>pH8 UV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488074074074074"/>
                  <c:y val="0.24347222222222223"/>
                </c:manualLayout>
              </c:layout>
              <c:numFmt formatCode="General" sourceLinked="0"/>
              <c:spPr>
                <a:ln w="19050">
                  <a:solidFill>
                    <a:schemeClr val="accent4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TP'!$I$40:$I$44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plus>
            <c:minus>
              <c:numRef>
                <c:f>'Kinetics of TP'!$I$40:$I$44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1.0955896178709401E-2</c:v>
                  </c:pt>
                  <c:pt idx="2">
                    <c:v>1.3161818385160173E-2</c:v>
                  </c:pt>
                  <c:pt idx="3">
                    <c:v>8.4027704466426954E-3</c:v>
                  </c:pt>
                  <c:pt idx="4">
                    <c:v>5.5648756834488274E-3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TP'!$K$40:$K$44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TP'!$N$40:$N$44</c:f>
              <c:numCache>
                <c:formatCode>0.000</c:formatCode>
                <c:ptCount val="5"/>
                <c:pt idx="0">
                  <c:v>0</c:v>
                </c:pt>
                <c:pt idx="1">
                  <c:v>1.310455097525743E-2</c:v>
                </c:pt>
                <c:pt idx="2">
                  <c:v>2.4675955066253627E-2</c:v>
                </c:pt>
                <c:pt idx="3">
                  <c:v>4.24289915819255E-2</c:v>
                </c:pt>
                <c:pt idx="4">
                  <c:v>0.11406828047422769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DB4-4985-AF62-6D944907F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195168"/>
        <c:axId val="311195728"/>
      </c:scatterChart>
      <c:valAx>
        <c:axId val="31119516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195728"/>
        <c:crosses val="autoZero"/>
        <c:crossBetween val="midCat"/>
        <c:majorUnit val="10"/>
      </c:valAx>
      <c:valAx>
        <c:axId val="311195728"/>
        <c:scaling>
          <c:orientation val="minMax"/>
          <c:max val="0.1600000000000000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195168"/>
        <c:crosses val="autoZero"/>
        <c:crossBetween val="midCat"/>
        <c:majorUnit val="4.0000000000000008E-2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73185185185185"/>
          <c:y val="7.4493611111111108E-2"/>
          <c:w val="0.56214388888888878"/>
          <c:h val="0.77300083333333336"/>
        </c:manualLayout>
      </c:layout>
      <c:scatterChart>
        <c:scatterStyle val="lineMarker"/>
        <c:varyColors val="0"/>
        <c:ser>
          <c:idx val="1"/>
          <c:order val="0"/>
          <c:tx>
            <c:strRef>
              <c:f>'Kinetics of TP'!$L$47</c:f>
              <c:strCache>
                <c:ptCount val="1"/>
                <c:pt idx="0">
                  <c:v>pH6 Chlorination</c:v>
                </c:pt>
              </c:strCache>
            </c:strRef>
          </c:tx>
          <c:spPr>
            <a:ln w="19050">
              <a:noFill/>
            </a:ln>
          </c:spPr>
          <c:marker>
            <c:symbol val="x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780666666666677"/>
                  <c:y val="0.15128416666666666"/>
                </c:manualLayout>
              </c:layout>
              <c:numFmt formatCode="General" sourceLinked="0"/>
              <c:spPr>
                <a:ln w="19050">
                  <a:solidFill>
                    <a:schemeClr val="accent5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TP'!$C$48:$C$52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plus>
            <c:minus>
              <c:numRef>
                <c:f>'Kinetics of TP'!$C$48:$C$52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'Kinetics of TP'!$K$48:$K$52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TP'!$L$48:$L$52</c:f>
              <c:numCache>
                <c:formatCode>0.000</c:formatCode>
                <c:ptCount val="5"/>
                <c:pt idx="0">
                  <c:v>0</c:v>
                </c:pt>
                <c:pt idx="1">
                  <c:v>1.146967253233985</c:v>
                </c:pt>
                <c:pt idx="2">
                  <c:v>2.2057473719607565</c:v>
                </c:pt>
                <c:pt idx="3">
                  <c:v>3.2679677048224409</c:v>
                </c:pt>
                <c:pt idx="4">
                  <c:v>5.2551828852796687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62E-4463-966A-9BC2BD36FB69}"/>
            </c:ext>
          </c:extLst>
        </c:ser>
        <c:ser>
          <c:idx val="4"/>
          <c:order val="1"/>
          <c:tx>
            <c:strRef>
              <c:f>'Kinetics of TP'!$M$47</c:f>
              <c:strCache>
                <c:ptCount val="1"/>
                <c:pt idx="0">
                  <c:v>pH7 Chlorination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545481481481483"/>
                  <c:y val="-0.2456261111111111"/>
                </c:manualLayout>
              </c:layout>
              <c:numFmt formatCode="General" sourceLinked="0"/>
              <c:spPr>
                <a:ln w="19050">
                  <a:solidFill>
                    <a:schemeClr val="accent6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TP'!$F$48:$F$52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TP'!$F$48:$F$52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'Kinetics of TP'!$K$48:$K$52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TP'!$M$48:$M$52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2E-4463-966A-9BC2BD36FB69}"/>
            </c:ext>
          </c:extLst>
        </c:ser>
        <c:ser>
          <c:idx val="5"/>
          <c:order val="2"/>
          <c:tx>
            <c:strRef>
              <c:f>'Kinetics of TP'!$N$47</c:f>
              <c:strCache>
                <c:ptCount val="1"/>
                <c:pt idx="0">
                  <c:v>pH8 Chlorination</c:v>
                </c:pt>
              </c:strCache>
            </c:strRef>
          </c:tx>
          <c:spPr>
            <a:ln w="19050">
              <a:noFill/>
            </a:ln>
          </c:spPr>
          <c:marker>
            <c:symbol val="dot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545481481481483"/>
                  <c:y val="-0.16021333333333326"/>
                </c:manualLayout>
              </c:layout>
              <c:numFmt formatCode="General" sourceLinked="0"/>
              <c:spPr>
                <a:ln w="19050">
                  <a:solidFill>
                    <a:schemeClr val="accent4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TP'!$I$48:$I$52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plus>
            <c:minus>
              <c:numRef>
                <c:f>'Kinetics of TP'!$I$48:$I$52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'Kinetics of TP'!$K$48:$K$52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TP'!$N$48:$N$52</c:f>
              <c:numCache>
                <c:formatCode>0.000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0.11514856531673338</c:v>
                </c:pt>
                <c:pt idx="3">
                  <c:v>0.3723288795731286</c:v>
                </c:pt>
                <c:pt idx="4">
                  <c:v>0.8877202294998684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62E-4463-966A-9BC2BD36F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22672"/>
        <c:axId val="311323232"/>
      </c:scatterChart>
      <c:valAx>
        <c:axId val="311322672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23232"/>
        <c:crosses val="autoZero"/>
        <c:crossBetween val="midCat"/>
        <c:majorUnit val="10"/>
      </c:valAx>
      <c:valAx>
        <c:axId val="3113232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0" baseline="0">
                    <a:effectLst/>
                  </a:rPr>
                  <a:t>-ln(C/C</a:t>
                </a:r>
                <a:r>
                  <a:rPr lang="en-US" sz="1200" b="1" i="0" baseline="-25000">
                    <a:effectLst/>
                  </a:rPr>
                  <a:t>0</a:t>
                </a:r>
                <a:r>
                  <a:rPr lang="en-US" sz="1200" b="1" i="0" baseline="0">
                    <a:effectLst/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22672"/>
        <c:crosses val="autoZero"/>
        <c:crossBetween val="midCat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32444444444445"/>
          <c:y val="7.4493611111111108E-2"/>
          <c:w val="0.56919944444444448"/>
          <c:h val="0.77300083333333336"/>
        </c:manualLayout>
      </c:layout>
      <c:scatterChart>
        <c:scatterStyle val="lineMarker"/>
        <c:varyColors val="0"/>
        <c:ser>
          <c:idx val="6"/>
          <c:order val="0"/>
          <c:tx>
            <c:strRef>
              <c:f>'Kinetics of TP'!$L$55</c:f>
              <c:strCache>
                <c:ptCount val="1"/>
                <c:pt idx="0">
                  <c:v>pH6 Chlorine/UV</c:v>
                </c:pt>
              </c:strCache>
            </c:strRef>
          </c:tx>
          <c:spPr>
            <a:ln w="19050">
              <a:noFill/>
            </a:ln>
          </c:spPr>
          <c:marker>
            <c:symbol val="plus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6673481481481479"/>
                  <c:y val="9.898888888888889E-2"/>
                </c:manualLayout>
              </c:layout>
              <c:numFmt formatCode="General" sourceLinked="0"/>
              <c:spPr>
                <a:ln w="19050">
                  <a:solidFill>
                    <a:schemeClr val="accent5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TP'!$C$56:$C$63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</c:numCache>
              </c:numRef>
            </c:plus>
            <c:minus>
              <c:numRef>
                <c:f>'Kinetics of TP'!$C$56:$C$63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'Kinetics of TP'!$K$56:$K$63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TP'!$L$56:$L$63</c:f>
              <c:numCache>
                <c:formatCode>0.000</c:formatCode>
                <c:ptCount val="8"/>
                <c:pt idx="0">
                  <c:v>0</c:v>
                </c:pt>
                <c:pt idx="1">
                  <c:v>0.64057282564736151</c:v>
                </c:pt>
                <c:pt idx="2">
                  <c:v>1.5659266878890521</c:v>
                </c:pt>
                <c:pt idx="3">
                  <c:v>2.4504861951242871</c:v>
                </c:pt>
                <c:pt idx="4">
                  <c:v>3.2936705618940469</c:v>
                </c:pt>
                <c:pt idx="5">
                  <c:v>3.7589216270159289</c:v>
                </c:pt>
                <c:pt idx="6">
                  <c:v>4.5457285128001148</c:v>
                </c:pt>
                <c:pt idx="7">
                  <c:v>5.2552559848256832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0E0-4CB9-A130-E992ED7BA9BE}"/>
            </c:ext>
          </c:extLst>
        </c:ser>
        <c:ser>
          <c:idx val="7"/>
          <c:order val="1"/>
          <c:tx>
            <c:strRef>
              <c:f>'Kinetics of TP'!$M$55</c:f>
              <c:strCache>
                <c:ptCount val="1"/>
                <c:pt idx="0">
                  <c:v>pH7 Chlorine/UV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6673481481481479"/>
                  <c:y val="6.6756388888888893E-2"/>
                </c:manualLayout>
              </c:layout>
              <c:numFmt formatCode="General" sourceLinked="0"/>
              <c:spPr>
                <a:ln w="19050">
                  <a:solidFill>
                    <a:schemeClr val="accent6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TP'!$F$56:$F$63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TP'!$F$56:$F$63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'Kinetics of TP'!$K$56:$K$63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TP'!$M$56:$M$63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0E0-4CB9-A130-E992ED7BA9BE}"/>
            </c:ext>
          </c:extLst>
        </c:ser>
        <c:ser>
          <c:idx val="8"/>
          <c:order val="2"/>
          <c:tx>
            <c:strRef>
              <c:f>'Kinetics of TP'!$N$55</c:f>
              <c:strCache>
                <c:ptCount val="1"/>
                <c:pt idx="0">
                  <c:v>pH8 Chlorine/UV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6673481481481479"/>
                  <c:y val="0.10698472222222222"/>
                </c:manualLayout>
              </c:layout>
              <c:numFmt formatCode="General" sourceLinked="0"/>
              <c:spPr>
                <a:ln w="19050">
                  <a:solidFill>
                    <a:schemeClr val="accent4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TP'!$I$56:$I$64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  <c:pt idx="8">
                    <c:v>2.0971502819117746E-3</c:v>
                  </c:pt>
                </c:numCache>
              </c:numRef>
            </c:plus>
            <c:minus>
              <c:numRef>
                <c:f>'Kinetics of TP'!$I$56:$I$64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  <c:pt idx="8">
                    <c:v>2.0971502819117746E-3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'Kinetics of TP'!$K$56:$K$64</c:f>
              <c:numCache>
                <c:formatCode>0</c:formatCode>
                <c:ptCount val="9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 formatCode="General">
                  <c:v>15</c:v>
                </c:pt>
              </c:numCache>
            </c:numRef>
          </c:xVal>
          <c:yVal>
            <c:numRef>
              <c:f>'Kinetics of TP'!$N$56:$N$63</c:f>
              <c:numCache>
                <c:formatCode>0.000</c:formatCode>
                <c:ptCount val="8"/>
                <c:pt idx="0">
                  <c:v>0</c:v>
                </c:pt>
                <c:pt idx="1">
                  <c:v>9.0596663490672497E-2</c:v>
                </c:pt>
                <c:pt idx="2">
                  <c:v>0.60352925228562482</c:v>
                </c:pt>
                <c:pt idx="3">
                  <c:v>1.2540113025251312</c:v>
                </c:pt>
                <c:pt idx="4">
                  <c:v>1.9141420481740596</c:v>
                </c:pt>
                <c:pt idx="5">
                  <c:v>2.5964026359611498</c:v>
                </c:pt>
                <c:pt idx="6">
                  <c:v>3.0650337767941531</c:v>
                </c:pt>
                <c:pt idx="7">
                  <c:v>3.3471858379998518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0E0-4CB9-A130-E992ED7BA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27152"/>
        <c:axId val="311327712"/>
      </c:scatterChart>
      <c:valAx>
        <c:axId val="311327152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27712"/>
        <c:crosses val="autoZero"/>
        <c:crossBetween val="midCat"/>
      </c:valAx>
      <c:valAx>
        <c:axId val="3113277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27152"/>
        <c:crosses val="autoZero"/>
        <c:crossBetween val="midCat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0685185185185"/>
          <c:y val="8.1549166666666686E-2"/>
          <c:w val="0.64452703703703706"/>
          <c:h val="0.74477861111111099"/>
        </c:manualLayout>
      </c:layout>
      <c:scatterChart>
        <c:scatterStyle val="lineMarker"/>
        <c:varyColors val="0"/>
        <c:ser>
          <c:idx val="7"/>
          <c:order val="0"/>
          <c:tx>
            <c:strRef>
              <c:f>'Kinetics of TP'!$L$67</c:f>
              <c:strCache>
                <c:ptCount val="1"/>
                <c:pt idx="0">
                  <c:v>FAC 50   µM Chlorination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8"/>
            <c:spPr>
              <a:solidFill>
                <a:srgbClr val="92D050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781907407407406"/>
                  <c:y val="-0.30169111111111113"/>
                </c:manualLayout>
              </c:layout>
              <c:numFmt formatCode="General" sourceLinked="0"/>
              <c:spPr>
                <a:ln w="19050">
                  <a:solidFill>
                    <a:schemeClr val="accent6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TP'!$C$68:$C$72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plus>
            <c:minus>
              <c:numRef>
                <c:f>'Kinetics of TP'!$C$68:$C$72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minus>
            <c:spPr>
              <a:ln w="19050">
                <a:solidFill>
                  <a:srgbClr val="92D050"/>
                </a:solidFill>
              </a:ln>
            </c:spPr>
          </c:errBars>
          <c:xVal>
            <c:numRef>
              <c:f>'Kinetics of TP'!$K$68:$K$72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TP'!$L$68:$L$72</c:f>
              <c:numCache>
                <c:formatCode>0.000</c:formatCode>
                <c:ptCount val="5"/>
                <c:pt idx="0">
                  <c:v>0</c:v>
                </c:pt>
                <c:pt idx="1">
                  <c:v>2.5105133402625032E-2</c:v>
                </c:pt>
                <c:pt idx="2">
                  <c:v>3.6178376205080187E-2</c:v>
                </c:pt>
                <c:pt idx="3">
                  <c:v>5.8163627551612203E-2</c:v>
                </c:pt>
                <c:pt idx="4">
                  <c:v>0.14716391655884076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22-4944-8E73-7E7182D4BDAD}"/>
            </c:ext>
          </c:extLst>
        </c:ser>
        <c:ser>
          <c:idx val="6"/>
          <c:order val="1"/>
          <c:tx>
            <c:strRef>
              <c:f>'Kinetics of TP'!$M$67</c:f>
              <c:strCache>
                <c:ptCount val="1"/>
                <c:pt idx="0">
                  <c:v>FAC 250 µM Chlorination</c:v>
                </c:pt>
              </c:strCache>
            </c:strRef>
          </c:tx>
          <c:spPr>
            <a:ln w="19050">
              <a:noFill/>
            </a:ln>
          </c:spPr>
          <c:marker>
            <c:symbol val="plus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33CC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546722222222223"/>
                  <c:y val="1.1888888888888889E-4"/>
                </c:manualLayout>
              </c:layout>
              <c:numFmt formatCode="General" sourceLinked="0"/>
              <c:spPr>
                <a:ln w="19050">
                  <a:solidFill>
                    <a:srgbClr val="FF33CC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TP'!$F$68:$F$72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plus>
            <c:minus>
              <c:numRef>
                <c:f>'Kinetics of TP'!$F$68:$F$72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minus>
            <c:spPr>
              <a:ln w="19050">
                <a:solidFill>
                  <a:srgbClr val="FF33CC"/>
                </a:solidFill>
              </a:ln>
            </c:spPr>
          </c:errBars>
          <c:xVal>
            <c:numRef>
              <c:f>'Kinetics of TP'!$K$68:$K$72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TP'!$M$68:$M$72</c:f>
              <c:numCache>
                <c:formatCode>0.000</c:formatCode>
                <c:ptCount val="5"/>
                <c:pt idx="0">
                  <c:v>0</c:v>
                </c:pt>
                <c:pt idx="1">
                  <c:v>8.6980113461391576E-2</c:v>
                </c:pt>
                <c:pt idx="2">
                  <c:v>0.1546661118218004</c:v>
                </c:pt>
                <c:pt idx="3">
                  <c:v>0.29742548490815041</c:v>
                </c:pt>
                <c:pt idx="4">
                  <c:v>0.39132562125935055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22-4944-8E73-7E7182D4BDAD}"/>
            </c:ext>
          </c:extLst>
        </c:ser>
        <c:ser>
          <c:idx val="5"/>
          <c:order val="2"/>
          <c:tx>
            <c:strRef>
              <c:f>'Kinetics of TP'!$N$67</c:f>
              <c:strCache>
                <c:ptCount val="1"/>
                <c:pt idx="0">
                  <c:v>FAC 500 µM Chlorination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5311537037037035"/>
                  <c:y val="0.56146194444444442"/>
                </c:manualLayout>
              </c:layout>
              <c:numFmt formatCode="General" sourceLinked="0"/>
              <c:spPr>
                <a:ln w="19050">
                  <a:solidFill>
                    <a:schemeClr val="accent5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TP'!$I$68:$I$72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TP'!$I$68:$I$72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'Kinetics of TP'!$K$68:$K$72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TP'!$N$68:$N$72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522-4944-8E73-7E7182D4B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31632"/>
        <c:axId val="311332192"/>
        <c:extLst xmlns:c16r2="http://schemas.microsoft.com/office/drawing/2015/06/chart"/>
      </c:scatterChart>
      <c:valAx>
        <c:axId val="311331632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32192"/>
        <c:crosses val="autoZero"/>
        <c:crossBetween val="midCat"/>
        <c:majorUnit val="10"/>
      </c:valAx>
      <c:valAx>
        <c:axId val="31133219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th-TH" sz="1200" b="1" i="0" u="none" strike="noStrike" baseline="0">
                    <a:effectLst/>
                  </a:rPr>
                  <a:t>-</a:t>
                </a:r>
                <a:r>
                  <a:rPr lang="en-US" sz="1200" b="1" i="0" u="none" strike="noStrike" baseline="0">
                    <a:effectLst/>
                  </a:rPr>
                  <a:t>ln(C/C</a:t>
                </a:r>
                <a:r>
                  <a:rPr lang="en-US" sz="1200" b="1" i="0" u="none" strike="noStrike" baseline="-25000">
                    <a:effectLst/>
                  </a:rPr>
                  <a:t>0</a:t>
                </a:r>
                <a:r>
                  <a:rPr lang="en-US" sz="1200" b="1" i="0" u="none" strike="noStrike" baseline="0">
                    <a:effectLst/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31632"/>
        <c:crosses val="autoZero"/>
        <c:crossBetween val="midCat"/>
        <c:majorUnit val="0.2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9408018518518519"/>
          <c:y val="4.2333333333333334E-2"/>
          <c:w val="0.1918087037037037"/>
          <c:h val="0.341991666666666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5800682079906"/>
          <c:y val="9.4319444444444456E-2"/>
          <c:w val="0.65597074074074069"/>
          <c:h val="0.71469111111111117"/>
        </c:manualLayout>
      </c:layout>
      <c:scatterChart>
        <c:scatterStyle val="lineMarker"/>
        <c:varyColors val="0"/>
        <c:ser>
          <c:idx val="2"/>
          <c:order val="2"/>
          <c:tx>
            <c:strRef>
              <c:f>EfficiencyTP!$L$34</c:f>
              <c:strCache>
                <c:ptCount val="1"/>
                <c:pt idx="0">
                  <c:v>500 µM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EfficiencyTP!$M$36:$M$40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EfficiencyTP!$L$36:$L$40</c:f>
              <c:numCache>
                <c:formatCode>0.000</c:formatCode>
                <c:ptCount val="5"/>
                <c:pt idx="0">
                  <c:v>1</c:v>
                </c:pt>
                <c:pt idx="1">
                  <c:v>0.91249454475795044</c:v>
                </c:pt>
                <c:pt idx="2">
                  <c:v>0.76361657751106138</c:v>
                </c:pt>
                <c:pt idx="3">
                  <c:v>0.52666929704035104</c:v>
                </c:pt>
                <c:pt idx="4">
                  <c:v>0.28899966838022811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929-4B05-A301-007071FA705B}"/>
            </c:ext>
          </c:extLst>
        </c:ser>
        <c:ser>
          <c:idx val="3"/>
          <c:order val="3"/>
          <c:tx>
            <c:strRef>
              <c:f>EfficiencyTP!$Q$34</c:f>
              <c:strCache>
                <c:ptCount val="1"/>
                <c:pt idx="0">
                  <c:v>250 µM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EfficiencyTP!$R$36:$R$40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plus>
            <c:minus>
              <c:numRef>
                <c:f>EfficiencyTP!$R$36:$R$40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EfficiencyTP!$P$36:$P$40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EfficiencyTP!$Q$36:$Q$40</c:f>
              <c:numCache>
                <c:formatCode>0.000</c:formatCode>
                <c:ptCount val="5"/>
                <c:pt idx="0">
                  <c:v>1</c:v>
                </c:pt>
                <c:pt idx="1">
                  <c:v>0.91669532534886844</c:v>
                </c:pt>
                <c:pt idx="2">
                  <c:v>0.85670117212946473</c:v>
                </c:pt>
                <c:pt idx="3">
                  <c:v>0.7427279255984307</c:v>
                </c:pt>
                <c:pt idx="4">
                  <c:v>0.67615994813521318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929-4B05-A301-007071FA705B}"/>
            </c:ext>
          </c:extLst>
        </c:ser>
        <c:ser>
          <c:idx val="4"/>
          <c:order val="4"/>
          <c:tx>
            <c:strRef>
              <c:f>EfficiencyTP!$V$34</c:f>
              <c:strCache>
                <c:ptCount val="1"/>
                <c:pt idx="0">
                  <c:v>50   µM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EfficiencyTP!$W$36:$W$40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plus>
            <c:minus>
              <c:numRef>
                <c:f>EfficiencyTP!$W$36:$W$40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minus>
            <c:spPr>
              <a:noFill/>
              <a:ln w="3810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EfficiencyTP!$U$36:$U$40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EfficiencyTP!$V$36:$V$40</c:f>
              <c:numCache>
                <c:formatCode>0.000</c:formatCode>
                <c:ptCount val="5"/>
                <c:pt idx="0">
                  <c:v>1</c:v>
                </c:pt>
                <c:pt idx="1">
                  <c:v>0.97520737976854432</c:v>
                </c:pt>
                <c:pt idx="2">
                  <c:v>0.96446823995388808</c:v>
                </c:pt>
                <c:pt idx="3">
                  <c:v>0.94349555293826182</c:v>
                </c:pt>
                <c:pt idx="4">
                  <c:v>0.86315248083540652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7FCD-49D7-B0CF-E716F1EB3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914128"/>
        <c:axId val="270914688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EfficiencyTP!$D$34</c15:sqref>
                        </c15:formulaRef>
                      </c:ext>
                    </c:extLst>
                    <c:strCache>
                      <c:ptCount val="1"/>
                      <c:pt idx="0">
                        <c:v>Ratio = 25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plus"/>
                  <c:size val="8"/>
                  <c:spPr>
                    <a:solidFill>
                      <a:schemeClr val="accent2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EfficiencyTP!$C$36:$C$40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3.6821026929728788E-3</c:v>
                        </c:pt>
                        <c:pt idx="2">
                          <c:v>8.9503488742295155E-3</c:v>
                        </c:pt>
                        <c:pt idx="3">
                          <c:v>4.191048031560075E-3</c:v>
                        </c:pt>
                        <c:pt idx="4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EfficiencyTP!$C$36:$C$40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3.6821026929728788E-3</c:v>
                        </c:pt>
                        <c:pt idx="2">
                          <c:v>8.9503488742295155E-3</c:v>
                        </c:pt>
                        <c:pt idx="3">
                          <c:v>4.191048031560075E-3</c:v>
                        </c:pt>
                        <c:pt idx="4">
                          <c:v>0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2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EfficiencyTP!$A$36:$A$40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EfficiencyTP!$B$36:$B$40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0.4363320315148968</c:v>
                      </c:pt>
                      <c:pt idx="2">
                        <c:v>0.10354285435287924</c:v>
                      </c:pt>
                      <c:pt idx="3">
                        <c:v>2.5767532145241231E-2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E929-4B05-A301-007071FA705B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EfficiencyTP!$I$34</c15:sqref>
                        </c15:formulaRef>
                      </c:ext>
                    </c:extLst>
                    <c:strCache>
                      <c:ptCount val="1"/>
                      <c:pt idx="0">
                        <c:v>Ratio = 20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chemeClr val="accent1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EfficiencyTP!$H$36:$H$40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1.1874149718787266E-2</c:v>
                        </c:pt>
                        <c:pt idx="2">
                          <c:v>4.6297784125763422E-3</c:v>
                        </c:pt>
                        <c:pt idx="3">
                          <c:v>1.5120083650698418E-3</c:v>
                        </c:pt>
                        <c:pt idx="4">
                          <c:v>7.584962162977861E-3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EfficiencyTP!$H$36:$H$40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1.1874149718787266E-2</c:v>
                        </c:pt>
                        <c:pt idx="2">
                          <c:v>4.6297784125763422E-3</c:v>
                        </c:pt>
                        <c:pt idx="3">
                          <c:v>1.5120083650698418E-3</c:v>
                        </c:pt>
                        <c:pt idx="4">
                          <c:v>7.584962162977861E-3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1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EfficiencyTP!$G$36:$G$40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0.55112015387289837</c:v>
                      </c:pt>
                      <c:pt idx="2">
                        <c:v>0.19372741678674069</c:v>
                      </c:pt>
                      <c:pt idx="3">
                        <c:v>6.7084930068705251E-2</c:v>
                      </c:pt>
                      <c:pt idx="4">
                        <c:v>1.9616620430510125E-2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0-7B4D-4AAE-B0C2-DF34D652E9DF}"/>
                  </c:ext>
                </c:extLst>
              </c15:ser>
            </c15:filteredScatterSeries>
          </c:ext>
        </c:extLst>
      </c:scatterChart>
      <c:valAx>
        <c:axId val="27091412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0914688"/>
        <c:crosses val="autoZero"/>
        <c:crossBetween val="midCat"/>
        <c:majorUnit val="10"/>
      </c:valAx>
      <c:valAx>
        <c:axId val="27091468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09141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6240740740737"/>
          <c:y val="8.1549166666666686E-2"/>
          <c:w val="0.62100851851851857"/>
          <c:h val="0.74477861111111099"/>
        </c:manualLayout>
      </c:layout>
      <c:scatterChart>
        <c:scatterStyle val="lineMarker"/>
        <c:varyColors val="0"/>
        <c:ser>
          <c:idx val="3"/>
          <c:order val="0"/>
          <c:tx>
            <c:strRef>
              <c:f>'Kinetics of TP'!$L$75</c:f>
              <c:strCache>
                <c:ptCount val="1"/>
                <c:pt idx="0">
                  <c:v>FAC 50   µM Chlorine/UV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61466700576598121"/>
                  <c:y val="-0.30669063323301682"/>
                </c:manualLayout>
              </c:layout>
              <c:numFmt formatCode="General" sourceLinked="0"/>
              <c:spPr>
                <a:ln w="19050">
                  <a:solidFill>
                    <a:schemeClr val="accent4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TP'!$C$76:$C$86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plus>
            <c:minus>
              <c:numRef>
                <c:f>'Kinetics of TP'!$C$76:$C$86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TP'!$K$76:$K$79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'Kinetics of TP'!$L$76:$L$79</c:f>
              <c:numCache>
                <c:formatCode>0.000</c:formatCode>
                <c:ptCount val="4"/>
                <c:pt idx="0">
                  <c:v>0</c:v>
                </c:pt>
                <c:pt idx="1">
                  <c:v>1.624869275135547E-2</c:v>
                </c:pt>
                <c:pt idx="2">
                  <c:v>0.16597526476109997</c:v>
                </c:pt>
                <c:pt idx="3">
                  <c:v>0.25003459881986573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D1E5-42A4-A500-933EB53243B0}"/>
            </c:ext>
          </c:extLst>
        </c:ser>
        <c:ser>
          <c:idx val="0"/>
          <c:order val="1"/>
          <c:tx>
            <c:strRef>
              <c:f>'Kinetics of TP'!$M$75</c:f>
              <c:strCache>
                <c:ptCount val="1"/>
                <c:pt idx="0">
                  <c:v>FAC 250 µM Chlorine/UV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46378923536983158"/>
                  <c:y val="2.9176650094561254E-3"/>
                </c:manualLayout>
              </c:layout>
              <c:numFmt formatCode="General" sourceLinked="0"/>
              <c:spPr>
                <a:ln w="19050">
                  <a:solidFill>
                    <a:srgbClr val="FF0000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TP'!$F$76:$F$86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plus>
            <c:minus>
              <c:numRef>
                <c:f>'Kinetics of TP'!$F$76:$F$86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'Kinetics of TP'!$K$76:$K$81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</c:numCache>
            </c:numRef>
          </c:xVal>
          <c:yVal>
            <c:numRef>
              <c:f>'Kinetics of TP'!$M$76:$M$81</c:f>
              <c:numCache>
                <c:formatCode>0.000</c:formatCode>
                <c:ptCount val="6"/>
                <c:pt idx="0">
                  <c:v>0</c:v>
                </c:pt>
                <c:pt idx="1">
                  <c:v>2.6487923701829782E-2</c:v>
                </c:pt>
                <c:pt idx="2">
                  <c:v>0.3476462359688744</c:v>
                </c:pt>
                <c:pt idx="3">
                  <c:v>0.74621691185842642</c:v>
                </c:pt>
                <c:pt idx="4">
                  <c:v>1.1588468709075299</c:v>
                </c:pt>
                <c:pt idx="5">
                  <c:v>1.4450680675305843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1E5-42A4-A500-933EB53243B0}"/>
            </c:ext>
          </c:extLst>
        </c:ser>
        <c:ser>
          <c:idx val="2"/>
          <c:order val="2"/>
          <c:tx>
            <c:strRef>
              <c:f>'Kinetics of TP'!$N$75</c:f>
              <c:strCache>
                <c:ptCount val="1"/>
                <c:pt idx="0">
                  <c:v>FAC 500 µM Chlorine/UV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>
                <a:solidFill>
                  <a:schemeClr val="accent3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30605074074074073"/>
                  <c:y val="0.58170666666666671"/>
                </c:manualLayout>
              </c:layout>
              <c:numFmt formatCode="General" sourceLinked="0"/>
              <c:spPr>
                <a:ln w="19050">
                  <a:solidFill>
                    <a:schemeClr val="accent3"/>
                  </a:solidFill>
                </a:ln>
              </c:sp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TP'!$I$76:$I$83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TP'!$I$76:$I$83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'Kinetics of TP'!$K$76:$K$83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TP'!$N$76:$N$83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1E5-42A4-A500-933EB5324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36112"/>
        <c:axId val="311336672"/>
        <c:extLst xmlns:c16r2="http://schemas.microsoft.com/office/drawing/2015/06/chart"/>
      </c:scatterChart>
      <c:valAx>
        <c:axId val="311336112"/>
        <c:scaling>
          <c:orientation val="minMax"/>
          <c:max val="1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36672"/>
        <c:crosses val="autoZero"/>
        <c:crossBetween val="midCat"/>
      </c:valAx>
      <c:valAx>
        <c:axId val="31133667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th-TH" sz="1200" b="1" i="0" u="none" strike="noStrike" baseline="0">
                    <a:effectLst/>
                  </a:rPr>
                  <a:t>-</a:t>
                </a:r>
                <a:r>
                  <a:rPr lang="en-US" sz="1200" b="1" i="0" u="none" strike="noStrike" baseline="0">
                    <a:effectLst/>
                  </a:rPr>
                  <a:t>ln(C/C</a:t>
                </a:r>
                <a:r>
                  <a:rPr lang="en-US" sz="1200" b="1" i="0" u="none" strike="noStrike" baseline="-25000">
                    <a:effectLst/>
                  </a:rPr>
                  <a:t>0</a:t>
                </a:r>
                <a:r>
                  <a:rPr lang="en-US" sz="1200" b="1" i="0" u="none" strike="noStrike" baseline="0">
                    <a:effectLst/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36112"/>
        <c:crosses val="autoZero"/>
        <c:crossBetween val="midCat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6968277777777783"/>
          <c:y val="4.2333333333333334E-2"/>
          <c:w val="0.2162061111111111"/>
          <c:h val="0.341991666666666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8021388888888904E-2"/>
          <c:w val="0.62380944444444453"/>
          <c:h val="0.72361194444444443"/>
        </c:manualLayout>
      </c:layout>
      <c:scatterChart>
        <c:scatterStyle val="lineMarker"/>
        <c:varyColors val="0"/>
        <c:ser>
          <c:idx val="3"/>
          <c:order val="0"/>
          <c:tx>
            <c:strRef>
              <c:f>'Kinetics of TP'!$L$89</c:f>
              <c:strCache>
                <c:ptCount val="1"/>
                <c:pt idx="0">
                  <c:v>TMP = 25 uM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69851652443927326"/>
                  <c:y val="-1.7593707240113353E-2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4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TP'!$C$90:$C$92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6.4093863878927279E-2</c:v>
                  </c:pt>
                  <c:pt idx="2">
                    <c:v>5.6527933302275837E-3</c:v>
                  </c:pt>
                </c:numCache>
              </c:numRef>
            </c:plus>
            <c:minus>
              <c:numRef>
                <c:f>'Kinetics of TP'!$C$90:$C$92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6.4093863878927279E-2</c:v>
                  </c:pt>
                  <c:pt idx="2">
                    <c:v>5.6527933302275837E-3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TP'!$K$90:$K$92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3</c:v>
                </c:pt>
              </c:numCache>
            </c:numRef>
          </c:xVal>
          <c:yVal>
            <c:numRef>
              <c:f>'Kinetics of TP'!$L$90:$L$92</c:f>
              <c:numCache>
                <c:formatCode>0.000</c:formatCode>
                <c:ptCount val="3"/>
                <c:pt idx="0">
                  <c:v>0</c:v>
                </c:pt>
                <c:pt idx="1">
                  <c:v>0.44175163384424093</c:v>
                </c:pt>
                <c:pt idx="2">
                  <c:v>3.5689644347781635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D341-421A-9ACF-AF5A3B6A9C13}"/>
            </c:ext>
          </c:extLst>
        </c:ser>
        <c:ser>
          <c:idx val="0"/>
          <c:order val="1"/>
          <c:tx>
            <c:strRef>
              <c:f>'Kinetics of TP'!$M$89</c:f>
              <c:strCache>
                <c:ptCount val="1"/>
                <c:pt idx="0">
                  <c:v>TMP = 50 uM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121987008704097"/>
                  <c:y val="0.26912298979204413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6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TP'!$F$90:$F$97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TP'!$F$90:$F$97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TP'!$K$90:$K$97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TP'!$M$90:$M$97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341-421A-9ACF-AF5A3B6A9C13}"/>
            </c:ext>
          </c:extLst>
        </c:ser>
        <c:ser>
          <c:idx val="2"/>
          <c:order val="2"/>
          <c:tx>
            <c:strRef>
              <c:f>'Kinetics of TP'!$N$89</c:f>
              <c:strCache>
                <c:ptCount val="1"/>
                <c:pt idx="0">
                  <c:v>TMP = 75 uM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8357282870090744"/>
                  <c:y val="9.2788521318291545E-2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3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TP'!$I$90:$I$100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1.8532148118282812E-2</c:v>
                  </c:pt>
                  <c:pt idx="2">
                    <c:v>2.8084265411922882E-2</c:v>
                  </c:pt>
                  <c:pt idx="3">
                    <c:v>3.3344498211193223E-2</c:v>
                  </c:pt>
                  <c:pt idx="4">
                    <c:v>2.8259734934594886E-2</c:v>
                  </c:pt>
                  <c:pt idx="5">
                    <c:v>2.1882433490972103E-2</c:v>
                  </c:pt>
                  <c:pt idx="6">
                    <c:v>1.3722658806454171E-2</c:v>
                  </c:pt>
                  <c:pt idx="7">
                    <c:v>1.1015885632254247E-2</c:v>
                  </c:pt>
                  <c:pt idx="8">
                    <c:v>1.3717005443478168E-2</c:v>
                  </c:pt>
                  <c:pt idx="9">
                    <c:v>6.3295917806331977E-3</c:v>
                  </c:pt>
                  <c:pt idx="10">
                    <c:v>6.890477537211709E-3</c:v>
                  </c:pt>
                </c:numCache>
              </c:numRef>
            </c:plus>
            <c:minus>
              <c:numRef>
                <c:f>'Kinetics of TP'!$I$90:$I$100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1.8532148118282812E-2</c:v>
                  </c:pt>
                  <c:pt idx="2">
                    <c:v>2.8084265411922882E-2</c:v>
                  </c:pt>
                  <c:pt idx="3">
                    <c:v>3.3344498211193223E-2</c:v>
                  </c:pt>
                  <c:pt idx="4">
                    <c:v>2.8259734934594886E-2</c:v>
                  </c:pt>
                  <c:pt idx="5">
                    <c:v>2.1882433490972103E-2</c:v>
                  </c:pt>
                  <c:pt idx="6">
                    <c:v>1.3722658806454171E-2</c:v>
                  </c:pt>
                  <c:pt idx="7">
                    <c:v>1.1015885632254247E-2</c:v>
                  </c:pt>
                  <c:pt idx="8">
                    <c:v>1.3717005443478168E-2</c:v>
                  </c:pt>
                  <c:pt idx="9">
                    <c:v>6.3295917806331977E-3</c:v>
                  </c:pt>
                  <c:pt idx="10">
                    <c:v>6.890477537211709E-3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'Kinetics of TP'!$K$90:$K$100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TP'!$N$90:$N$97</c:f>
              <c:numCache>
                <c:formatCode>0.000</c:formatCode>
                <c:ptCount val="8"/>
                <c:pt idx="0">
                  <c:v>0</c:v>
                </c:pt>
                <c:pt idx="1">
                  <c:v>3.9760005186457212E-2</c:v>
                </c:pt>
                <c:pt idx="2">
                  <c:v>0.29722042446199204</c:v>
                </c:pt>
                <c:pt idx="3">
                  <c:v>0.64164327576567182</c:v>
                </c:pt>
                <c:pt idx="4">
                  <c:v>1.0436588005483978</c:v>
                </c:pt>
                <c:pt idx="5">
                  <c:v>1.5078610069003406</c:v>
                </c:pt>
                <c:pt idx="6">
                  <c:v>1.8980208925731057</c:v>
                </c:pt>
                <c:pt idx="7">
                  <c:v>2.2281426242129752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341-421A-9ACF-AF5A3B6A9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40592"/>
        <c:axId val="311341152"/>
        <c:extLst xmlns:c16r2="http://schemas.microsoft.com/office/drawing/2015/06/chart"/>
      </c:scatterChart>
      <c:valAx>
        <c:axId val="311340592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41152"/>
        <c:crosses val="autoZero"/>
        <c:crossBetween val="midCat"/>
      </c:valAx>
      <c:valAx>
        <c:axId val="3113411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 baseline="0">
                    <a:solidFill>
                      <a:sysClr val="windowText" lastClr="000000"/>
                    </a:solidFill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40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78740740740741"/>
          <c:y val="9.752555555555556E-2"/>
          <c:w val="0.59599851851851848"/>
          <c:h val="0.72527444444444433"/>
        </c:manualLayout>
      </c:layout>
      <c:scatterChart>
        <c:scatterStyle val="lineMarker"/>
        <c:varyColors val="0"/>
        <c:ser>
          <c:idx val="4"/>
          <c:order val="0"/>
          <c:tx>
            <c:strRef>
              <c:f>'Kinetics of TP'!$L$103</c:f>
              <c:strCache>
                <c:ptCount val="1"/>
                <c:pt idx="0">
                  <c:v>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3210888888888898"/>
                  <c:y val="-0.32443869500225303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4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TP'!$F$104:$F$108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'Kinetics of TP'!$F$104:$F$108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TP'!$K$104:$K$108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TP'!$L$104:$L$108</c:f>
              <c:numCache>
                <c:formatCode>0.000</c:formatCode>
                <c:ptCount val="5"/>
                <c:pt idx="0">
                  <c:v>0</c:v>
                </c:pt>
                <c:pt idx="1">
                  <c:v>1.5506497911386332E-2</c:v>
                </c:pt>
                <c:pt idx="2">
                  <c:v>2.530166122752581E-2</c:v>
                </c:pt>
                <c:pt idx="3">
                  <c:v>4.0977150168894146E-2</c:v>
                </c:pt>
                <c:pt idx="4">
                  <c:v>5.5346116332491466E-2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131B-4A29-AC43-8F49BE1C411A}"/>
            </c:ext>
          </c:extLst>
        </c:ser>
        <c:ser>
          <c:idx val="2"/>
          <c:order val="1"/>
          <c:tx>
            <c:strRef>
              <c:f>'Kinetics of TP'!$M$103</c:f>
              <c:strCache>
                <c:ptCount val="1"/>
                <c:pt idx="0">
                  <c:v>Chlorination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3303777777777787"/>
                  <c:y val="-0.1086547580052022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6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TP'!$C$104:$C$108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TP'!$C$104:$C$108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TP'!$K$104:$K$108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TP'!$M$104:$M$108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31B-4A29-AC43-8F49BE1C411A}"/>
            </c:ext>
          </c:extLst>
        </c:ser>
        <c:ser>
          <c:idx val="1"/>
          <c:order val="2"/>
          <c:tx>
            <c:strRef>
              <c:f>'Kinetics of TP'!$L$111</c:f>
              <c:strCache>
                <c:ptCount val="1"/>
                <c:pt idx="0">
                  <c:v>Chlorine/UV+BA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7030A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3303777777777787"/>
                  <c:y val="0.28497123154271092"/>
                </c:manualLayout>
              </c:layout>
              <c:numFmt formatCode="General" sourceLinked="0"/>
              <c:spPr>
                <a:noFill/>
                <a:ln w="19050">
                  <a:solidFill>
                    <a:srgbClr val="7030A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TP'!$C$112:$C$122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2.1732186889859218E-2</c:v>
                  </c:pt>
                  <c:pt idx="2">
                    <c:v>4.2584904633253817E-2</c:v>
                  </c:pt>
                  <c:pt idx="3">
                    <c:v>3.3584598825539179E-2</c:v>
                  </c:pt>
                  <c:pt idx="4">
                    <c:v>3.3471536839990185E-2</c:v>
                  </c:pt>
                  <c:pt idx="5">
                    <c:v>2.8823476727050157E-2</c:v>
                  </c:pt>
                  <c:pt idx="6">
                    <c:v>2.7357160804331416E-2</c:v>
                  </c:pt>
                  <c:pt idx="7">
                    <c:v>9.5072415915738156E-3</c:v>
                  </c:pt>
                  <c:pt idx="8">
                    <c:v>2.3000614273504496E-2</c:v>
                  </c:pt>
                  <c:pt idx="9">
                    <c:v>1.2976374757227712E-2</c:v>
                  </c:pt>
                  <c:pt idx="10">
                    <c:v>3.7864361320618994E-3</c:v>
                  </c:pt>
                </c:numCache>
              </c:numRef>
            </c:plus>
            <c:minus>
              <c:numRef>
                <c:f>'Kinetics of TP'!$C$112:$C$122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2.1732186889859218E-2</c:v>
                  </c:pt>
                  <c:pt idx="2">
                    <c:v>4.2584904633253817E-2</c:v>
                  </c:pt>
                  <c:pt idx="3">
                    <c:v>3.3584598825539179E-2</c:v>
                  </c:pt>
                  <c:pt idx="4">
                    <c:v>3.3471536839990185E-2</c:v>
                  </c:pt>
                  <c:pt idx="5">
                    <c:v>2.8823476727050157E-2</c:v>
                  </c:pt>
                  <c:pt idx="6">
                    <c:v>2.7357160804331416E-2</c:v>
                  </c:pt>
                  <c:pt idx="7">
                    <c:v>9.5072415915738156E-3</c:v>
                  </c:pt>
                  <c:pt idx="8">
                    <c:v>2.3000614273504496E-2</c:v>
                  </c:pt>
                  <c:pt idx="9">
                    <c:v>1.2976374757227712E-2</c:v>
                  </c:pt>
                  <c:pt idx="10">
                    <c:v>3.7864361320618994E-3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7030A0"/>
                </a:solidFill>
                <a:round/>
              </a:ln>
              <a:effectLst/>
            </c:spPr>
          </c:errBars>
          <c:xVal>
            <c:numRef>
              <c:f>'Kinetics of TP'!$K$112:$K$122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TP'!$L$112:$L$122</c:f>
              <c:numCache>
                <c:formatCode>0.000</c:formatCode>
                <c:ptCount val="11"/>
                <c:pt idx="0">
                  <c:v>0</c:v>
                </c:pt>
                <c:pt idx="1">
                  <c:v>8.5890843624687505E-2</c:v>
                </c:pt>
                <c:pt idx="2">
                  <c:v>0.13479655050111172</c:v>
                </c:pt>
                <c:pt idx="3">
                  <c:v>0.20759705064638834</c:v>
                </c:pt>
                <c:pt idx="4">
                  <c:v>0.35066889856493566</c:v>
                </c:pt>
                <c:pt idx="5">
                  <c:v>0.45079486011347886</c:v>
                </c:pt>
                <c:pt idx="6">
                  <c:v>0.6076716840078894</c:v>
                </c:pt>
                <c:pt idx="7">
                  <c:v>0.81526016168792192</c:v>
                </c:pt>
                <c:pt idx="8">
                  <c:v>0.95920483735107542</c:v>
                </c:pt>
                <c:pt idx="9">
                  <c:v>2.0302884950730595</c:v>
                </c:pt>
                <c:pt idx="10">
                  <c:v>3.369299564433375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31B-4A29-AC43-8F49BE1C411A}"/>
            </c:ext>
          </c:extLst>
        </c:ser>
        <c:ser>
          <c:idx val="3"/>
          <c:order val="3"/>
          <c:tx>
            <c:strRef>
              <c:f>'Kinetics of TP'!$M$111</c:f>
              <c:strCache>
                <c:ptCount val="1"/>
                <c:pt idx="0">
                  <c:v>Chlorine/UV+NB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23538962962962964"/>
                  <c:y val="0.61724677466823852"/>
                </c:manualLayout>
              </c:layout>
              <c:numFmt formatCode="General" sourceLinked="0"/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TP'!$F$112:$F$122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1.1743861977081693E-2</c:v>
                  </c:pt>
                  <c:pt idx="2">
                    <c:v>1.2408187360941035E-2</c:v>
                  </c:pt>
                  <c:pt idx="3">
                    <c:v>3.1214080381907448E-2</c:v>
                  </c:pt>
                  <c:pt idx="4">
                    <c:v>4.5831670634786062E-2</c:v>
                  </c:pt>
                  <c:pt idx="5">
                    <c:v>5.1123278002110577E-2</c:v>
                  </c:pt>
                  <c:pt idx="6">
                    <c:v>5.7452714795192289E-2</c:v>
                  </c:pt>
                  <c:pt idx="7">
                    <c:v>5.8547693042257661E-2</c:v>
                  </c:pt>
                  <c:pt idx="8">
                    <c:v>5.3150804506275365E-2</c:v>
                  </c:pt>
                  <c:pt idx="9">
                    <c:v>2.8975321714668576E-2</c:v>
                  </c:pt>
                  <c:pt idx="10">
                    <c:v>4.7594985768488595E-3</c:v>
                  </c:pt>
                </c:numCache>
              </c:numRef>
            </c:plus>
            <c:minus>
              <c:numRef>
                <c:f>'Kinetics of TP'!$F$112:$F$122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1.1743861977081693E-2</c:v>
                  </c:pt>
                  <c:pt idx="2">
                    <c:v>1.2408187360941035E-2</c:v>
                  </c:pt>
                  <c:pt idx="3">
                    <c:v>3.1214080381907448E-2</c:v>
                  </c:pt>
                  <c:pt idx="4">
                    <c:v>4.5831670634786062E-2</c:v>
                  </c:pt>
                  <c:pt idx="5">
                    <c:v>5.1123278002110577E-2</c:v>
                  </c:pt>
                  <c:pt idx="6">
                    <c:v>5.7452714795192289E-2</c:v>
                  </c:pt>
                  <c:pt idx="7">
                    <c:v>5.8547693042257661E-2</c:v>
                  </c:pt>
                  <c:pt idx="8">
                    <c:v>5.3150804506275365E-2</c:v>
                  </c:pt>
                  <c:pt idx="9">
                    <c:v>2.8975321714668576E-2</c:v>
                  </c:pt>
                  <c:pt idx="10">
                    <c:v>4.7594985768488595E-3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'Kinetics of TP'!$K$112:$K$122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TP'!$M$112:$M$122</c:f>
              <c:numCache>
                <c:formatCode>0.000</c:formatCode>
                <c:ptCount val="11"/>
                <c:pt idx="0">
                  <c:v>0</c:v>
                </c:pt>
                <c:pt idx="1">
                  <c:v>0.15704437889207945</c:v>
                </c:pt>
                <c:pt idx="2">
                  <c:v>0.18766767189740416</c:v>
                </c:pt>
                <c:pt idx="3">
                  <c:v>0.34145223814599146</c:v>
                </c:pt>
                <c:pt idx="4">
                  <c:v>0.51164584373285105</c:v>
                </c:pt>
                <c:pt idx="5">
                  <c:v>0.70454155431746579</c:v>
                </c:pt>
                <c:pt idx="6">
                  <c:v>0.87916955546218734</c:v>
                </c:pt>
                <c:pt idx="7">
                  <c:v>1.0756688135588495</c:v>
                </c:pt>
                <c:pt idx="8">
                  <c:v>1.250420792524886</c:v>
                </c:pt>
                <c:pt idx="9">
                  <c:v>2.8278262222294943</c:v>
                </c:pt>
                <c:pt idx="10">
                  <c:v>4.8902745567894188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31B-4A29-AC43-8F49BE1C411A}"/>
            </c:ext>
          </c:extLst>
        </c:ser>
        <c:ser>
          <c:idx val="0"/>
          <c:order val="4"/>
          <c:tx>
            <c:strRef>
              <c:f>'Kinetics of TP'!$N$111</c:f>
              <c:strCache>
                <c:ptCount val="1"/>
                <c:pt idx="0">
                  <c:v>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66399055555555564"/>
                  <c:y val="0.62311297931032195"/>
                </c:manualLayout>
              </c:layout>
              <c:numFmt formatCode="General" sourceLinked="0"/>
              <c:spPr>
                <a:noFill/>
                <a:ln w="19050">
                  <a:solidFill>
                    <a:schemeClr val="accent5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TP'!$I$112:$I$119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TP'!$I$112:$I$119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'Kinetics of TP'!$K$112:$K$119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TP'!$N$112:$N$119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4-131B-4A29-AC43-8F49BE1C4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346192"/>
        <c:axId val="311346752"/>
        <c:extLst xmlns:c16r2="http://schemas.microsoft.com/office/drawing/2015/06/chart"/>
      </c:scatterChart>
      <c:valAx>
        <c:axId val="311346192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46752"/>
        <c:crosses val="autoZero"/>
        <c:crossBetween val="midCat"/>
        <c:majorUnit val="10"/>
      </c:valAx>
      <c:valAx>
        <c:axId val="3113467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 baseline="0">
                    <a:solidFill>
                      <a:sysClr val="windowText" lastClr="000000"/>
                    </a:solidFill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1346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32696306455934E-2"/>
          <c:y val="8.1549166666666686E-2"/>
          <c:w val="0.60219361111111114"/>
          <c:h val="0.74477861111111099"/>
        </c:manualLayout>
      </c:layout>
      <c:scatterChart>
        <c:scatterStyle val="lineMarker"/>
        <c:varyColors val="0"/>
        <c:ser>
          <c:idx val="3"/>
          <c:order val="5"/>
          <c:tx>
            <c:strRef>
              <c:f>EfficiencyTP!$L$50</c:f>
              <c:strCache>
                <c:ptCount val="1"/>
                <c:pt idx="0">
                  <c:v>50   µM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plus>
            <c:min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EfficiencyTP!$K$52:$K$62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EfficiencyTP!$L$52:$L$62</c:f>
              <c:numCache>
                <c:formatCode>0.000</c:formatCode>
                <c:ptCount val="11"/>
                <c:pt idx="0">
                  <c:v>1</c:v>
                </c:pt>
                <c:pt idx="1">
                  <c:v>0.98388260515504866</c:v>
                </c:pt>
                <c:pt idx="2">
                  <c:v>0.84706718633948885</c:v>
                </c:pt>
                <c:pt idx="3">
                  <c:v>0.77877383794953747</c:v>
                </c:pt>
                <c:pt idx="4">
                  <c:v>0.75543522990209999</c:v>
                </c:pt>
                <c:pt idx="5">
                  <c:v>0.7366568870213569</c:v>
                </c:pt>
                <c:pt idx="6">
                  <c:v>0.72627058079445994</c:v>
                </c:pt>
                <c:pt idx="7">
                  <c:v>0.71405516422726067</c:v>
                </c:pt>
                <c:pt idx="8">
                  <c:v>0.71127605371753377</c:v>
                </c:pt>
                <c:pt idx="9">
                  <c:v>0.69679990804332137</c:v>
                </c:pt>
                <c:pt idx="10">
                  <c:v>0.68904146039877168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3-F8E5-4D88-9988-7B2AD5E4A45C}"/>
            </c:ext>
          </c:extLst>
        </c:ser>
        <c:ser>
          <c:idx val="0"/>
          <c:order val="6"/>
          <c:tx>
            <c:strRef>
              <c:f>EfficiencyTP!$G$50</c:f>
              <c:strCache>
                <c:ptCount val="1"/>
                <c:pt idx="0">
                  <c:v>250 µM 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7030A0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EfficiencyTP!$H$52:$H$62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plus>
            <c:minus>
              <c:numRef>
                <c:f>EfficiencyTP!$H$52:$H$62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7030A0"/>
                </a:solidFill>
                <a:round/>
              </a:ln>
              <a:effectLst/>
            </c:spPr>
          </c:errBars>
          <c:xVal>
            <c:numRef>
              <c:f>EfficiencyTP!$F$52:$F$62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EfficiencyTP!$G$52:$G$62</c:f>
              <c:numCache>
                <c:formatCode>0.000</c:formatCode>
                <c:ptCount val="11"/>
                <c:pt idx="0">
                  <c:v>1</c:v>
                </c:pt>
                <c:pt idx="1">
                  <c:v>0.9738598043858967</c:v>
                </c:pt>
                <c:pt idx="2">
                  <c:v>0.70634871278819844</c:v>
                </c:pt>
                <c:pt idx="3">
                  <c:v>0.47415694150912385</c:v>
                </c:pt>
                <c:pt idx="4">
                  <c:v>0.31384787942034226</c:v>
                </c:pt>
                <c:pt idx="5">
                  <c:v>0.23573003044870311</c:v>
                </c:pt>
                <c:pt idx="6">
                  <c:v>0.2204878426077502</c:v>
                </c:pt>
                <c:pt idx="7">
                  <c:v>0.20829074129178191</c:v>
                </c:pt>
                <c:pt idx="8">
                  <c:v>0.19892453188062301</c:v>
                </c:pt>
                <c:pt idx="9">
                  <c:v>0.1751716805159631</c:v>
                </c:pt>
                <c:pt idx="10">
                  <c:v>0.16851211003397945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8E5-4D88-9988-7B2AD5E4A45C}"/>
            </c:ext>
          </c:extLst>
        </c:ser>
        <c:ser>
          <c:idx val="2"/>
          <c:order val="7"/>
          <c:tx>
            <c:strRef>
              <c:f>EfficiencyTP!$B$50</c:f>
              <c:strCache>
                <c:ptCount val="1"/>
                <c:pt idx="0">
                  <c:v>500 µM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EfficiencyTP!$C$52:$C$62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EfficiencyTP!$C$52:$C$62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EfficiencyTP!$A$52:$A$62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EfficiencyTP!$B$52:$B$62</c:f>
              <c:numCache>
                <c:formatCode>0.000</c:formatCode>
                <c:ptCount val="11"/>
                <c:pt idx="0">
                  <c:v>1</c:v>
                </c:pt>
                <c:pt idx="1">
                  <c:v>0.9009100413543788</c:v>
                </c:pt>
                <c:pt idx="2">
                  <c:v>0.47836643292351128</c:v>
                </c:pt>
                <c:pt idx="3">
                  <c:v>0.24547376969721313</c:v>
                </c:pt>
                <c:pt idx="4">
                  <c:v>0.11441146646249156</c:v>
                </c:pt>
                <c:pt idx="5">
                  <c:v>4.7690842161853784E-2</c:v>
                </c:pt>
                <c:pt idx="6">
                  <c:v>2.7105970740678317E-2</c:v>
                </c:pt>
                <c:pt idx="7">
                  <c:v>9.3160316594965865E-3</c:v>
                </c:pt>
                <c:pt idx="8">
                  <c:v>1.0367051216523173E-3</c:v>
                </c:pt>
                <c:pt idx="9">
                  <c:v>1.0367051216523173E-3</c:v>
                </c:pt>
                <c:pt idx="10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8E5-4D88-9988-7B2AD5E4A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697328"/>
        <c:axId val="312697888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EfficiencyTP!$D$34</c15:sqref>
                        </c15:formulaRef>
                      </c:ext>
                    </c:extLst>
                    <c:strCache>
                      <c:ptCount val="1"/>
                      <c:pt idx="0">
                        <c:v>Ratio = 25</c:v>
                      </c:pt>
                    </c:strCache>
                  </c:strRef>
                </c:tx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EfficiencyTP!$C$36:$C$40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3.6821026929728788E-3</c:v>
                        </c:pt>
                        <c:pt idx="2">
                          <c:v>8.9503488742295155E-3</c:v>
                        </c:pt>
                        <c:pt idx="3">
                          <c:v>4.191048031560075E-3</c:v>
                        </c:pt>
                        <c:pt idx="4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EfficiencyTP!$C$36:$C$40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3.6821026929728788E-3</c:v>
                        </c:pt>
                        <c:pt idx="2">
                          <c:v>8.9503488742295155E-3</c:v>
                        </c:pt>
                        <c:pt idx="3">
                          <c:v>4.191048031560075E-3</c:v>
                        </c:pt>
                        <c:pt idx="4">
                          <c:v>0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2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EfficiencyTP!$A$36:$A$40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EfficiencyTP!$B$36:$B$40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0.4363320315148968</c:v>
                      </c:pt>
                      <c:pt idx="2">
                        <c:v>0.10354285435287924</c:v>
                      </c:pt>
                      <c:pt idx="3">
                        <c:v>2.5767532145241231E-2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6-F8E5-4D88-9988-7B2AD5E4A45C}"/>
                  </c:ext>
                </c:extLst>
              </c15:ser>
            </c15:filteredScatterSeries>
            <c15:filteredScatterSeries>
              <c15:ser>
                <c:idx val="4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EfficiencyTP!$I$34</c15:sqref>
                        </c15:formulaRef>
                      </c:ext>
                    </c:extLst>
                    <c:strCache>
                      <c:ptCount val="1"/>
                      <c:pt idx="0">
                        <c:v>Ratio = 20</c:v>
                      </c:pt>
                    </c:strCache>
                  </c:strRef>
                </c:tx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EfficiencyTP!$H$36:$H$40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1.1874149718787266E-2</c:v>
                        </c:pt>
                        <c:pt idx="2">
                          <c:v>4.6297784125763422E-3</c:v>
                        </c:pt>
                        <c:pt idx="3">
                          <c:v>1.5120083650698418E-3</c:v>
                        </c:pt>
                        <c:pt idx="4">
                          <c:v>7.584962162977861E-3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EfficiencyTP!$H$36:$H$40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1.1874149718787266E-2</c:v>
                        </c:pt>
                        <c:pt idx="2">
                          <c:v>4.6297784125763422E-3</c:v>
                        </c:pt>
                        <c:pt idx="3">
                          <c:v>1.5120083650698418E-3</c:v>
                        </c:pt>
                        <c:pt idx="4">
                          <c:v>7.584962162977861E-3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1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EfficiencyTP!$G$36:$G$40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0.55112015387289837</c:v>
                      </c:pt>
                      <c:pt idx="2">
                        <c:v>0.19372741678674069</c:v>
                      </c:pt>
                      <c:pt idx="3">
                        <c:v>6.7084930068705251E-2</c:v>
                      </c:pt>
                      <c:pt idx="4">
                        <c:v>1.9616620430510125E-2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F8E5-4D88-9988-7B2AD5E4A45C}"/>
                  </c:ext>
                </c:extLst>
              </c15:ser>
            </c15:filteredScatterSeries>
            <c15:filteredScatterSeries>
              <c15:ser>
                <c:idx val="7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EfficiencyTP!$V$34</c15:sqref>
                        </c15:formulaRef>
                      </c:ext>
                    </c:extLst>
                    <c:strCache>
                      <c:ptCount val="1"/>
                      <c:pt idx="0">
                        <c:v>50   µM </c:v>
                      </c:pt>
                    </c:strCache>
                  </c:strRef>
                </c:tx>
                <c:spPr>
                  <a:ln>
                    <a:solidFill>
                      <a:schemeClr val="accent5"/>
                    </a:solidFill>
                  </a:ln>
                </c:spPr>
                <c:marker>
                  <c:symbol val="plus"/>
                  <c:size val="8"/>
                  <c:spPr>
                    <a:solidFill>
                      <a:schemeClr val="accent5"/>
                    </a:solidFill>
                    <a:ln w="190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EfficiencyTP!$W$36:$W$40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2.4965162325904098E-2</c:v>
                        </c:pt>
                        <c:pt idx="2">
                          <c:v>2.8089070336520326E-2</c:v>
                        </c:pt>
                        <c:pt idx="3">
                          <c:v>1.7352587068592017E-2</c:v>
                        </c:pt>
                        <c:pt idx="4">
                          <c:v>1.4897014304251695E-2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EfficiencyTP!$W$36:$W$40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2.4965162325904098E-2</c:v>
                        </c:pt>
                        <c:pt idx="2">
                          <c:v>2.8089070336520326E-2</c:v>
                        </c:pt>
                        <c:pt idx="3">
                          <c:v>1.7352587068592017E-2</c:v>
                        </c:pt>
                        <c:pt idx="4">
                          <c:v>1.4897014304251695E-2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5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EfficiencyTP!$U$36:$U$40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EfficiencyTP!$V$36:$V$40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0.97520737976854432</c:v>
                      </c:pt>
                      <c:pt idx="2">
                        <c:v>0.96446823995388808</c:v>
                      </c:pt>
                      <c:pt idx="3">
                        <c:v>0.94349555293826182</c:v>
                      </c:pt>
                      <c:pt idx="4">
                        <c:v>0.86315248083540652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0-F8E5-4D88-9988-7B2AD5E4A45C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EfficiencyTP!$Q$34</c15:sqref>
                        </c15:formulaRef>
                      </c:ext>
                    </c:extLst>
                    <c:strCache>
                      <c:ptCount val="1"/>
                      <c:pt idx="0">
                        <c:v>250 µM </c:v>
                      </c:pt>
                    </c:strCache>
                  </c:strRef>
                </c:tx>
                <c:spPr>
                  <a:ln>
                    <a:solidFill>
                      <a:schemeClr val="accent3"/>
                    </a:solidFill>
                  </a:ln>
                </c:spPr>
                <c:marker>
                  <c:symbol val="diamond"/>
                  <c:size val="8"/>
                  <c:spPr>
                    <a:solidFill>
                      <a:schemeClr val="accent3"/>
                    </a:solidFill>
                    <a:ln w="190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EfficiencyTP!$R$36:$R$40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1.7520159849203343E-2</c:v>
                        </c:pt>
                        <c:pt idx="2">
                          <c:v>3.3972507857251408E-2</c:v>
                        </c:pt>
                        <c:pt idx="3">
                          <c:v>3.4420523742330934E-2</c:v>
                        </c:pt>
                        <c:pt idx="4">
                          <c:v>4.1249648147405928E-2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EfficiencyTP!$R$36:$R$40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1.7520159849203343E-2</c:v>
                        </c:pt>
                        <c:pt idx="2">
                          <c:v>3.3972507857251408E-2</c:v>
                        </c:pt>
                        <c:pt idx="3">
                          <c:v>3.4420523742330934E-2</c:v>
                        </c:pt>
                        <c:pt idx="4">
                          <c:v>4.1249648147405928E-2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3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EfficiencyTP!$P$36:$P$40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EfficiencyTP!$Q$36:$Q$40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0.91669532534886844</c:v>
                      </c:pt>
                      <c:pt idx="2">
                        <c:v>0.85670117212946473</c:v>
                      </c:pt>
                      <c:pt idx="3">
                        <c:v>0.7427279255984307</c:v>
                      </c:pt>
                      <c:pt idx="4">
                        <c:v>0.67615994813521318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1-F8E5-4D88-9988-7B2AD5E4A45C}"/>
                  </c:ext>
                </c:extLst>
              </c15:ser>
            </c15:filteredScatterSeries>
            <c15:filteredScatterSeries>
              <c15:ser>
                <c:idx val="5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EfficiencyTP!$L$34</c15:sqref>
                        </c15:formulaRef>
                      </c:ext>
                    </c:extLst>
                    <c:strCache>
                      <c:ptCount val="1"/>
                      <c:pt idx="0">
                        <c:v>500 µM </c:v>
                      </c:pt>
                    </c:strCache>
                  </c:strRef>
                </c:tx>
                <c:spPr>
                  <a:ln>
                    <a:solidFill>
                      <a:schemeClr val="accent4"/>
                    </a:solidFill>
                  </a:ln>
                </c:spPr>
                <c:marker>
                  <c:symbol val="square"/>
                  <c:size val="8"/>
                  <c:spPr>
                    <a:solidFill>
                      <a:schemeClr val="accent4"/>
                    </a:solidFill>
                    <a:ln w="19050">
                      <a:solidFill>
                        <a:schemeClr val="tx1"/>
                      </a:solidFill>
                    </a:ln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EfficiencyTP!$M$36:$M$40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7.57361379197595E-3</c:v>
                        </c:pt>
                        <c:pt idx="2">
                          <c:v>7.9748190503995432E-3</c:v>
                        </c:pt>
                        <c:pt idx="3">
                          <c:v>2.0225201750418347E-2</c:v>
                        </c:pt>
                        <c:pt idx="4">
                          <c:v>2.3904578559999477E-2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EfficiencyTP!$M$36:$M$40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7.57361379197595E-3</c:v>
                        </c:pt>
                        <c:pt idx="2">
                          <c:v>7.9748190503995432E-3</c:v>
                        </c:pt>
                        <c:pt idx="3">
                          <c:v>2.0225201750418347E-2</c:v>
                        </c:pt>
                        <c:pt idx="4">
                          <c:v>2.3904578559999477E-2</c:v>
                        </c:pt>
                      </c:numCache>
                    </c:numRef>
                  </c:minus>
                  <c:spPr>
                    <a:ln w="19050">
                      <a:solidFill>
                        <a:schemeClr val="accent4"/>
                      </a:solidFill>
                    </a:ln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EfficiencyTP!$K$36:$K$40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EfficiencyTP!$L$36:$L$40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1</c:v>
                      </c:pt>
                      <c:pt idx="1">
                        <c:v>0.91249454475795044</c:v>
                      </c:pt>
                      <c:pt idx="2">
                        <c:v>0.76361657751106138</c:v>
                      </c:pt>
                      <c:pt idx="3">
                        <c:v>0.52666929704035104</c:v>
                      </c:pt>
                      <c:pt idx="4">
                        <c:v>0.28899966838022811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2-F8E5-4D88-9988-7B2AD5E4A45C}"/>
                  </c:ext>
                </c:extLst>
              </c15:ser>
            </c15:filteredScatterSeries>
          </c:ext>
        </c:extLst>
      </c:scatterChart>
      <c:valAx>
        <c:axId val="31269732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697888"/>
        <c:crosses val="autoZero"/>
        <c:crossBetween val="midCat"/>
        <c:majorUnit val="10"/>
      </c:valAx>
      <c:valAx>
        <c:axId val="31269788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697328"/>
        <c:crosses val="autoZero"/>
        <c:crossBetween val="midCat"/>
        <c:majorUnit val="0.2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0782790723296E-2"/>
          <c:y val="0.10502193808584662"/>
          <c:w val="0.59770888888888885"/>
          <c:h val="0.71550805555555552"/>
        </c:manualLayout>
      </c:layout>
      <c:scatterChart>
        <c:scatterStyle val="lineMarker"/>
        <c:varyColors val="0"/>
        <c:ser>
          <c:idx val="7"/>
          <c:order val="3"/>
          <c:tx>
            <c:strRef>
              <c:f>EfficiencyTP!$L$50</c:f>
              <c:strCache>
                <c:ptCount val="1"/>
                <c:pt idx="0">
                  <c:v>50   µM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(EfficiencyTP!$K$52,EfficiencyTP!$K$55,EfficiencyTP!$K$60:$K$62)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(EfficiencyTP!$N$52,EfficiencyTP!$N$55,EfficiencyTP!$N$60,EfficiencyTP!$N$60:$N$62)</c:f>
              <c:numCache>
                <c:formatCode>0</c:formatCode>
                <c:ptCount val="6"/>
                <c:pt idx="0">
                  <c:v>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336-4988-A44D-BE9CCC447751}"/>
            </c:ext>
          </c:extLst>
        </c:ser>
        <c:ser>
          <c:idx val="6"/>
          <c:order val="4"/>
          <c:tx>
            <c:strRef>
              <c:f>EfficiencyTP!$G$50</c:f>
              <c:strCache>
                <c:ptCount val="1"/>
                <c:pt idx="0">
                  <c:v>250 µM 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triangle"/>
            <c:size val="8"/>
            <c:spPr>
              <a:solidFill>
                <a:srgbClr val="7030A0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(EfficiencyTP!$J$52,EfficiencyTP!$J$55,EfficiencyTP!$J$55,EfficiencyTP!$J$60:$J$62)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2.1514439882421765</c:v>
                  </c:pt>
                  <c:pt idx="2">
                    <c:v>2.1514439882421765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(EfficiencyTP!$J$52,EfficiencyTP!$J$55,EfficiencyTP!$J$55,EfficiencyTP!$J$60:$J$62)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2.1514439882421765</c:v>
                  </c:pt>
                  <c:pt idx="2">
                    <c:v>2.1514439882421765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ln w="19050">
                <a:solidFill>
                  <a:srgbClr val="7030A0"/>
                </a:solidFill>
              </a:ln>
            </c:spPr>
          </c:errBars>
          <c:xVal>
            <c:numRef>
              <c:f>(EfficiencyTP!$F$52,EfficiencyTP!$F$55,EfficiencyTP!$F$60,EfficiencyTP!$F$60:$F$62)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15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(EfficiencyTP!$I$52,EfficiencyTP!$I$55,EfficiencyTP!$I$60:$I$62)</c:f>
              <c:numCache>
                <c:formatCode>0</c:formatCode>
                <c:ptCount val="5"/>
                <c:pt idx="0">
                  <c:v>250.00000000000003</c:v>
                </c:pt>
                <c:pt idx="1">
                  <c:v>10.328638497652584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336-4988-A44D-BE9CCC447751}"/>
            </c:ext>
          </c:extLst>
        </c:ser>
        <c:ser>
          <c:idx val="5"/>
          <c:order val="5"/>
          <c:tx>
            <c:strRef>
              <c:f>EfficiencyTP!$B$50</c:f>
              <c:strCache>
                <c:ptCount val="1"/>
                <c:pt idx="0">
                  <c:v>500 µM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x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(EfficiencyTP!$E$52,EfficiencyTP!$E$55,EfficiencyTP!$E$60:$E$62)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(EfficiencyTP!$E$52,EfficiencyTP!$E$55,EfficiencyTP!$E$60,EfficiencyTP!$E$60:$E$62)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ln w="19050">
                <a:solidFill>
                  <a:srgbClr val="FF0000"/>
                </a:solidFill>
              </a:ln>
            </c:spPr>
          </c:errBars>
          <c:xVal>
            <c:numRef>
              <c:f>(EfficiencyTP!$A$52,EfficiencyTP!$A$55,EfficiencyTP!$A$60:$A$62)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(EfficiencyTP!$D$52,EfficiencyTP!$D$55,EfficiencyTP!$D$60,EfficiencyTP!$D$61,EfficiencyTP!$D$62)</c:f>
              <c:numCache>
                <c:formatCode>0</c:formatCode>
                <c:ptCount val="5"/>
                <c:pt idx="0">
                  <c:v>500.00000000000006</c:v>
                </c:pt>
                <c:pt idx="1">
                  <c:v>63.380281690140855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C336-4988-A44D-BE9CCC447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704608"/>
        <c:axId val="312705168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4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EfficiencyTP!$V$34</c15:sqref>
                        </c15:formulaRef>
                      </c:ext>
                    </c:extLst>
                    <c:strCache>
                      <c:ptCount val="1"/>
                      <c:pt idx="0">
                        <c:v>50   µM 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8"/>
                  <c:spPr>
                    <a:solidFill>
                      <a:schemeClr val="accent5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EfficiencyTP!$Y$36:$Y$40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8.7023357152673167E-15</c:v>
                        </c:pt>
                        <c:pt idx="1">
                          <c:v>0.81316939322482595</c:v>
                        </c:pt>
                        <c:pt idx="2">
                          <c:v>1.6263387864496448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EfficiencyTP!$Y$36:$Y$40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8.7023357152673167E-15</c:v>
                        </c:pt>
                        <c:pt idx="1">
                          <c:v>0.81316939322482595</c:v>
                        </c:pt>
                        <c:pt idx="2">
                          <c:v>1.6263387864496448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5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EfficiencyTP!$U$36:$U$40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EfficiencyTP!$X$36:$X$40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50.281690140845079</c:v>
                      </c:pt>
                      <c:pt idx="1">
                        <c:v>14.55399061032864</c:v>
                      </c:pt>
                      <c:pt idx="2">
                        <c:v>9.3896713615023497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0-C336-4988-A44D-BE9CCC447751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EfficiencyTP!$Q$34</c15:sqref>
                        </c15:formulaRef>
                      </c:ext>
                    </c:extLst>
                    <c:strCache>
                      <c:ptCount val="1"/>
                      <c:pt idx="0">
                        <c:v>250 µM 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diamond"/>
                  <c:size val="8"/>
                  <c:spPr>
                    <a:solidFill>
                      <a:schemeClr val="accent3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EfficiencyTP!$T$36:$T$40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8.9170985508087224</c:v>
                        </c:pt>
                        <c:pt idx="2">
                          <c:v>3.0763714605824299</c:v>
                        </c:pt>
                        <c:pt idx="3">
                          <c:v>4.4306540113091248</c:v>
                        </c:pt>
                        <c:pt idx="4">
                          <c:v>4.9463163158933181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EfficiencyTP!$T$36:$T$40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8.9170985508087224</c:v>
                        </c:pt>
                        <c:pt idx="2">
                          <c:v>3.0763714605824299</c:v>
                        </c:pt>
                        <c:pt idx="3">
                          <c:v>4.4306540113091248</c:v>
                        </c:pt>
                        <c:pt idx="4">
                          <c:v>4.9463163158933181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3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EfficiencyTP!$P$36:$P$40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EfficiencyTP!$S$36:$S$40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251.5492957746479</c:v>
                      </c:pt>
                      <c:pt idx="1">
                        <c:v>77.230046948356815</c:v>
                      </c:pt>
                      <c:pt idx="2">
                        <c:v>48.474178403755872</c:v>
                      </c:pt>
                      <c:pt idx="3">
                        <c:v>37.558685446009399</c:v>
                      </c:pt>
                      <c:pt idx="4">
                        <c:v>27.230046948356804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1-C336-4988-A44D-BE9CCC44775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EfficiencyTP!$L$34</c15:sqref>
                        </c15:formulaRef>
                      </c:ext>
                    </c:extLst>
                    <c:strCache>
                      <c:ptCount val="1"/>
                      <c:pt idx="0">
                        <c:v>500 µM 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8"/>
                  <c:spPr>
                    <a:solidFill>
                      <a:schemeClr val="accent4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EfficiencyTP!$O$36:$O$40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17.369305853226226</c:v>
                        </c:pt>
                        <c:pt idx="2">
                          <c:v>11.318838921353235</c:v>
                        </c:pt>
                        <c:pt idx="3">
                          <c:v>7.3298098572751096</c:v>
                        </c:pt>
                        <c:pt idx="4">
                          <c:v>8.8613080226182603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EfficiencyTP!$O$36:$O$40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17.369305853226226</c:v>
                        </c:pt>
                        <c:pt idx="2">
                          <c:v>11.318838921353235</c:v>
                        </c:pt>
                        <c:pt idx="3">
                          <c:v>7.3298098572751096</c:v>
                        </c:pt>
                        <c:pt idx="4">
                          <c:v>8.8613080226182603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4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EfficiencyTP!$K$36:$K$40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EfficiencyTP!$N$36:$N$40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501.08450704225356</c:v>
                      </c:pt>
                      <c:pt idx="1">
                        <c:v>227.69953051643196</c:v>
                      </c:pt>
                      <c:pt idx="2">
                        <c:v>205.39906103286387</c:v>
                      </c:pt>
                      <c:pt idx="3">
                        <c:v>188.96713615023475</c:v>
                      </c:pt>
                      <c:pt idx="4">
                        <c:v>173.70892018779344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2-C336-4988-A44D-BE9CCC447751}"/>
                  </c:ext>
                </c:extLst>
              </c15:ser>
            </c15:filteredScatterSeries>
            <c15:filteredScatterSeries>
              <c15:ser>
                <c:idx val="1"/>
                <c:order val="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EfficiencyTP!$D$34</c15:sqref>
                        </c15:formulaRef>
                      </c:ext>
                    </c:extLst>
                    <c:strCache>
                      <c:ptCount val="1"/>
                      <c:pt idx="0">
                        <c:v>Ratio = 25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plus"/>
                  <c:size val="8"/>
                  <c:spPr>
                    <a:solidFill>
                      <a:schemeClr val="accent2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EfficiencyTP!$E$36:$E$40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16.263387864496547</c:v>
                        </c:pt>
                        <c:pt idx="2">
                          <c:v>16.263387864496547</c:v>
                        </c:pt>
                        <c:pt idx="3">
                          <c:v>21.514439882421783</c:v>
                        </c:pt>
                        <c:pt idx="4">
                          <c:v>48.790163593489517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EfficiencyTP!$E$36:$E$40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16.263387864496547</c:v>
                        </c:pt>
                        <c:pt idx="2">
                          <c:v>16.263387864496547</c:v>
                        </c:pt>
                        <c:pt idx="3">
                          <c:v>21.514439882421783</c:v>
                        </c:pt>
                        <c:pt idx="4">
                          <c:v>48.790163593489517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2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EfficiencyTP!$D$36:$D$40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1251.1267605633805</c:v>
                      </c:pt>
                      <c:pt idx="1">
                        <c:v>723.00469483568088</c:v>
                      </c:pt>
                      <c:pt idx="2">
                        <c:v>680.75117370892031</c:v>
                      </c:pt>
                      <c:pt idx="3">
                        <c:v>671.36150234741797</c:v>
                      </c:pt>
                      <c:pt idx="4">
                        <c:v>619.71830985915494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C336-4988-A44D-BE9CCC447751}"/>
                  </c:ext>
                </c:extLst>
              </c15:ser>
            </c15:filteredScatterSeries>
            <c15:filteredScatterSeries>
              <c15:ser>
                <c:idx val="0"/>
                <c:order val="7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EfficiencyTP!$I$34</c15:sqref>
                        </c15:formulaRef>
                      </c:ext>
                    </c:extLst>
                    <c:strCache>
                      <c:ptCount val="1"/>
                      <c:pt idx="0">
                        <c:v>Ratio = 20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chemeClr val="accent1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EfficiencyTP!$J$36:$J$40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14.084507042253506</c:v>
                        </c:pt>
                        <c:pt idx="2">
                          <c:v>16.263387864496483</c:v>
                        </c:pt>
                        <c:pt idx="3">
                          <c:v>14.084507042253563</c:v>
                        </c:pt>
                        <c:pt idx="4">
                          <c:v>14.084507042253534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EfficiencyTP!$J$36:$J$40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14.084507042253506</c:v>
                        </c:pt>
                        <c:pt idx="2">
                          <c:v>16.263387864496483</c:v>
                        </c:pt>
                        <c:pt idx="3">
                          <c:v>14.084507042253563</c:v>
                        </c:pt>
                        <c:pt idx="4">
                          <c:v>14.084507042253534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1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EfficiencyTP!$I$36:$I$40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999.71830985915506</c:v>
                      </c:pt>
                      <c:pt idx="1">
                        <c:v>563.38028169014081</c:v>
                      </c:pt>
                      <c:pt idx="2">
                        <c:v>544.60093896713624</c:v>
                      </c:pt>
                      <c:pt idx="3">
                        <c:v>521.12676056338034</c:v>
                      </c:pt>
                      <c:pt idx="4">
                        <c:v>507.04225352112672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C336-4988-A44D-BE9CCC447751}"/>
                  </c:ext>
                </c:extLst>
              </c15:ser>
            </c15:filteredScatterSeries>
          </c:ext>
        </c:extLst>
      </c:scatterChart>
      <c:valAx>
        <c:axId val="31270460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705168"/>
        <c:crosses val="autoZero"/>
        <c:crossBetween val="midCat"/>
      </c:valAx>
      <c:valAx>
        <c:axId val="312705168"/>
        <c:scaling>
          <c:orientation val="minMax"/>
          <c:max val="5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Cl</a:t>
                </a:r>
                <a:r>
                  <a:rPr lang="en-US" b="1" baseline="-25000"/>
                  <a:t>2</a:t>
                </a:r>
                <a:r>
                  <a:rPr lang="en-US" b="1"/>
                  <a:t> residual (µM 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704608"/>
        <c:crosses val="autoZero"/>
        <c:crossBetween val="midCat"/>
      </c:valAx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6358888888888907E-2"/>
          <c:w val="0.61598925925925929"/>
          <c:h val="0.74644111111111111"/>
        </c:manualLayout>
      </c:layout>
      <c:scatterChart>
        <c:scatterStyle val="lineMarker"/>
        <c:varyColors val="0"/>
        <c:ser>
          <c:idx val="4"/>
          <c:order val="0"/>
          <c:tx>
            <c:strRef>
              <c:f>'Kinetics of TP'!$L$27</c:f>
              <c:strCache>
                <c:ptCount val="1"/>
                <c:pt idx="0">
                  <c:v>UP+UV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TP'!$F$5:$F$9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plus>
            <c:minus>
              <c:numRef>
                <c:f>'Kinetics of TP'!$F$5:$F$9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1.2120575007538908E-2</c:v>
                  </c:pt>
                  <c:pt idx="2">
                    <c:v>1.0214470135278542E-2</c:v>
                  </c:pt>
                  <c:pt idx="3">
                    <c:v>9.6785504274164817E-3</c:v>
                  </c:pt>
                  <c:pt idx="4">
                    <c:v>1.4051059292058634E-2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'Kinetics of TP'!$K$5:$K$9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TP'!$L$5:$L$9</c:f>
              <c:numCache>
                <c:formatCode>0.000</c:formatCode>
                <c:ptCount val="5"/>
                <c:pt idx="0">
                  <c:v>0</c:v>
                </c:pt>
                <c:pt idx="1">
                  <c:v>1.5506497911386332E-2</c:v>
                </c:pt>
                <c:pt idx="2">
                  <c:v>2.530166122752581E-2</c:v>
                </c:pt>
                <c:pt idx="3">
                  <c:v>4.0977150168894146E-2</c:v>
                </c:pt>
                <c:pt idx="4">
                  <c:v>5.5346116332491466E-2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B9B6-4DEB-8347-E26FDA9296F6}"/>
            </c:ext>
          </c:extLst>
        </c:ser>
        <c:ser>
          <c:idx val="2"/>
          <c:order val="1"/>
          <c:tx>
            <c:strRef>
              <c:f>'Kinetics of TP'!$M$27</c:f>
              <c:strCache>
                <c:ptCount val="1"/>
                <c:pt idx="0">
                  <c:v>UP+Chlorination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TP'!$C$5:$C$9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'Kinetics of TP'!$K$5:$K$9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TP'!$M$5:$M$9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B6-4DEB-8347-E26FDA9296F6}"/>
            </c:ext>
          </c:extLst>
        </c:ser>
        <c:ser>
          <c:idx val="0"/>
          <c:order val="2"/>
          <c:tx>
            <c:strRef>
              <c:f>'Kinetics of TP'!$O$27</c:f>
              <c:strCache>
                <c:ptCount val="1"/>
                <c:pt idx="0">
                  <c:v>UP+Chlorine/UV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TP'!$I$5:$I$12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'Kinetics of TP'!$N$5:$N$12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TP'!$O$5:$O$12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B9B6-4DEB-8347-E26FDA9296F6}"/>
            </c:ext>
          </c:extLst>
        </c:ser>
        <c:ser>
          <c:idx val="1"/>
          <c:order val="3"/>
          <c:tx>
            <c:strRef>
              <c:f>'Kinetics of TP'!$L$15</c:f>
              <c:strCache>
                <c:ptCount val="1"/>
                <c:pt idx="0">
                  <c:v>WW+UV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TP'!$F$16:$F$20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plus>
            <c:minus>
              <c:numRef>
                <c:f>'Kinetics of TP'!$F$16:$F$20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7.3876612477547638E-4</c:v>
                  </c:pt>
                  <c:pt idx="2">
                    <c:v>7.9830224949114484E-4</c:v>
                  </c:pt>
                  <c:pt idx="3">
                    <c:v>2.8282969481373001E-3</c:v>
                  </c:pt>
                  <c:pt idx="4">
                    <c:v>3.6753649786837534E-3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'Kinetics of TP'!$K$16:$K$20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TP'!$L$16:$L$20</c:f>
              <c:numCache>
                <c:formatCode>0.000</c:formatCode>
                <c:ptCount val="5"/>
                <c:pt idx="0">
                  <c:v>0</c:v>
                </c:pt>
                <c:pt idx="1">
                  <c:v>2.113120257793223E-3</c:v>
                </c:pt>
                <c:pt idx="2">
                  <c:v>7.9604834647455276E-3</c:v>
                </c:pt>
                <c:pt idx="3">
                  <c:v>1.6352185358866761E-2</c:v>
                </c:pt>
                <c:pt idx="4">
                  <c:v>2.995905136066486E-2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9B6-4DEB-8347-E26FDA9296F6}"/>
            </c:ext>
          </c:extLst>
        </c:ser>
        <c:ser>
          <c:idx val="3"/>
          <c:order val="4"/>
          <c:tx>
            <c:strRef>
              <c:f>'Kinetics of TP'!$M$15</c:f>
              <c:strCache>
                <c:ptCount val="1"/>
                <c:pt idx="0">
                  <c:v>WW+Chlorination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solidFill>
                <a:srgbClr val="FFFF00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FF00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TP'!$C$16:$C$20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plus>
            <c:minus>
              <c:numRef>
                <c:f>'Kinetics of TP'!$C$16:$C$20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3.4598960145571817E-2</c:v>
                  </c:pt>
                  <c:pt idx="2">
                    <c:v>2.6523107072967764E-2</c:v>
                  </c:pt>
                  <c:pt idx="3">
                    <c:v>4.2848138203838843E-2</c:v>
                  </c:pt>
                  <c:pt idx="4">
                    <c:v>4.8180361620501024E-2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FF00"/>
                </a:solidFill>
                <a:round/>
              </a:ln>
              <a:effectLst/>
            </c:spPr>
          </c:errBars>
          <c:xVal>
            <c:numRef>
              <c:f>'Kinetics of TP'!$K$16:$K$20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TP'!$M$16:$M$20</c:f>
              <c:numCache>
                <c:formatCode>0.000</c:formatCode>
                <c:ptCount val="5"/>
                <c:pt idx="0">
                  <c:v>0</c:v>
                </c:pt>
                <c:pt idx="1">
                  <c:v>5.6790133327234774E-2</c:v>
                </c:pt>
                <c:pt idx="2">
                  <c:v>0.33654978421356846</c:v>
                </c:pt>
                <c:pt idx="3">
                  <c:v>0.5340853691528048</c:v>
                </c:pt>
                <c:pt idx="4">
                  <c:v>0.65084600204173093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9B6-4DEB-8347-E26FDA9296F6}"/>
            </c:ext>
          </c:extLst>
        </c:ser>
        <c:ser>
          <c:idx val="5"/>
          <c:order val="5"/>
          <c:tx>
            <c:strRef>
              <c:f>'Kinetics of TP'!$O$15</c:f>
              <c:strCache>
                <c:ptCount val="1"/>
                <c:pt idx="0">
                  <c:v>WW+Chlorine/UV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33CC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TP'!$I$16:$I$24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5.2008281521013416E-2</c:v>
                  </c:pt>
                  <c:pt idx="2">
                    <c:v>2.3340271487309196E-2</c:v>
                  </c:pt>
                  <c:pt idx="3">
                    <c:v>2.8262358316428222E-2</c:v>
                  </c:pt>
                  <c:pt idx="4">
                    <c:v>2.9350291710366769E-2</c:v>
                  </c:pt>
                  <c:pt idx="5">
                    <c:v>1.8815084373839993E-2</c:v>
                  </c:pt>
                  <c:pt idx="6">
                    <c:v>1.5754796214564951E-2</c:v>
                  </c:pt>
                  <c:pt idx="7">
                    <c:v>1.2160665368003965E-2</c:v>
                  </c:pt>
                  <c:pt idx="8">
                    <c:v>8.5186995283830624E-3</c:v>
                  </c:pt>
                </c:numCache>
              </c:numRef>
            </c:plus>
            <c:minus>
              <c:numRef>
                <c:f>'Kinetics of TP'!$I$16:$I$24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5.2008281521013416E-2</c:v>
                  </c:pt>
                  <c:pt idx="2">
                    <c:v>2.3340271487309196E-2</c:v>
                  </c:pt>
                  <c:pt idx="3">
                    <c:v>2.8262358316428222E-2</c:v>
                  </c:pt>
                  <c:pt idx="4">
                    <c:v>2.9350291710366769E-2</c:v>
                  </c:pt>
                  <c:pt idx="5">
                    <c:v>1.8815084373839993E-2</c:v>
                  </c:pt>
                  <c:pt idx="6">
                    <c:v>1.5754796214564951E-2</c:v>
                  </c:pt>
                  <c:pt idx="7">
                    <c:v>1.2160665368003965E-2</c:v>
                  </c:pt>
                  <c:pt idx="8">
                    <c:v>8.5186995283830624E-3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33CC"/>
                </a:solidFill>
                <a:round/>
              </a:ln>
              <a:effectLst/>
            </c:spPr>
          </c:errBars>
          <c:xVal>
            <c:numRef>
              <c:f>'Kinetics of TP'!$N$16:$N$24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</c:numCache>
            </c:numRef>
          </c:xVal>
          <c:yVal>
            <c:numRef>
              <c:f>'Kinetics of TP'!$O$16:$O$24</c:f>
              <c:numCache>
                <c:formatCode>0.000</c:formatCode>
                <c:ptCount val="9"/>
                <c:pt idx="0">
                  <c:v>0</c:v>
                </c:pt>
                <c:pt idx="1">
                  <c:v>8.8866733771808648E-2</c:v>
                </c:pt>
                <c:pt idx="2">
                  <c:v>0.7734630441940622</c:v>
                </c:pt>
                <c:pt idx="3">
                  <c:v>1.4762773769918982</c:v>
                </c:pt>
                <c:pt idx="4">
                  <c:v>2.0394747778057827</c:v>
                </c:pt>
                <c:pt idx="5">
                  <c:v>2.6990843696072595</c:v>
                </c:pt>
                <c:pt idx="6">
                  <c:v>3.323048690986159</c:v>
                </c:pt>
                <c:pt idx="7">
                  <c:v>3.7595588034774297</c:v>
                </c:pt>
                <c:pt idx="8">
                  <c:v>4.2540402617122162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9B6-4DEB-8347-E26FDA929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710768"/>
        <c:axId val="312711328"/>
        <c:extLst xmlns:c16r2="http://schemas.microsoft.com/office/drawing/2015/06/chart"/>
      </c:scatterChart>
      <c:valAx>
        <c:axId val="31271076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711328"/>
        <c:crosses val="autoZero"/>
        <c:crossBetween val="midCat"/>
        <c:majorUnit val="10"/>
      </c:valAx>
      <c:valAx>
        <c:axId val="31271132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710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35493827160488E-2"/>
          <c:y val="7.4493611111111108E-2"/>
          <c:w val="0.62094012345679017"/>
          <c:h val="0.77300083333333336"/>
        </c:manualLayout>
      </c:layout>
      <c:scatterChart>
        <c:scatterStyle val="lineMarker"/>
        <c:varyColors val="0"/>
        <c:ser>
          <c:idx val="1"/>
          <c:order val="0"/>
          <c:tx>
            <c:strRef>
              <c:f>'Kinetics of TP'!$L$47</c:f>
              <c:strCache>
                <c:ptCount val="1"/>
                <c:pt idx="0">
                  <c:v>pH6 Chlorination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TP'!$C$48:$C$52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plus>
            <c:minus>
              <c:numRef>
                <c:f>'Kinetics of TP'!$C$48:$C$52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2.0200914422426705E-2</c:v>
                  </c:pt>
                  <c:pt idx="2">
                    <c:v>8.4192876549947296E-3</c:v>
                  </c:pt>
                  <c:pt idx="3">
                    <c:v>2.3108666709582811E-3</c:v>
                  </c:pt>
                  <c:pt idx="4">
                    <c:v>6.0226649996686127E-4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'Kinetics of TP'!$K$48:$K$52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TP'!$L$48:$L$52</c:f>
              <c:numCache>
                <c:formatCode>0.000</c:formatCode>
                <c:ptCount val="5"/>
                <c:pt idx="0">
                  <c:v>0</c:v>
                </c:pt>
                <c:pt idx="1">
                  <c:v>1.146967253233985</c:v>
                </c:pt>
                <c:pt idx="2">
                  <c:v>2.2057473719607565</c:v>
                </c:pt>
                <c:pt idx="3">
                  <c:v>3.2679677048224409</c:v>
                </c:pt>
                <c:pt idx="4">
                  <c:v>5.2551828852796687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A10-4B09-9FE3-67C19041B1E7}"/>
            </c:ext>
          </c:extLst>
        </c:ser>
        <c:ser>
          <c:idx val="4"/>
          <c:order val="1"/>
          <c:tx>
            <c:strRef>
              <c:f>'Kinetics of TP'!$M$47</c:f>
              <c:strCache>
                <c:ptCount val="1"/>
                <c:pt idx="0">
                  <c:v>pH7 Chlorination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TP'!$F$48:$F$52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TP'!$F$48:$F$52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'Kinetics of TP'!$K$48:$K$52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TP'!$M$48:$M$52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10-4B09-9FE3-67C19041B1E7}"/>
            </c:ext>
          </c:extLst>
        </c:ser>
        <c:ser>
          <c:idx val="5"/>
          <c:order val="2"/>
          <c:tx>
            <c:strRef>
              <c:f>'Kinetics of TP'!$N$47</c:f>
              <c:strCache>
                <c:ptCount val="1"/>
                <c:pt idx="0">
                  <c:v>pH8 Chlorination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TP'!$I$48:$I$52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plus>
            <c:minus>
              <c:numRef>
                <c:f>'Kinetics of TP'!$I$48:$I$52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7.3168881545760739E-3</c:v>
                  </c:pt>
                  <c:pt idx="3">
                    <c:v>1.0694955875012725E-2</c:v>
                  </c:pt>
                  <c:pt idx="4">
                    <c:v>8.4126566763908246E-3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'Kinetics of TP'!$K$48:$K$52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TP'!$N$48:$N$52</c:f>
              <c:numCache>
                <c:formatCode>0.000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0.11514856531673338</c:v>
                </c:pt>
                <c:pt idx="3">
                  <c:v>0.3723288795731286</c:v>
                </c:pt>
                <c:pt idx="4">
                  <c:v>0.8877202294998684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A10-4B09-9FE3-67C19041B1E7}"/>
            </c:ext>
          </c:extLst>
        </c:ser>
        <c:ser>
          <c:idx val="0"/>
          <c:order val="3"/>
          <c:tx>
            <c:strRef>
              <c:f>'Kinetics of TP'!$L$55</c:f>
              <c:strCache>
                <c:ptCount val="1"/>
                <c:pt idx="0">
                  <c:v>pH6 Chlorine/UV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3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TP'!$C$56:$C$63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</c:numCache>
              </c:numRef>
            </c:plus>
            <c:minus>
              <c:numRef>
                <c:f>'Kinetics of TP'!$C$56:$C$63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</c:numCache>
              </c:numRef>
            </c:minus>
            <c:spPr>
              <a:ln w="19050">
                <a:solidFill>
                  <a:schemeClr val="accent3"/>
                </a:solidFill>
              </a:ln>
            </c:spPr>
          </c:errBars>
          <c:xVal>
            <c:numRef>
              <c:f>'Kinetics of TP'!$K$56:$K$63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TP'!$L$56:$L$63</c:f>
              <c:numCache>
                <c:formatCode>0.000</c:formatCode>
                <c:ptCount val="8"/>
                <c:pt idx="0">
                  <c:v>0</c:v>
                </c:pt>
                <c:pt idx="1">
                  <c:v>0.64057282564736151</c:v>
                </c:pt>
                <c:pt idx="2">
                  <c:v>1.5659266878890521</c:v>
                </c:pt>
                <c:pt idx="3">
                  <c:v>2.4504861951242871</c:v>
                </c:pt>
                <c:pt idx="4">
                  <c:v>3.2936705618940469</c:v>
                </c:pt>
                <c:pt idx="5">
                  <c:v>3.7589216270159289</c:v>
                </c:pt>
                <c:pt idx="6">
                  <c:v>4.5457285128001148</c:v>
                </c:pt>
                <c:pt idx="7">
                  <c:v>5.2552559848256832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A10-4B09-9FE3-67C19041B1E7}"/>
            </c:ext>
          </c:extLst>
        </c:ser>
        <c:ser>
          <c:idx val="2"/>
          <c:order val="4"/>
          <c:tx>
            <c:strRef>
              <c:f>'Kinetics of TP'!$M$55</c:f>
              <c:strCache>
                <c:ptCount val="1"/>
                <c:pt idx="0">
                  <c:v>pH7 Chlorine/UV</c:v>
                </c:pt>
              </c:strCache>
            </c:strRef>
          </c:tx>
          <c:spPr>
            <a:ln w="19050">
              <a:noFill/>
            </a:ln>
          </c:spPr>
          <c:marker>
            <c:symbol val="x"/>
            <c:size val="8"/>
            <c:spPr>
              <a:solidFill>
                <a:srgbClr val="FFFF00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FF00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TP'!$F$56:$F$63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TP'!$F$56:$F$63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ln w="19050">
                <a:solidFill>
                  <a:srgbClr val="FFFF00"/>
                </a:solidFill>
              </a:ln>
            </c:spPr>
          </c:errBars>
          <c:xVal>
            <c:numRef>
              <c:f>'Kinetics of TP'!$K$56:$K$63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TP'!$M$56:$M$63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A10-4B09-9FE3-67C19041B1E7}"/>
            </c:ext>
          </c:extLst>
        </c:ser>
        <c:ser>
          <c:idx val="3"/>
          <c:order val="5"/>
          <c:tx>
            <c:strRef>
              <c:f>'Kinetics of TP'!$N$55</c:f>
              <c:strCache>
                <c:ptCount val="1"/>
                <c:pt idx="0">
                  <c:v>pH8 Chlorine/UV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9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33CC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TP'!$I$56:$I$64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  <c:pt idx="8">
                    <c:v>2.0971502819117746E-3</c:v>
                  </c:pt>
                </c:numCache>
              </c:numRef>
            </c:plus>
            <c:minus>
              <c:numRef>
                <c:f>'Kinetics of TP'!$I$56:$I$63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</c:numCache>
              </c:numRef>
            </c:minus>
            <c:spPr>
              <a:ln w="19050">
                <a:solidFill>
                  <a:srgbClr val="FF33CC"/>
                </a:solidFill>
              </a:ln>
            </c:spPr>
          </c:errBars>
          <c:xVal>
            <c:numRef>
              <c:f>'Kinetics of TP'!$K$56:$K$63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TP'!$N$56:$N$63</c:f>
              <c:numCache>
                <c:formatCode>0.000</c:formatCode>
                <c:ptCount val="8"/>
                <c:pt idx="0">
                  <c:v>0</c:v>
                </c:pt>
                <c:pt idx="1">
                  <c:v>9.0596663490672497E-2</c:v>
                </c:pt>
                <c:pt idx="2">
                  <c:v>0.60352925228562482</c:v>
                </c:pt>
                <c:pt idx="3">
                  <c:v>1.2540113025251312</c:v>
                </c:pt>
                <c:pt idx="4">
                  <c:v>1.9141420481740596</c:v>
                </c:pt>
                <c:pt idx="5">
                  <c:v>2.5964026359611498</c:v>
                </c:pt>
                <c:pt idx="6">
                  <c:v>3.0650337767941531</c:v>
                </c:pt>
                <c:pt idx="7">
                  <c:v>3.3471858379998518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A10-4B09-9FE3-67C19041B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716928"/>
        <c:axId val="312717488"/>
      </c:scatterChart>
      <c:valAx>
        <c:axId val="31271692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717488"/>
        <c:crosses val="autoZero"/>
        <c:crossBetween val="midCat"/>
        <c:majorUnit val="10"/>
      </c:valAx>
      <c:valAx>
        <c:axId val="3127174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0" baseline="0">
                    <a:effectLst/>
                  </a:rPr>
                  <a:t>-ln(C/C</a:t>
                </a:r>
                <a:r>
                  <a:rPr lang="en-US" sz="1200" b="1" i="0" baseline="-25000">
                    <a:effectLst/>
                  </a:rPr>
                  <a:t>0</a:t>
                </a:r>
                <a:r>
                  <a:rPr lang="en-US" sz="1200" b="1" i="0" baseline="0">
                    <a:effectLst/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716928"/>
        <c:crosses val="autoZero"/>
        <c:crossBetween val="midCat"/>
      </c:valAx>
    </c:plotArea>
    <c:legend>
      <c:legendPos val="t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565778097000858"/>
          <c:y val="7.4493611111111108E-2"/>
          <c:w val="0.56919925762126877"/>
          <c:h val="0.72443504909740175"/>
        </c:manualLayout>
      </c:layout>
      <c:scatterChart>
        <c:scatterStyle val="lineMarker"/>
        <c:varyColors val="0"/>
        <c:ser>
          <c:idx val="6"/>
          <c:order val="0"/>
          <c:tx>
            <c:v>pH6</c:v>
          </c:tx>
          <c:spPr>
            <a:ln w="19050">
              <a:noFill/>
            </a:ln>
          </c:spPr>
          <c:marker>
            <c:symbol val="circle"/>
            <c:size val="6"/>
            <c:spPr>
              <a:solidFill>
                <a:schemeClr val="accent3"/>
              </a:solidFill>
              <a:ln w="12700"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accent3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TP'!$C$56:$C$63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</c:numCache>
              </c:numRef>
            </c:plus>
            <c:minus>
              <c:numRef>
                <c:f>'Kinetics of TP'!$C$56:$C$63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1.8644114172053555E-2</c:v>
                  </c:pt>
                  <c:pt idx="2">
                    <c:v>1.3908551330971464E-2</c:v>
                  </c:pt>
                  <c:pt idx="3">
                    <c:v>7.6209331635398959E-3</c:v>
                  </c:pt>
                  <c:pt idx="4">
                    <c:v>1.0314897521829344E-2</c:v>
                  </c:pt>
                  <c:pt idx="5">
                    <c:v>7.5754412277270426E-3</c:v>
                  </c:pt>
                  <c:pt idx="6">
                    <c:v>5.7199662611283385E-3</c:v>
                  </c:pt>
                  <c:pt idx="7">
                    <c:v>1.1917349409685998E-3</c:v>
                  </c:pt>
                </c:numCache>
              </c:numRef>
            </c:minus>
            <c:spPr>
              <a:ln w="12700">
                <a:solidFill>
                  <a:schemeClr val="accent3"/>
                </a:solidFill>
              </a:ln>
            </c:spPr>
          </c:errBars>
          <c:xVal>
            <c:numRef>
              <c:f>'Kinetics of TP'!$K$56:$K$63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TP'!$L$56:$L$63</c:f>
              <c:numCache>
                <c:formatCode>0.000</c:formatCode>
                <c:ptCount val="8"/>
                <c:pt idx="0">
                  <c:v>0</c:v>
                </c:pt>
                <c:pt idx="1">
                  <c:v>0.64057282564736151</c:v>
                </c:pt>
                <c:pt idx="2">
                  <c:v>1.5659266878890521</c:v>
                </c:pt>
                <c:pt idx="3">
                  <c:v>2.4504861951242871</c:v>
                </c:pt>
                <c:pt idx="4">
                  <c:v>3.2936705618940469</c:v>
                </c:pt>
                <c:pt idx="5">
                  <c:v>3.7589216270159289</c:v>
                </c:pt>
                <c:pt idx="6">
                  <c:v>4.5457285128001148</c:v>
                </c:pt>
                <c:pt idx="7">
                  <c:v>5.2552559848256832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FA4-43AB-888B-CB0C7F1DD0AF}"/>
            </c:ext>
          </c:extLst>
        </c:ser>
        <c:ser>
          <c:idx val="7"/>
          <c:order val="1"/>
          <c:tx>
            <c:v>pH7</c:v>
          </c:tx>
          <c:spPr>
            <a:ln w="19050">
              <a:noFill/>
            </a:ln>
          </c:spPr>
          <c:marker>
            <c:symbol val="x"/>
            <c:size val="6"/>
            <c:spPr>
              <a:solidFill>
                <a:srgbClr val="FFFF00"/>
              </a:solidFill>
              <a:ln w="12700"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rgbClr val="FFFF00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TP'!$F$56:$F$63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TP'!$F$56:$F$63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ln w="12700">
                <a:solidFill>
                  <a:srgbClr val="FFFF00"/>
                </a:solidFill>
              </a:ln>
            </c:spPr>
          </c:errBars>
          <c:xVal>
            <c:numRef>
              <c:f>'Kinetics of TP'!$K$56:$K$63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TP'!$M$56:$M$63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A4-43AB-888B-CB0C7F1DD0AF}"/>
            </c:ext>
          </c:extLst>
        </c:ser>
        <c:ser>
          <c:idx val="8"/>
          <c:order val="2"/>
          <c:tx>
            <c:v>pH8</c:v>
          </c:tx>
          <c:spPr>
            <a:ln w="19050">
              <a:noFill/>
            </a:ln>
          </c:spPr>
          <c:marker>
            <c:symbol val="diamond"/>
            <c:size val="6"/>
            <c:spPr>
              <a:solidFill>
                <a:srgbClr val="FF33CC"/>
              </a:solidFill>
              <a:ln w="12700"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rgbClr val="FF33CC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TP'!$I$56:$I$64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  <c:pt idx="8">
                    <c:v>2.0971502819117746E-3</c:v>
                  </c:pt>
                </c:numCache>
              </c:numRef>
            </c:plus>
            <c:minus>
              <c:numRef>
                <c:f>'Kinetics of TP'!$I$56:$I$64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4.751595427210497E-2</c:v>
                  </c:pt>
                  <c:pt idx="2">
                    <c:v>4.8121774501640728E-2</c:v>
                  </c:pt>
                  <c:pt idx="3">
                    <c:v>2.8795482156839601E-2</c:v>
                  </c:pt>
                  <c:pt idx="4">
                    <c:v>1.9304088714313432E-2</c:v>
                  </c:pt>
                  <c:pt idx="5">
                    <c:v>9.8930905282848015E-3</c:v>
                  </c:pt>
                  <c:pt idx="6">
                    <c:v>5.6785724858967575E-3</c:v>
                  </c:pt>
                  <c:pt idx="7">
                    <c:v>2.961694429089366E-3</c:v>
                  </c:pt>
                  <c:pt idx="8">
                    <c:v>2.0971502819117746E-3</c:v>
                  </c:pt>
                </c:numCache>
              </c:numRef>
            </c:minus>
            <c:spPr>
              <a:ln w="12700">
                <a:solidFill>
                  <a:srgbClr val="FF33CC"/>
                </a:solidFill>
              </a:ln>
            </c:spPr>
          </c:errBars>
          <c:xVal>
            <c:numRef>
              <c:f>'Kinetics of TP'!$K$56:$K$64</c:f>
              <c:numCache>
                <c:formatCode>0</c:formatCode>
                <c:ptCount val="9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 formatCode="General">
                  <c:v>15</c:v>
                </c:pt>
              </c:numCache>
            </c:numRef>
          </c:xVal>
          <c:yVal>
            <c:numRef>
              <c:f>'Kinetics of TP'!$N$56:$N$63</c:f>
              <c:numCache>
                <c:formatCode>0.000</c:formatCode>
                <c:ptCount val="8"/>
                <c:pt idx="0">
                  <c:v>0</c:v>
                </c:pt>
                <c:pt idx="1">
                  <c:v>9.0596663490672497E-2</c:v>
                </c:pt>
                <c:pt idx="2">
                  <c:v>0.60352925228562482</c:v>
                </c:pt>
                <c:pt idx="3">
                  <c:v>1.2540113025251312</c:v>
                </c:pt>
                <c:pt idx="4">
                  <c:v>1.9141420481740596</c:v>
                </c:pt>
                <c:pt idx="5">
                  <c:v>2.5964026359611498</c:v>
                </c:pt>
                <c:pt idx="6">
                  <c:v>3.0650337767941531</c:v>
                </c:pt>
                <c:pt idx="7">
                  <c:v>3.3471858379998518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FA4-43AB-888B-CB0C7F1DD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721408"/>
        <c:axId val="312721968"/>
      </c:scatterChart>
      <c:valAx>
        <c:axId val="312721408"/>
        <c:scaling>
          <c:orientation val="minMax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12721968"/>
        <c:crosses val="autoZero"/>
        <c:crossBetween val="midCat"/>
      </c:valAx>
      <c:valAx>
        <c:axId val="312721968"/>
        <c:scaling>
          <c:orientation val="minMax"/>
          <c:max val="7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-ln(C/C0)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12721408"/>
        <c:crosses val="autoZero"/>
        <c:crossBetween val="midCat"/>
        <c:majorUnit val="2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0685185185185"/>
          <c:y val="8.1549166666666686E-2"/>
          <c:w val="0.64452703703703706"/>
          <c:h val="0.74477861111111099"/>
        </c:manualLayout>
      </c:layout>
      <c:scatterChart>
        <c:scatterStyle val="lineMarker"/>
        <c:varyColors val="0"/>
        <c:ser>
          <c:idx val="7"/>
          <c:order val="0"/>
          <c:tx>
            <c:strRef>
              <c:f>'Kinetics of TP'!$L$67</c:f>
              <c:strCache>
                <c:ptCount val="1"/>
                <c:pt idx="0">
                  <c:v>FAC 50   µM Chlorination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TP'!$C$68:$C$72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plus>
            <c:minus>
              <c:numRef>
                <c:f>'Kinetics of TP'!$C$68:$C$72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2.4965162325904098E-2</c:v>
                  </c:pt>
                  <c:pt idx="2">
                    <c:v>2.8089070336520326E-2</c:v>
                  </c:pt>
                  <c:pt idx="3">
                    <c:v>1.7352587068592017E-2</c:v>
                  </c:pt>
                  <c:pt idx="4">
                    <c:v>1.4897014304251695E-2</c:v>
                  </c:pt>
                </c:numCache>
              </c:numRef>
            </c:minus>
            <c:spPr>
              <a:ln w="19050">
                <a:solidFill>
                  <a:schemeClr val="accent5"/>
                </a:solidFill>
              </a:ln>
            </c:spPr>
          </c:errBars>
          <c:xVal>
            <c:numRef>
              <c:f>'Kinetics of TP'!$K$68:$K$72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TP'!$L$68:$L$72</c:f>
              <c:numCache>
                <c:formatCode>0.000</c:formatCode>
                <c:ptCount val="5"/>
                <c:pt idx="0">
                  <c:v>0</c:v>
                </c:pt>
                <c:pt idx="1">
                  <c:v>2.5105133402625032E-2</c:v>
                </c:pt>
                <c:pt idx="2">
                  <c:v>3.6178376205080187E-2</c:v>
                </c:pt>
                <c:pt idx="3">
                  <c:v>5.8163627551612203E-2</c:v>
                </c:pt>
                <c:pt idx="4">
                  <c:v>0.14716391655884076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AED-426C-85EC-1BD2ED1718F1}"/>
            </c:ext>
          </c:extLst>
        </c:ser>
        <c:ser>
          <c:idx val="6"/>
          <c:order val="1"/>
          <c:tx>
            <c:strRef>
              <c:f>'Kinetics of TP'!$M$67</c:f>
              <c:strCache>
                <c:ptCount val="1"/>
                <c:pt idx="0">
                  <c:v>FAC 250 µM Chlorination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6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TP'!$F$68:$F$72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plus>
            <c:minus>
              <c:numRef>
                <c:f>'Kinetics of TP'!$F$68:$F$72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1.7520159849203343E-2</c:v>
                  </c:pt>
                  <c:pt idx="2">
                    <c:v>3.3972507857251408E-2</c:v>
                  </c:pt>
                  <c:pt idx="3">
                    <c:v>3.4420523742330934E-2</c:v>
                  </c:pt>
                  <c:pt idx="4">
                    <c:v>4.1249648147405928E-2</c:v>
                  </c:pt>
                </c:numCache>
              </c:numRef>
            </c:minus>
            <c:spPr>
              <a:ln w="19050">
                <a:solidFill>
                  <a:schemeClr val="accent6"/>
                </a:solidFill>
              </a:ln>
            </c:spPr>
          </c:errBars>
          <c:xVal>
            <c:numRef>
              <c:f>'Kinetics of TP'!$K$68:$K$72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TP'!$M$68:$M$72</c:f>
              <c:numCache>
                <c:formatCode>0.000</c:formatCode>
                <c:ptCount val="5"/>
                <c:pt idx="0">
                  <c:v>0</c:v>
                </c:pt>
                <c:pt idx="1">
                  <c:v>8.6980113461391576E-2</c:v>
                </c:pt>
                <c:pt idx="2">
                  <c:v>0.1546661118218004</c:v>
                </c:pt>
                <c:pt idx="3">
                  <c:v>0.29742548490815041</c:v>
                </c:pt>
                <c:pt idx="4">
                  <c:v>0.39132562125935055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ED-426C-85EC-1BD2ED1718F1}"/>
            </c:ext>
          </c:extLst>
        </c:ser>
        <c:ser>
          <c:idx val="5"/>
          <c:order val="2"/>
          <c:tx>
            <c:strRef>
              <c:f>'Kinetics of TP'!$N$67</c:f>
              <c:strCache>
                <c:ptCount val="1"/>
                <c:pt idx="0">
                  <c:v>FAC 500 µM Chlorination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TP'!$I$68:$I$72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plus>
            <c:minus>
              <c:numRef>
                <c:f>'Kinetics of TP'!$I$68:$I$72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7.57361379197595E-3</c:v>
                  </c:pt>
                  <c:pt idx="2">
                    <c:v>7.9748190503995432E-3</c:v>
                  </c:pt>
                  <c:pt idx="3">
                    <c:v>2.0225201750418347E-2</c:v>
                  </c:pt>
                  <c:pt idx="4">
                    <c:v>2.3904578559999477E-2</c:v>
                  </c:pt>
                </c:numCache>
              </c:numRef>
            </c:minus>
            <c:spPr>
              <a:ln w="19050">
                <a:solidFill>
                  <a:schemeClr val="accent4"/>
                </a:solidFill>
              </a:ln>
            </c:spPr>
          </c:errBars>
          <c:xVal>
            <c:numRef>
              <c:f>'Kinetics of TP'!$K$68:$K$72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'Kinetics of TP'!$N$68:$N$72</c:f>
              <c:numCache>
                <c:formatCode>0.000</c:formatCode>
                <c:ptCount val="5"/>
                <c:pt idx="0">
                  <c:v>0</c:v>
                </c:pt>
                <c:pt idx="1">
                  <c:v>9.1573171890812446E-2</c:v>
                </c:pt>
                <c:pt idx="2">
                  <c:v>0.26968947768696439</c:v>
                </c:pt>
                <c:pt idx="3">
                  <c:v>0.64118244726129281</c:v>
                </c:pt>
                <c:pt idx="4">
                  <c:v>1.2413297383436224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AED-426C-85EC-1BD2ED1718F1}"/>
            </c:ext>
          </c:extLst>
        </c:ser>
        <c:ser>
          <c:idx val="0"/>
          <c:order val="3"/>
          <c:tx>
            <c:strRef>
              <c:f>'Kinetics of TP'!$L$75</c:f>
              <c:strCache>
                <c:ptCount val="1"/>
                <c:pt idx="0">
                  <c:v>FAC 50   µM Chlorine/UV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accent3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TP'!$C$76:$C$79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</c:numCache>
              </c:numRef>
            </c:plus>
            <c:minus>
              <c:numRef>
                <c:f>'Kinetics of TP'!$C$76:$C$79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</c:numCache>
              </c:numRef>
            </c:minus>
            <c:spPr>
              <a:ln w="19050">
                <a:solidFill>
                  <a:schemeClr val="accent3"/>
                </a:solidFill>
              </a:ln>
            </c:spPr>
          </c:errBars>
          <c:xVal>
            <c:numRef>
              <c:f>'Kinetics of TP'!$K$76:$K$79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'Kinetics of TP'!$L$76:$L$79</c:f>
              <c:numCache>
                <c:formatCode>0.000</c:formatCode>
                <c:ptCount val="4"/>
                <c:pt idx="0">
                  <c:v>0</c:v>
                </c:pt>
                <c:pt idx="1">
                  <c:v>1.624869275135547E-2</c:v>
                </c:pt>
                <c:pt idx="2">
                  <c:v>0.16597526476109997</c:v>
                </c:pt>
                <c:pt idx="3">
                  <c:v>0.25003459881986573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AED-426C-85EC-1BD2ED1718F1}"/>
            </c:ext>
          </c:extLst>
        </c:ser>
        <c:ser>
          <c:idx val="1"/>
          <c:order val="4"/>
          <c:tx>
            <c:strRef>
              <c:f>'Kinetics of TP'!$M$75</c:f>
              <c:strCache>
                <c:ptCount val="1"/>
                <c:pt idx="0">
                  <c:v>FAC 250 µM Chlorine/UV</c:v>
                </c:pt>
              </c:strCache>
            </c:strRef>
          </c:tx>
          <c:spPr>
            <a:ln w="19050">
              <a:noFill/>
            </a:ln>
          </c:spPr>
          <c:marker>
            <c:symbol val="x"/>
            <c:size val="8"/>
            <c:spPr>
              <a:solidFill>
                <a:srgbClr val="FFFF00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FF00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TP'!$F$76:$F$81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</c:numCache>
              </c:numRef>
            </c:plus>
            <c:minus>
              <c:numRef>
                <c:f>'Kinetics of TP'!$F$76:$F$81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</c:numCache>
              </c:numRef>
            </c:minus>
            <c:spPr>
              <a:ln w="19050">
                <a:solidFill>
                  <a:srgbClr val="FFFF00"/>
                </a:solidFill>
              </a:ln>
            </c:spPr>
          </c:errBars>
          <c:xVal>
            <c:numRef>
              <c:f>'Kinetics of TP'!$K$76:$K$81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</c:numCache>
            </c:numRef>
          </c:xVal>
          <c:yVal>
            <c:numRef>
              <c:f>'Kinetics of TP'!$M$76:$M$81</c:f>
              <c:numCache>
                <c:formatCode>0.000</c:formatCode>
                <c:ptCount val="6"/>
                <c:pt idx="0">
                  <c:v>0</c:v>
                </c:pt>
                <c:pt idx="1">
                  <c:v>2.6487923701829782E-2</c:v>
                </c:pt>
                <c:pt idx="2">
                  <c:v>0.3476462359688744</c:v>
                </c:pt>
                <c:pt idx="3">
                  <c:v>0.74621691185842642</c:v>
                </c:pt>
                <c:pt idx="4">
                  <c:v>1.1588468709075299</c:v>
                </c:pt>
                <c:pt idx="5">
                  <c:v>1.4450680675305843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AED-426C-85EC-1BD2ED1718F1}"/>
            </c:ext>
          </c:extLst>
        </c:ser>
        <c:ser>
          <c:idx val="2"/>
          <c:order val="5"/>
          <c:tx>
            <c:strRef>
              <c:f>'Kinetics of TP'!$N$75</c:f>
              <c:strCache>
                <c:ptCount val="1"/>
                <c:pt idx="0">
                  <c:v>FAC 500 µM Chlorine/UV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8"/>
            <c:spPr>
              <a:solidFill>
                <a:srgbClr val="FF33CC"/>
              </a:solidFill>
              <a:ln w="19050"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rgbClr val="FF33CC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TP'!$I$75:$I$83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3.9857343157543683E-2</c:v>
                  </c:pt>
                  <c:pt idx="3">
                    <c:v>5.04049856011878E-2</c:v>
                  </c:pt>
                  <c:pt idx="4">
                    <c:v>3.6806903273667209E-2</c:v>
                  </c:pt>
                  <c:pt idx="5">
                    <c:v>2.1428379721791842E-2</c:v>
                  </c:pt>
                  <c:pt idx="6">
                    <c:v>4.759517149519628E-3</c:v>
                  </c:pt>
                  <c:pt idx="7">
                    <c:v>7.2452031552516236E-3</c:v>
                  </c:pt>
                  <c:pt idx="8">
                    <c:v>5.6489822096550358E-3</c:v>
                  </c:pt>
                </c:numCache>
              </c:numRef>
            </c:plus>
            <c:minus>
              <c:numRef>
                <c:f>'Kinetics of TP'!$I$76:$I$83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ln w="19050">
                <a:solidFill>
                  <a:srgbClr val="FF33CC"/>
                </a:solidFill>
              </a:ln>
            </c:spPr>
          </c:errBars>
          <c:xVal>
            <c:numRef>
              <c:f>'Kinetics of TP'!$K$76:$K$83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TP'!$N$76:$N$83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AED-426C-85EC-1BD2ED171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727568"/>
        <c:axId val="312728128"/>
        <c:extLst xmlns:c16r2="http://schemas.microsoft.com/office/drawing/2015/06/chart"/>
      </c:scatterChart>
      <c:valAx>
        <c:axId val="31272756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728128"/>
        <c:crosses val="autoZero"/>
        <c:crossBetween val="midCat"/>
        <c:majorUnit val="10"/>
      </c:valAx>
      <c:valAx>
        <c:axId val="3127281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th-TH" sz="1200" b="1" i="0" u="none" strike="noStrike" baseline="0">
                    <a:effectLst/>
                  </a:rPr>
                  <a:t>-</a:t>
                </a:r>
                <a:r>
                  <a:rPr lang="en-US" sz="1200" b="1" i="0" u="none" strike="noStrike" baseline="0">
                    <a:effectLst/>
                  </a:rPr>
                  <a:t>ln(C/C</a:t>
                </a:r>
                <a:r>
                  <a:rPr lang="en-US" sz="1200" b="1" i="0" u="none" strike="noStrike" baseline="-25000">
                    <a:effectLst/>
                  </a:rPr>
                  <a:t>0</a:t>
                </a:r>
                <a:r>
                  <a:rPr lang="en-US" sz="1200" b="1" i="0" u="none" strike="noStrike" baseline="0">
                    <a:effectLst/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2727568"/>
        <c:crosses val="autoZero"/>
        <c:crossBetween val="midCat"/>
      </c:valAx>
    </c:plotArea>
    <c:legend>
      <c:legendPos val="t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650799121531209"/>
          <c:y val="4.2333333333333334E-2"/>
          <c:w val="0.3350898259921824"/>
          <c:h val="0.39029804802479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57863393707639"/>
          <c:y val="8.1549166666666686E-2"/>
          <c:w val="0.76328885782227618"/>
          <c:h val="0.74477861111111099"/>
        </c:manualLayout>
      </c:layout>
      <c:scatterChart>
        <c:scatterStyle val="lineMarker"/>
        <c:varyColors val="0"/>
        <c:ser>
          <c:idx val="3"/>
          <c:order val="0"/>
          <c:tx>
            <c:v>FAC 50 µM</c:v>
          </c:tx>
          <c:spPr>
            <a:ln w="19050">
              <a:noFill/>
            </a:ln>
          </c:spPr>
          <c:marker>
            <c:symbol val="circle"/>
            <c:size val="6"/>
            <c:spPr>
              <a:solidFill>
                <a:schemeClr val="accent3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2700">
                <a:solidFill>
                  <a:schemeClr val="accent3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TP'!$C$76:$C$86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plus>
            <c:minus>
              <c:numRef>
                <c:f>'Kinetics of TP'!$C$76:$C$86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'Kinetics of TP'!$K$76:$K$79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'Kinetics of TP'!$L$76:$L$79</c:f>
              <c:numCache>
                <c:formatCode>0.000</c:formatCode>
                <c:ptCount val="4"/>
                <c:pt idx="0">
                  <c:v>0</c:v>
                </c:pt>
                <c:pt idx="1">
                  <c:v>1.624869275135547E-2</c:v>
                </c:pt>
                <c:pt idx="2">
                  <c:v>0.16597526476109997</c:v>
                </c:pt>
                <c:pt idx="3">
                  <c:v>0.25003459881986573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4B4B-4E11-8806-1FBC07EF6FEA}"/>
            </c:ext>
          </c:extLst>
        </c:ser>
        <c:ser>
          <c:idx val="0"/>
          <c:order val="1"/>
          <c:tx>
            <c:v>FAC 250 µM</c:v>
          </c:tx>
          <c:spPr>
            <a:ln w="19050">
              <a:noFill/>
            </a:ln>
          </c:spPr>
          <c:marker>
            <c:symbol val="x"/>
            <c:size val="6"/>
            <c:spPr>
              <a:solidFill>
                <a:srgbClr val="FFFF00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2700">
                <a:solidFill>
                  <a:srgbClr val="FFFF00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TP'!$F$76:$F$86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plus>
            <c:minus>
              <c:numRef>
                <c:f>'Kinetics of TP'!$F$76:$F$86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FFFF00"/>
                </a:solidFill>
                <a:round/>
              </a:ln>
              <a:effectLst/>
            </c:spPr>
          </c:errBars>
          <c:xVal>
            <c:numRef>
              <c:f>'Kinetics of TP'!$K$76:$K$81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</c:numCache>
            </c:numRef>
          </c:xVal>
          <c:yVal>
            <c:numRef>
              <c:f>'Kinetics of TP'!$M$76:$M$81</c:f>
              <c:numCache>
                <c:formatCode>0.000</c:formatCode>
                <c:ptCount val="6"/>
                <c:pt idx="0">
                  <c:v>0</c:v>
                </c:pt>
                <c:pt idx="1">
                  <c:v>2.6487923701829782E-2</c:v>
                </c:pt>
                <c:pt idx="2">
                  <c:v>0.3476462359688744</c:v>
                </c:pt>
                <c:pt idx="3">
                  <c:v>0.74621691185842642</c:v>
                </c:pt>
                <c:pt idx="4">
                  <c:v>1.1588468709075299</c:v>
                </c:pt>
                <c:pt idx="5">
                  <c:v>1.4450680675305843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4B-4E11-8806-1FBC07EF6FEA}"/>
            </c:ext>
          </c:extLst>
        </c:ser>
        <c:ser>
          <c:idx val="2"/>
          <c:order val="2"/>
          <c:tx>
            <c:v>FAC 500 µM</c:v>
          </c:tx>
          <c:spPr>
            <a:ln w="19050">
              <a:noFill/>
            </a:ln>
          </c:spPr>
          <c:marker>
            <c:symbol val="diamond"/>
            <c:size val="6"/>
            <c:spPr>
              <a:solidFill>
                <a:srgbClr val="FF33CC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2700">
                <a:solidFill>
                  <a:srgbClr val="FF33CC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TP'!$I$76:$I$83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TP'!$I$76:$I$83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FF33CC"/>
                </a:solidFill>
                <a:round/>
              </a:ln>
              <a:effectLst/>
            </c:spPr>
          </c:errBars>
          <c:xVal>
            <c:numRef>
              <c:f>'Kinetics of TP'!$K$76:$K$83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TP'!$N$76:$N$83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B4B-4E11-8806-1FBC07EF6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764592"/>
        <c:axId val="313765152"/>
        <c:extLst xmlns:c16r2="http://schemas.microsoft.com/office/drawing/2015/06/chart"/>
      </c:scatterChart>
      <c:valAx>
        <c:axId val="313764592"/>
        <c:scaling>
          <c:orientation val="minMax"/>
          <c:max val="15.5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13765152"/>
        <c:crosses val="autoZero"/>
        <c:crossBetween val="midCat"/>
      </c:valAx>
      <c:valAx>
        <c:axId val="31376515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th-TH"/>
                  <a:t>-</a:t>
                </a:r>
                <a:r>
                  <a:rPr lang="en-US"/>
                  <a:t>ln(C/C0)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13764592"/>
        <c:crosses val="autoZero"/>
        <c:crossBetween val="midCat"/>
      </c:valAx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674862770091076"/>
          <c:y val="9.1722461213356185E-2"/>
          <c:w val="0.29852092592592594"/>
          <c:h val="0.1832416666666666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90314814814816"/>
          <c:y val="8.1549166666666686E-2"/>
          <c:w val="0.63715592592592596"/>
          <c:h val="0.74477861111111099"/>
        </c:manualLayout>
      </c:layout>
      <c:scatterChart>
        <c:scatterStyle val="lineMarker"/>
        <c:varyColors val="0"/>
        <c:ser>
          <c:idx val="2"/>
          <c:order val="0"/>
          <c:tx>
            <c:strRef>
              <c:f>EfficiencyTP!$B$50</c:f>
              <c:strCache>
                <c:ptCount val="1"/>
                <c:pt idx="0">
                  <c:v>500 µM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EfficiencyTP!$C$52:$C$62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EfficiencyTP!$C$52:$C$62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EfficiencyTP!$A$52:$A$62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EfficiencyTP!$B$52:$B$62</c:f>
              <c:numCache>
                <c:formatCode>0.000</c:formatCode>
                <c:ptCount val="11"/>
                <c:pt idx="0">
                  <c:v>1</c:v>
                </c:pt>
                <c:pt idx="1">
                  <c:v>0.9009100413543788</c:v>
                </c:pt>
                <c:pt idx="2">
                  <c:v>0.47836643292351128</c:v>
                </c:pt>
                <c:pt idx="3">
                  <c:v>0.24547376969721313</c:v>
                </c:pt>
                <c:pt idx="4">
                  <c:v>0.11441146646249156</c:v>
                </c:pt>
                <c:pt idx="5">
                  <c:v>4.7690842161853784E-2</c:v>
                </c:pt>
                <c:pt idx="6">
                  <c:v>2.7105970740678317E-2</c:v>
                </c:pt>
                <c:pt idx="7">
                  <c:v>9.3160316594965865E-3</c:v>
                </c:pt>
                <c:pt idx="8">
                  <c:v>1.0367051216523173E-3</c:v>
                </c:pt>
                <c:pt idx="9">
                  <c:v>1.0367051216523173E-3</c:v>
                </c:pt>
                <c:pt idx="10">
                  <c:v>1.0367051216523173E-3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286-45B2-B2A0-1EAA4D413F31}"/>
            </c:ext>
          </c:extLst>
        </c:ser>
        <c:ser>
          <c:idx val="0"/>
          <c:order val="1"/>
          <c:tx>
            <c:strRef>
              <c:f>EfficiencyTP!$G$50</c:f>
              <c:strCache>
                <c:ptCount val="1"/>
                <c:pt idx="0">
                  <c:v>250 µM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EfficiencyTP!$H$52:$H$62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plus>
            <c:minus>
              <c:numRef>
                <c:f>EfficiencyTP!$H$52:$H$62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1.1591751281675802E-2</c:v>
                  </c:pt>
                  <c:pt idx="2">
                    <c:v>4.4879344815738992E-2</c:v>
                  </c:pt>
                  <c:pt idx="3">
                    <c:v>4.0015777251898053E-2</c:v>
                  </c:pt>
                  <c:pt idx="4">
                    <c:v>2.1493368252733566E-2</c:v>
                  </c:pt>
                  <c:pt idx="5">
                    <c:v>7.9892870637780725E-3</c:v>
                  </c:pt>
                  <c:pt idx="6">
                    <c:v>5.5761751530187765E-3</c:v>
                  </c:pt>
                  <c:pt idx="7">
                    <c:v>6.6018292095726371E-3</c:v>
                  </c:pt>
                  <c:pt idx="8">
                    <c:v>4.8287586849630488E-3</c:v>
                  </c:pt>
                  <c:pt idx="9">
                    <c:v>4.5731392394439E-3</c:v>
                  </c:pt>
                  <c:pt idx="10">
                    <c:v>2.8430704999820441E-3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EfficiencyTP!$F$52:$F$62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EfficiencyTP!$G$52:$G$62</c:f>
              <c:numCache>
                <c:formatCode>0.000</c:formatCode>
                <c:ptCount val="11"/>
                <c:pt idx="0">
                  <c:v>1</c:v>
                </c:pt>
                <c:pt idx="1">
                  <c:v>0.9738598043858967</c:v>
                </c:pt>
                <c:pt idx="2">
                  <c:v>0.70634871278819844</c:v>
                </c:pt>
                <c:pt idx="3">
                  <c:v>0.47415694150912385</c:v>
                </c:pt>
                <c:pt idx="4">
                  <c:v>0.31384787942034226</c:v>
                </c:pt>
                <c:pt idx="5">
                  <c:v>0.23573003044870311</c:v>
                </c:pt>
                <c:pt idx="6">
                  <c:v>0.2204878426077502</c:v>
                </c:pt>
                <c:pt idx="7">
                  <c:v>0.20829074129178191</c:v>
                </c:pt>
                <c:pt idx="8">
                  <c:v>0.19892453188062301</c:v>
                </c:pt>
                <c:pt idx="9">
                  <c:v>0.1751716805159631</c:v>
                </c:pt>
                <c:pt idx="10">
                  <c:v>0.16851211003397945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286-45B2-B2A0-1EAA4D413F31}"/>
            </c:ext>
          </c:extLst>
        </c:ser>
        <c:ser>
          <c:idx val="3"/>
          <c:order val="2"/>
          <c:tx>
            <c:strRef>
              <c:f>EfficiencyTP!$L$50</c:f>
              <c:strCache>
                <c:ptCount val="1"/>
                <c:pt idx="0">
                  <c:v>50   µM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plus>
            <c:min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EfficiencyTP!$K$52:$K$62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EfficiencyTP!$L$52:$L$62</c:f>
              <c:numCache>
                <c:formatCode>0.000</c:formatCode>
                <c:ptCount val="11"/>
                <c:pt idx="0">
                  <c:v>1</c:v>
                </c:pt>
                <c:pt idx="1">
                  <c:v>0.98388260515504866</c:v>
                </c:pt>
                <c:pt idx="2">
                  <c:v>0.84706718633948885</c:v>
                </c:pt>
                <c:pt idx="3">
                  <c:v>0.77877383794953747</c:v>
                </c:pt>
                <c:pt idx="4">
                  <c:v>0.75543522990209999</c:v>
                </c:pt>
                <c:pt idx="5">
                  <c:v>0.7366568870213569</c:v>
                </c:pt>
                <c:pt idx="6">
                  <c:v>0.72627058079445994</c:v>
                </c:pt>
                <c:pt idx="7">
                  <c:v>0.71405516422726067</c:v>
                </c:pt>
                <c:pt idx="8">
                  <c:v>0.71127605371753377</c:v>
                </c:pt>
                <c:pt idx="9">
                  <c:v>0.69679990804332137</c:v>
                </c:pt>
                <c:pt idx="10">
                  <c:v>0.68904146039877168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3-1286-45B2-B2A0-1EAA4D413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918608"/>
        <c:axId val="270919168"/>
        <c:extLst xmlns:c16r2="http://schemas.microsoft.com/office/drawing/2015/06/chart"/>
      </c:scatterChart>
      <c:valAx>
        <c:axId val="270918608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0919168"/>
        <c:crosses val="autoZero"/>
        <c:crossBetween val="midCat"/>
        <c:majorUnit val="10"/>
      </c:valAx>
      <c:valAx>
        <c:axId val="27091916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091860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78740740740741"/>
          <c:y val="9.752555555555556E-2"/>
          <c:w val="0.59599851851851848"/>
          <c:h val="0.72527444444444433"/>
        </c:manualLayout>
      </c:layout>
      <c:scatterChart>
        <c:scatterStyle val="lineMarker"/>
        <c:varyColors val="0"/>
        <c:ser>
          <c:idx val="1"/>
          <c:order val="2"/>
          <c:tx>
            <c:strRef>
              <c:f>'Kinetics of TP'!$L$111</c:f>
              <c:strCache>
                <c:ptCount val="1"/>
                <c:pt idx="0">
                  <c:v>Chlorine/UV+BA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7030A0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TP'!$C$112:$C$122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2.1732186889859218E-2</c:v>
                  </c:pt>
                  <c:pt idx="2">
                    <c:v>4.2584904633253817E-2</c:v>
                  </c:pt>
                  <c:pt idx="3">
                    <c:v>3.3584598825539179E-2</c:v>
                  </c:pt>
                  <c:pt idx="4">
                    <c:v>3.3471536839990185E-2</c:v>
                  </c:pt>
                  <c:pt idx="5">
                    <c:v>2.8823476727050157E-2</c:v>
                  </c:pt>
                  <c:pt idx="6">
                    <c:v>2.7357160804331416E-2</c:v>
                  </c:pt>
                  <c:pt idx="7">
                    <c:v>9.5072415915738156E-3</c:v>
                  </c:pt>
                  <c:pt idx="8">
                    <c:v>2.3000614273504496E-2</c:v>
                  </c:pt>
                  <c:pt idx="9">
                    <c:v>1.2976374757227712E-2</c:v>
                  </c:pt>
                  <c:pt idx="10">
                    <c:v>3.7864361320618994E-3</c:v>
                  </c:pt>
                </c:numCache>
              </c:numRef>
            </c:plus>
            <c:minus>
              <c:numRef>
                <c:f>'Kinetics of TP'!$C$112:$C$122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2.1732186889859218E-2</c:v>
                  </c:pt>
                  <c:pt idx="2">
                    <c:v>4.2584904633253817E-2</c:v>
                  </c:pt>
                  <c:pt idx="3">
                    <c:v>3.3584598825539179E-2</c:v>
                  </c:pt>
                  <c:pt idx="4">
                    <c:v>3.3471536839990185E-2</c:v>
                  </c:pt>
                  <c:pt idx="5">
                    <c:v>2.8823476727050157E-2</c:v>
                  </c:pt>
                  <c:pt idx="6">
                    <c:v>2.7357160804331416E-2</c:v>
                  </c:pt>
                  <c:pt idx="7">
                    <c:v>9.5072415915738156E-3</c:v>
                  </c:pt>
                  <c:pt idx="8">
                    <c:v>2.3000614273504496E-2</c:v>
                  </c:pt>
                  <c:pt idx="9">
                    <c:v>1.2976374757227712E-2</c:v>
                  </c:pt>
                  <c:pt idx="10">
                    <c:v>3.7864361320618994E-3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7030A0"/>
                </a:solidFill>
                <a:round/>
              </a:ln>
              <a:effectLst/>
            </c:spPr>
          </c:errBars>
          <c:xVal>
            <c:numRef>
              <c:f>'Kinetics of TP'!$K$112:$K$122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TP'!$L$112:$L$122</c:f>
              <c:numCache>
                <c:formatCode>0.000</c:formatCode>
                <c:ptCount val="11"/>
                <c:pt idx="0">
                  <c:v>0</c:v>
                </c:pt>
                <c:pt idx="1">
                  <c:v>8.5890843624687505E-2</c:v>
                </c:pt>
                <c:pt idx="2">
                  <c:v>0.13479655050111172</c:v>
                </c:pt>
                <c:pt idx="3">
                  <c:v>0.20759705064638834</c:v>
                </c:pt>
                <c:pt idx="4">
                  <c:v>0.35066889856493566</c:v>
                </c:pt>
                <c:pt idx="5">
                  <c:v>0.45079486011347886</c:v>
                </c:pt>
                <c:pt idx="6">
                  <c:v>0.6076716840078894</c:v>
                </c:pt>
                <c:pt idx="7">
                  <c:v>0.81526016168792192</c:v>
                </c:pt>
                <c:pt idx="8">
                  <c:v>0.95920483735107542</c:v>
                </c:pt>
                <c:pt idx="9">
                  <c:v>2.0302884950730595</c:v>
                </c:pt>
                <c:pt idx="10">
                  <c:v>3.369299564433375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35E-401C-A346-CDDB982EDEF5}"/>
            </c:ext>
          </c:extLst>
        </c:ser>
        <c:ser>
          <c:idx val="3"/>
          <c:order val="3"/>
          <c:tx>
            <c:strRef>
              <c:f>'Kinetics of TP'!$M$111</c:f>
              <c:strCache>
                <c:ptCount val="1"/>
                <c:pt idx="0">
                  <c:v>Chlorine/UV+NB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TP'!$F$112:$F$122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1.1743861977081693E-2</c:v>
                  </c:pt>
                  <c:pt idx="2">
                    <c:v>1.2408187360941035E-2</c:v>
                  </c:pt>
                  <c:pt idx="3">
                    <c:v>3.1214080381907448E-2</c:v>
                  </c:pt>
                  <c:pt idx="4">
                    <c:v>4.5831670634786062E-2</c:v>
                  </c:pt>
                  <c:pt idx="5">
                    <c:v>5.1123278002110577E-2</c:v>
                  </c:pt>
                  <c:pt idx="6">
                    <c:v>5.7452714795192289E-2</c:v>
                  </c:pt>
                  <c:pt idx="7">
                    <c:v>5.8547693042257661E-2</c:v>
                  </c:pt>
                  <c:pt idx="8">
                    <c:v>5.3150804506275365E-2</c:v>
                  </c:pt>
                  <c:pt idx="9">
                    <c:v>2.8975321714668576E-2</c:v>
                  </c:pt>
                  <c:pt idx="10">
                    <c:v>4.7594985768488595E-3</c:v>
                  </c:pt>
                </c:numCache>
              </c:numRef>
            </c:plus>
            <c:minus>
              <c:numRef>
                <c:f>'Kinetics of TP'!$F$112:$F$122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1.1743861977081693E-2</c:v>
                  </c:pt>
                  <c:pt idx="2">
                    <c:v>1.2408187360941035E-2</c:v>
                  </c:pt>
                  <c:pt idx="3">
                    <c:v>3.1214080381907448E-2</c:v>
                  </c:pt>
                  <c:pt idx="4">
                    <c:v>4.5831670634786062E-2</c:v>
                  </c:pt>
                  <c:pt idx="5">
                    <c:v>5.1123278002110577E-2</c:v>
                  </c:pt>
                  <c:pt idx="6">
                    <c:v>5.7452714795192289E-2</c:v>
                  </c:pt>
                  <c:pt idx="7">
                    <c:v>5.8547693042257661E-2</c:v>
                  </c:pt>
                  <c:pt idx="8">
                    <c:v>5.3150804506275365E-2</c:v>
                  </c:pt>
                  <c:pt idx="9">
                    <c:v>2.8975321714668576E-2</c:v>
                  </c:pt>
                  <c:pt idx="10">
                    <c:v>4.7594985768488595E-3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'Kinetics of TP'!$K$112:$K$122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'Kinetics of TP'!$M$112:$M$122</c:f>
              <c:numCache>
                <c:formatCode>0.000</c:formatCode>
                <c:ptCount val="11"/>
                <c:pt idx="0">
                  <c:v>0</c:v>
                </c:pt>
                <c:pt idx="1">
                  <c:v>0.15704437889207945</c:v>
                </c:pt>
                <c:pt idx="2">
                  <c:v>0.18766767189740416</c:v>
                </c:pt>
                <c:pt idx="3">
                  <c:v>0.34145223814599146</c:v>
                </c:pt>
                <c:pt idx="4">
                  <c:v>0.51164584373285105</c:v>
                </c:pt>
                <c:pt idx="5">
                  <c:v>0.70454155431746579</c:v>
                </c:pt>
                <c:pt idx="6">
                  <c:v>0.87916955546218734</c:v>
                </c:pt>
                <c:pt idx="7">
                  <c:v>1.0756688135588495</c:v>
                </c:pt>
                <c:pt idx="8">
                  <c:v>1.250420792524886</c:v>
                </c:pt>
                <c:pt idx="9">
                  <c:v>2.8278262222294943</c:v>
                </c:pt>
                <c:pt idx="10">
                  <c:v>4.8902745567894188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35E-401C-A346-CDDB982EDEF5}"/>
            </c:ext>
          </c:extLst>
        </c:ser>
        <c:ser>
          <c:idx val="0"/>
          <c:order val="4"/>
          <c:tx>
            <c:strRef>
              <c:f>'Kinetics of TP'!$N$111</c:f>
              <c:strCache>
                <c:ptCount val="1"/>
                <c:pt idx="0">
                  <c:v>Chlorine/UV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5"/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'Kinetics of TP'!$I$112:$I$119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plus>
            <c:minus>
              <c:numRef>
                <c:f>'Kinetics of TP'!$I$112:$I$119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5.6489822096550358E-3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'Kinetics of TP'!$K$112:$K$119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</c:numCache>
            </c:numRef>
          </c:xVal>
          <c:yVal>
            <c:numRef>
              <c:f>'Kinetics of TP'!$N$112:$N$119</c:f>
              <c:numCache>
                <c:formatCode>0.000</c:formatCode>
                <c:ptCount val="8"/>
                <c:pt idx="0">
                  <c:v>0</c:v>
                </c:pt>
                <c:pt idx="1">
                  <c:v>0.10434986947235163</c:v>
                </c:pt>
                <c:pt idx="2">
                  <c:v>0.73737824410107822</c:v>
                </c:pt>
                <c:pt idx="3">
                  <c:v>1.4045651818663696</c:v>
                </c:pt>
                <c:pt idx="4">
                  <c:v>2.1679539737437765</c:v>
                </c:pt>
                <c:pt idx="5">
                  <c:v>3.043015887741034</c:v>
                </c:pt>
                <c:pt idx="6">
                  <c:v>3.6080012528296717</c:v>
                </c:pt>
                <c:pt idx="7">
                  <c:v>4.5257413169169158</c:v>
                </c:pt>
              </c:numCache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4-235E-401C-A346-CDDB982ED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770192"/>
        <c:axId val="313770752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4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TP'!$L$103</c15:sqref>
                        </c15:formulaRef>
                      </c:ext>
                    </c:extLst>
                    <c:strCache>
                      <c:ptCount val="1"/>
                      <c:pt idx="0">
                        <c:v>UV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square"/>
                  <c:size val="8"/>
                  <c:spPr>
                    <a:solidFill>
                      <a:schemeClr val="accent4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olid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TP'!$F$104:$F$108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'Kinetics of TP'!$F$104:$F$108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1.2120575007538908E-2</c:v>
                        </c:pt>
                        <c:pt idx="2">
                          <c:v>1.0214470135278542E-2</c:v>
                        </c:pt>
                        <c:pt idx="3">
                          <c:v>9.6785504274164817E-3</c:v>
                        </c:pt>
                        <c:pt idx="4">
                          <c:v>1.4051059292058634E-2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4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TP'!$K$104:$K$108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'Kinetics of TP'!$L$104:$L$108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0</c:v>
                      </c:pt>
                      <c:pt idx="1">
                        <c:v>1.5506497911386332E-2</c:v>
                      </c:pt>
                      <c:pt idx="2">
                        <c:v>2.530166122752581E-2</c:v>
                      </c:pt>
                      <c:pt idx="3">
                        <c:v>4.0977150168894146E-2</c:v>
                      </c:pt>
                      <c:pt idx="4">
                        <c:v>5.5346116332491466E-2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0-235E-401C-A346-CDDB982EDEF5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TP'!$M$103</c15:sqref>
                        </c15:formulaRef>
                      </c:ext>
                    </c:extLst>
                    <c:strCache>
                      <c:ptCount val="1"/>
                      <c:pt idx="0">
                        <c:v>Chlorination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chemeClr val="accent6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olid"/>
                    </a:ln>
                    <a:effectLst/>
                  </c:spPr>
                  <c:trendlineType val="linear"/>
                  <c:intercept val="0"/>
                  <c:dispRSqr val="0"/>
                  <c:dispEq val="0"/>
                </c:trendline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TP'!$C$104:$C$108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7.57361379197595E-3</c:v>
                        </c:pt>
                        <c:pt idx="2">
                          <c:v>7.9748190503995432E-3</c:v>
                        </c:pt>
                        <c:pt idx="3">
                          <c:v>2.0225201750418347E-2</c:v>
                        </c:pt>
                        <c:pt idx="4">
                          <c:v>2.3904578559999477E-2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'Kinetics of TP'!$C$104:$C$108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7.57361379197595E-3</c:v>
                        </c:pt>
                        <c:pt idx="2">
                          <c:v>7.9748190503995432E-3</c:v>
                        </c:pt>
                        <c:pt idx="3">
                          <c:v>2.0225201750418347E-2</c:v>
                        </c:pt>
                        <c:pt idx="4">
                          <c:v>2.3904578559999477E-2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6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TP'!$K$104:$K$108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'Kinetics of TP'!$M$104:$M$108</c15:sqref>
                        </c15:formulaRef>
                      </c:ext>
                    </c:extLst>
                    <c:numCache>
                      <c:formatCode>0.000</c:formatCode>
                      <c:ptCount val="5"/>
                      <c:pt idx="0">
                        <c:v>0</c:v>
                      </c:pt>
                      <c:pt idx="1">
                        <c:v>9.1573171890812446E-2</c:v>
                      </c:pt>
                      <c:pt idx="2">
                        <c:v>0.26968947768696439</c:v>
                      </c:pt>
                      <c:pt idx="3">
                        <c:v>0.64118244726129281</c:v>
                      </c:pt>
                      <c:pt idx="4">
                        <c:v>1.2413297383436224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1-235E-401C-A346-CDDB982EDEF5}"/>
                  </c:ext>
                </c:extLst>
              </c15:ser>
            </c15:filteredScatterSeries>
          </c:ext>
        </c:extLst>
      </c:scatterChart>
      <c:valAx>
        <c:axId val="313770192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3770752"/>
        <c:crosses val="autoZero"/>
        <c:crossBetween val="midCat"/>
        <c:majorUnit val="10"/>
      </c:valAx>
      <c:valAx>
        <c:axId val="3137707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-ln(C/C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 baseline="0">
                    <a:solidFill>
                      <a:sysClr val="windowText" lastClr="000000"/>
                    </a:solidFill>
                  </a:rPr>
                  <a:t>)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3770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66031276579634"/>
          <c:y val="0.10502194444444445"/>
          <c:w val="0.63967055555555563"/>
          <c:h val="0.71550805555555552"/>
        </c:manualLayout>
      </c:layout>
      <c:scatterChart>
        <c:scatterStyle val="lineMarker"/>
        <c:varyColors val="0"/>
        <c:ser>
          <c:idx val="2"/>
          <c:order val="2"/>
          <c:tx>
            <c:strRef>
              <c:f>EfficiencyTP!$L$34</c:f>
              <c:strCache>
                <c:ptCount val="1"/>
                <c:pt idx="0">
                  <c:v>500 µM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EfficiencyTP!$O$36:$O$40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17.369305853226226</c:v>
                  </c:pt>
                  <c:pt idx="2">
                    <c:v>11.318838921353235</c:v>
                  </c:pt>
                  <c:pt idx="3">
                    <c:v>7.3298098572751096</c:v>
                  </c:pt>
                  <c:pt idx="4">
                    <c:v>8.8613080226182603</c:v>
                  </c:pt>
                </c:numCache>
              </c:numRef>
            </c:plus>
            <c:minus>
              <c:numRef>
                <c:f>EfficiencyTP!$O$36:$O$40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17.369305853226226</c:v>
                  </c:pt>
                  <c:pt idx="2">
                    <c:v>11.318838921353235</c:v>
                  </c:pt>
                  <c:pt idx="3">
                    <c:v>7.3298098572751096</c:v>
                  </c:pt>
                  <c:pt idx="4">
                    <c:v>8.8613080226182603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EfficiencyTP!$K$36:$K$40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EfficiencyTP!$N$36:$N$40</c:f>
              <c:numCache>
                <c:formatCode>0</c:formatCode>
                <c:ptCount val="5"/>
                <c:pt idx="0">
                  <c:v>501.08450704225356</c:v>
                </c:pt>
                <c:pt idx="1">
                  <c:v>227.69953051643196</c:v>
                </c:pt>
                <c:pt idx="2">
                  <c:v>205.39906103286387</c:v>
                </c:pt>
                <c:pt idx="3">
                  <c:v>188.96713615023475</c:v>
                </c:pt>
                <c:pt idx="4">
                  <c:v>173.70892018779344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660-4B5F-BC06-14EB63C58FD2}"/>
            </c:ext>
          </c:extLst>
        </c:ser>
        <c:ser>
          <c:idx val="3"/>
          <c:order val="3"/>
          <c:tx>
            <c:strRef>
              <c:f>EfficiencyTP!$Q$34</c:f>
              <c:strCache>
                <c:ptCount val="1"/>
                <c:pt idx="0">
                  <c:v>250 µM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EfficiencyTP!$T$36:$T$40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8.9170985508087224</c:v>
                  </c:pt>
                  <c:pt idx="2">
                    <c:v>3.0763714605824299</c:v>
                  </c:pt>
                  <c:pt idx="3">
                    <c:v>4.4306540113091248</c:v>
                  </c:pt>
                  <c:pt idx="4">
                    <c:v>4.9463163158933181</c:v>
                  </c:pt>
                </c:numCache>
              </c:numRef>
            </c:plus>
            <c:minus>
              <c:numRef>
                <c:f>EfficiencyTP!$T$36:$T$40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8.9170985508087224</c:v>
                  </c:pt>
                  <c:pt idx="2">
                    <c:v>3.0763714605824299</c:v>
                  </c:pt>
                  <c:pt idx="3">
                    <c:v>4.4306540113091248</c:v>
                  </c:pt>
                  <c:pt idx="4">
                    <c:v>4.9463163158933181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EfficiencyTP!$P$36:$P$40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EfficiencyTP!$S$36:$S$40</c:f>
              <c:numCache>
                <c:formatCode>0</c:formatCode>
                <c:ptCount val="5"/>
                <c:pt idx="0">
                  <c:v>251.5492957746479</c:v>
                </c:pt>
                <c:pt idx="1">
                  <c:v>77.230046948356815</c:v>
                </c:pt>
                <c:pt idx="2">
                  <c:v>48.474178403755872</c:v>
                </c:pt>
                <c:pt idx="3">
                  <c:v>37.558685446009399</c:v>
                </c:pt>
                <c:pt idx="4">
                  <c:v>27.230046948356804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660-4B5F-BC06-14EB63C58FD2}"/>
            </c:ext>
          </c:extLst>
        </c:ser>
        <c:ser>
          <c:idx val="4"/>
          <c:order val="4"/>
          <c:tx>
            <c:strRef>
              <c:f>EfficiencyTP!$V$34</c:f>
              <c:strCache>
                <c:ptCount val="1"/>
                <c:pt idx="0">
                  <c:v>50   µM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EfficiencyTP!$Y$36:$Y$40</c:f>
                <c:numCache>
                  <c:formatCode>General</c:formatCode>
                  <c:ptCount val="5"/>
                  <c:pt idx="0">
                    <c:v>8.7023357152673167E-15</c:v>
                  </c:pt>
                  <c:pt idx="1">
                    <c:v>0.81316939322482595</c:v>
                  </c:pt>
                  <c:pt idx="2">
                    <c:v>1.6263387864496448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EfficiencyTP!$Y$36:$Y$40</c:f>
                <c:numCache>
                  <c:formatCode>General</c:formatCode>
                  <c:ptCount val="5"/>
                  <c:pt idx="0">
                    <c:v>8.7023357152673167E-15</c:v>
                  </c:pt>
                  <c:pt idx="1">
                    <c:v>0.81316939322482595</c:v>
                  </c:pt>
                  <c:pt idx="2">
                    <c:v>1.6263387864496448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EfficiencyTP!$U$36:$U$40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EfficiencyTP!$X$36:$X$40</c:f>
              <c:numCache>
                <c:formatCode>0</c:formatCode>
                <c:ptCount val="5"/>
                <c:pt idx="0">
                  <c:v>50.281690140845079</c:v>
                </c:pt>
                <c:pt idx="1">
                  <c:v>14.55399061032864</c:v>
                </c:pt>
                <c:pt idx="2">
                  <c:v>9.3896713615023497</c:v>
                </c:pt>
                <c:pt idx="3">
                  <c:v>0</c:v>
                </c:pt>
                <c:pt idx="4">
                  <c:v>0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4-B660-4B5F-BC06-14EB63C58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186720"/>
        <c:axId val="271187280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EfficiencyTP!$D$34</c15:sqref>
                        </c15:formulaRef>
                      </c:ext>
                    </c:extLst>
                    <c:strCache>
                      <c:ptCount val="1"/>
                      <c:pt idx="0">
                        <c:v>Ratio = 25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plus"/>
                  <c:size val="8"/>
                  <c:spPr>
                    <a:solidFill>
                      <a:schemeClr val="accent2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EfficiencyTP!$E$36:$E$40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16.263387864496547</c:v>
                        </c:pt>
                        <c:pt idx="2">
                          <c:v>16.263387864496547</c:v>
                        </c:pt>
                        <c:pt idx="3">
                          <c:v>21.514439882421783</c:v>
                        </c:pt>
                        <c:pt idx="4">
                          <c:v>48.790163593489517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>
                        <c:ext uri="{02D57815-91ED-43cb-92C2-25804820EDAC}">
                          <c15:formulaRef>
                            <c15:sqref>EfficiencyTP!$E$36:$E$40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16.263387864496547</c:v>
                        </c:pt>
                        <c:pt idx="2">
                          <c:v>16.263387864496547</c:v>
                        </c:pt>
                        <c:pt idx="3">
                          <c:v>21.514439882421783</c:v>
                        </c:pt>
                        <c:pt idx="4">
                          <c:v>48.790163593489517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2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EfficiencyTP!$D$36:$D$40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1251.1267605633805</c:v>
                      </c:pt>
                      <c:pt idx="1">
                        <c:v>723.00469483568088</c:v>
                      </c:pt>
                      <c:pt idx="2">
                        <c:v>680.75117370892031</c:v>
                      </c:pt>
                      <c:pt idx="3">
                        <c:v>671.36150234741797</c:v>
                      </c:pt>
                      <c:pt idx="4">
                        <c:v>619.71830985915494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B660-4B5F-BC06-14EB63C58FD2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EfficiencyTP!$I$34</c15:sqref>
                        </c15:formulaRef>
                      </c:ext>
                    </c:extLst>
                    <c:strCache>
                      <c:ptCount val="1"/>
                      <c:pt idx="0">
                        <c:v>Ratio = 20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chemeClr val="accent1"/>
                    </a:solidFill>
                    <a:ln w="19050">
                      <a:solidFill>
                        <a:schemeClr val="tx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EfficiencyTP!$J$36:$J$40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14.084507042253506</c:v>
                        </c:pt>
                        <c:pt idx="2">
                          <c:v>16.263387864496483</c:v>
                        </c:pt>
                        <c:pt idx="3">
                          <c:v>14.084507042253563</c:v>
                        </c:pt>
                        <c:pt idx="4">
                          <c:v>14.084507042253534</c:v>
                        </c:pt>
                      </c:numCache>
                    </c:numRef>
                  </c:plus>
                  <c:minus>
                    <c:numRef>
                      <c:extLst xmlns:c16r2="http://schemas.microsoft.com/office/drawing/2015/06/chart"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EfficiencyTP!$J$36:$J$40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</c:v>
                        </c:pt>
                        <c:pt idx="1">
                          <c:v>14.084507042253506</c:v>
                        </c:pt>
                        <c:pt idx="2">
                          <c:v>16.263387864496483</c:v>
                        </c:pt>
                        <c:pt idx="3">
                          <c:v>14.084507042253563</c:v>
                        </c:pt>
                        <c:pt idx="4">
                          <c:v>14.084507042253534</c:v>
                        </c:pt>
                      </c:numCache>
                    </c:numRef>
                  </c:minus>
                  <c:spPr>
                    <a:noFill/>
                    <a:ln w="19050" cap="flat" cmpd="sng" algn="ctr">
                      <a:solidFill>
                        <a:schemeClr val="accent1"/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EfficiencyTP!$F$36:$F$40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60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EfficiencyTP!$I$36:$I$40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999.71830985915506</c:v>
                      </c:pt>
                      <c:pt idx="1">
                        <c:v>563.38028169014081</c:v>
                      </c:pt>
                      <c:pt idx="2">
                        <c:v>544.60093896713624</c:v>
                      </c:pt>
                      <c:pt idx="3">
                        <c:v>521.12676056338034</c:v>
                      </c:pt>
                      <c:pt idx="4">
                        <c:v>507.04225352112672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0-925B-419F-8A23-D1FBC6B64E5C}"/>
                  </c:ext>
                </c:extLst>
              </c15:ser>
            </c15:filteredScatterSeries>
          </c:ext>
        </c:extLst>
      </c:scatterChart>
      <c:valAx>
        <c:axId val="27118672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187280"/>
        <c:crosses val="autoZero"/>
        <c:crossBetween val="midCat"/>
      </c:valAx>
      <c:valAx>
        <c:axId val="271187280"/>
        <c:scaling>
          <c:orientation val="minMax"/>
          <c:max val="5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Cl</a:t>
                </a:r>
                <a:r>
                  <a:rPr lang="en-US" b="1" baseline="-25000"/>
                  <a:t>2</a:t>
                </a:r>
                <a:r>
                  <a:rPr lang="en-US" b="1"/>
                  <a:t> residual (µM 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186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5512962962963"/>
          <c:y val="7.8021388888888904E-2"/>
          <c:w val="0.63715592592592596"/>
          <c:h val="0.7412508333333333"/>
        </c:manualLayout>
      </c:layout>
      <c:scatterChart>
        <c:scatterStyle val="lineMarker"/>
        <c:varyColors val="0"/>
        <c:ser>
          <c:idx val="2"/>
          <c:order val="0"/>
          <c:tx>
            <c:strRef>
              <c:f>EfficiencyTP!$B$50</c:f>
              <c:strCache>
                <c:ptCount val="1"/>
                <c:pt idx="0">
                  <c:v>500 µM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(EfficiencyTP!$E$52,EfficiencyTP!$E$55,EfficiencyTP!$E$60:$E$62)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(EfficiencyTP!$E$52,EfficiencyTP!$E$55,EfficiencyTP!$E$60:$E$62)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2.4395081796744709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bg2"/>
                </a:solidFill>
                <a:round/>
              </a:ln>
              <a:effectLst/>
            </c:spPr>
          </c:errBars>
          <c:xVal>
            <c:numRef>
              <c:f>(EfficiencyTP!$A$52,EfficiencyTP!$A$55,EfficiencyTP!$A$60:$A$62)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(EfficiencyTP!$D$52,EfficiencyTP!$D$55,EfficiencyTP!$D$60:$D$62)</c:f>
              <c:numCache>
                <c:formatCode>0</c:formatCode>
                <c:ptCount val="5"/>
                <c:pt idx="0">
                  <c:v>500.00000000000006</c:v>
                </c:pt>
                <c:pt idx="1">
                  <c:v>63.380281690140855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33-4A32-877D-D05D2F3D9ECF}"/>
            </c:ext>
          </c:extLst>
        </c:ser>
        <c:ser>
          <c:idx val="0"/>
          <c:order val="1"/>
          <c:tx>
            <c:strRef>
              <c:f>EfficiencyTP!$G$50</c:f>
              <c:strCache>
                <c:ptCount val="1"/>
                <c:pt idx="0">
                  <c:v>250 µM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(EfficiencyTP!$J$52,EfficiencyTP!$J$55,EfficiencyTP!$J$60:$J$62)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2.1514439882421765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(EfficiencyTP!$J$52,EfficiencyTP!$J$55,EfficiencyTP!$J$60:$J$62)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2.1514439882421765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(EfficiencyTP!$F$52,EfficiencyTP!$F$55,EfficiencyTP!$F$60:$F$62)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(EfficiencyTP!$I$52,EfficiencyTP!$I$55,EfficiencyTP!$I$60:$I$62)</c:f>
              <c:numCache>
                <c:formatCode>0</c:formatCode>
                <c:ptCount val="5"/>
                <c:pt idx="0">
                  <c:v>250.00000000000003</c:v>
                </c:pt>
                <c:pt idx="1">
                  <c:v>10.328638497652584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33-4A32-877D-D05D2F3D9ECF}"/>
            </c:ext>
          </c:extLst>
        </c:ser>
        <c:ser>
          <c:idx val="1"/>
          <c:order val="2"/>
          <c:tx>
            <c:strRef>
              <c:f>EfficiencyTP!$L$50</c:f>
              <c:strCache>
                <c:ptCount val="1"/>
                <c:pt idx="0">
                  <c:v>50   µM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(EfficiencyTP!$O$52,EfficiencyTP!$O$55,EfficiencyTP!$O$60:$O$62)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(EfficiencyTP!$K$52,EfficiencyTP!$K$55,EfficiencyTP!$K$60:$K$62)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</c:numCache>
            </c:numRef>
          </c:xVal>
          <c:yVal>
            <c:numRef>
              <c:f>(EfficiencyTP!$N$52,EfficiencyTP!$N$55,EfficiencyTP!$N$60:$N$62)</c:f>
              <c:numCache>
                <c:formatCode>0</c:formatCode>
                <c:ptCount val="5"/>
                <c:pt idx="0">
                  <c:v>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D4C-4132-99D1-6B09EA6F7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191200"/>
        <c:axId val="271648352"/>
      </c:scatterChart>
      <c:valAx>
        <c:axId val="27119120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648352"/>
        <c:crosses val="autoZero"/>
        <c:crossBetween val="midCat"/>
      </c:valAx>
      <c:valAx>
        <c:axId val="271648352"/>
        <c:scaling>
          <c:orientation val="minMax"/>
          <c:max val="5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Cl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2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residual (µM) </a:t>
                </a:r>
                <a:endParaRPr lang="th-TH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191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9944444444445"/>
          <c:y val="7.8021388888888904E-2"/>
          <c:w val="0.62380944444444453"/>
          <c:h val="0.72361194444444443"/>
        </c:manualLayout>
      </c:layout>
      <c:scatterChart>
        <c:scatterStyle val="lineMarker"/>
        <c:varyColors val="0"/>
        <c:ser>
          <c:idx val="2"/>
          <c:order val="0"/>
          <c:tx>
            <c:strRef>
              <c:f>EfficiencyTP!$C$119</c:f>
              <c:strCache>
                <c:ptCount val="1"/>
                <c:pt idx="0">
                  <c:v>TMP = 75 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EfficiencyTP!$C$121:$C$131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1.8532148118282812E-2</c:v>
                  </c:pt>
                  <c:pt idx="2">
                    <c:v>2.8084265411922882E-2</c:v>
                  </c:pt>
                  <c:pt idx="3">
                    <c:v>3.3344498211193223E-2</c:v>
                  </c:pt>
                  <c:pt idx="4">
                    <c:v>2.8259734934594886E-2</c:v>
                  </c:pt>
                  <c:pt idx="5">
                    <c:v>2.1882433490972103E-2</c:v>
                  </c:pt>
                  <c:pt idx="6">
                    <c:v>1.3722658806454171E-2</c:v>
                  </c:pt>
                  <c:pt idx="7">
                    <c:v>1.1015885632254247E-2</c:v>
                  </c:pt>
                  <c:pt idx="8">
                    <c:v>1.3717005443478168E-2</c:v>
                  </c:pt>
                  <c:pt idx="9">
                    <c:v>6.3295917806331977E-3</c:v>
                  </c:pt>
                  <c:pt idx="10">
                    <c:v>6.890477537211709E-3</c:v>
                  </c:pt>
                </c:numCache>
              </c:numRef>
            </c:plus>
            <c:minus>
              <c:numRef>
                <c:f>EfficiencyTP!$C$121:$C$131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1.8532148118282812E-2</c:v>
                  </c:pt>
                  <c:pt idx="2">
                    <c:v>2.8084265411922882E-2</c:v>
                  </c:pt>
                  <c:pt idx="3">
                    <c:v>3.3344498211193223E-2</c:v>
                  </c:pt>
                  <c:pt idx="4">
                    <c:v>2.8259734934594886E-2</c:v>
                  </c:pt>
                  <c:pt idx="5">
                    <c:v>2.1882433490972103E-2</c:v>
                  </c:pt>
                  <c:pt idx="6">
                    <c:v>1.3722658806454171E-2</c:v>
                  </c:pt>
                  <c:pt idx="7">
                    <c:v>1.1015885632254247E-2</c:v>
                  </c:pt>
                  <c:pt idx="8">
                    <c:v>1.3717005443478168E-2</c:v>
                  </c:pt>
                  <c:pt idx="9">
                    <c:v>6.3295917806331977E-3</c:v>
                  </c:pt>
                  <c:pt idx="10">
                    <c:v>6.890477537211709E-3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EfficiencyTP!$A$121:$A$131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EfficiencyTP!$B$121:$B$131</c:f>
              <c:numCache>
                <c:formatCode>0.000</c:formatCode>
                <c:ptCount val="11"/>
                <c:pt idx="0">
                  <c:v>1</c:v>
                </c:pt>
                <c:pt idx="1">
                  <c:v>0.96102005130638002</c:v>
                </c:pt>
                <c:pt idx="2">
                  <c:v>0.74288024533507102</c:v>
                </c:pt>
                <c:pt idx="3">
                  <c:v>0.5264266487298167</c:v>
                </c:pt>
                <c:pt idx="4">
                  <c:v>0.35216382470924118</c:v>
                </c:pt>
                <c:pt idx="5">
                  <c:v>0.22138300860216523</c:v>
                </c:pt>
                <c:pt idx="6">
                  <c:v>0.14986492470123983</c:v>
                </c:pt>
                <c:pt idx="7">
                  <c:v>0.10772833643143208</c:v>
                </c:pt>
                <c:pt idx="8">
                  <c:v>8.5054737271232403E-2</c:v>
                </c:pt>
                <c:pt idx="9">
                  <c:v>3.9126197273748185E-2</c:v>
                </c:pt>
                <c:pt idx="10">
                  <c:v>3.4232432112808152E-2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688-47B1-97BA-3C9FE0E10CBC}"/>
            </c:ext>
          </c:extLst>
        </c:ser>
        <c:ser>
          <c:idx val="0"/>
          <c:order val="1"/>
          <c:tx>
            <c:strRef>
              <c:f>EfficiencyTP!$H$119</c:f>
              <c:strCache>
                <c:ptCount val="1"/>
                <c:pt idx="0">
                  <c:v>TMP = 50 uM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EfficiencyTP!$H$121:$H$131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EfficiencyTP!$H$121:$H$131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3.9857343157543683E-2</c:v>
                  </c:pt>
                  <c:pt idx="2">
                    <c:v>5.04049856011878E-2</c:v>
                  </c:pt>
                  <c:pt idx="3">
                    <c:v>3.6806903273667209E-2</c:v>
                  </c:pt>
                  <c:pt idx="4">
                    <c:v>2.1428379721791842E-2</c:v>
                  </c:pt>
                  <c:pt idx="5">
                    <c:v>4.759517149519628E-3</c:v>
                  </c:pt>
                  <c:pt idx="6">
                    <c:v>7.2452031552516236E-3</c:v>
                  </c:pt>
                  <c:pt idx="7">
                    <c:v>8.2027233956277878E-3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EfficiencyTP!$F$121:$F$131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</c:numRef>
          </c:xVal>
          <c:yVal>
            <c:numRef>
              <c:f>EfficiencyTP!$G$121:$G$131</c:f>
              <c:numCache>
                <c:formatCode>0.000</c:formatCode>
                <c:ptCount val="11"/>
                <c:pt idx="0">
                  <c:v>1</c:v>
                </c:pt>
                <c:pt idx="1">
                  <c:v>0.9009100413543788</c:v>
                </c:pt>
                <c:pt idx="2">
                  <c:v>0.47836643292351128</c:v>
                </c:pt>
                <c:pt idx="3">
                  <c:v>0.24547376969721313</c:v>
                </c:pt>
                <c:pt idx="4">
                  <c:v>0.11441146646249156</c:v>
                </c:pt>
                <c:pt idx="5">
                  <c:v>4.7690842161853784E-2</c:v>
                </c:pt>
                <c:pt idx="6">
                  <c:v>2.7105970740678317E-2</c:v>
                </c:pt>
                <c:pt idx="7">
                  <c:v>9.3160316594965865E-3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688-47B1-97BA-3C9FE0E10CBC}"/>
            </c:ext>
          </c:extLst>
        </c:ser>
        <c:ser>
          <c:idx val="3"/>
          <c:order val="2"/>
          <c:tx>
            <c:strRef>
              <c:f>EfficiencyTP!$M$119</c:f>
              <c:strCache>
                <c:ptCount val="1"/>
                <c:pt idx="0">
                  <c:v>TMP = 25 uM</c:v>
                </c:pt>
              </c:strCache>
              <c:extLst xmlns:c16r2="http://schemas.microsoft.com/office/drawing/2015/06/chart"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  <c:extLst xmlns:c16r2="http://schemas.microsoft.com/office/drawing/2015/06/chart" xmlns:c15="http://schemas.microsoft.com/office/drawing/2012/chart"/>
              </c:numRef>
            </c:plus>
            <c:minus>
              <c:numRef>
                <c:f>EfficiencyTP!$M$52:$M$62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1.4984897734363395E-2</c:v>
                  </c:pt>
                  <c:pt idx="2">
                    <c:v>1.9157548938815376E-2</c:v>
                  </c:pt>
                  <c:pt idx="3">
                    <c:v>1.2138676191741202E-2</c:v>
                  </c:pt>
                  <c:pt idx="4">
                    <c:v>9.1754537951351783E-3</c:v>
                  </c:pt>
                  <c:pt idx="5">
                    <c:v>1.509747376093656E-2</c:v>
                  </c:pt>
                  <c:pt idx="6">
                    <c:v>1.4394699484989899E-2</c:v>
                  </c:pt>
                  <c:pt idx="7">
                    <c:v>2.5854171488582729E-3</c:v>
                  </c:pt>
                  <c:pt idx="8">
                    <c:v>2.919445089428761E-3</c:v>
                  </c:pt>
                  <c:pt idx="9">
                    <c:v>2.3067354123623763E-3</c:v>
                  </c:pt>
                  <c:pt idx="10">
                    <c:v>2.0729792197989524E-3</c:v>
                  </c:pt>
                </c:numCache>
                <c:extLst xmlns:c16r2="http://schemas.microsoft.com/office/drawing/2015/06/chart" xmlns:c15="http://schemas.microsoft.com/office/drawing/2012/chart"/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EfficiencyTP!$K$121:$K$131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30</c:v>
                </c:pt>
                <c:pt idx="10">
                  <c:v>60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EfficiencyTP!$L$121:$L$131</c:f>
              <c:numCache>
                <c:formatCode>0.000</c:formatCode>
                <c:ptCount val="11"/>
                <c:pt idx="0">
                  <c:v>1</c:v>
                </c:pt>
                <c:pt idx="1">
                  <c:v>0.64290929253749196</c:v>
                </c:pt>
                <c:pt idx="2">
                  <c:v>2.8185026005478217E-2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B688-47B1-97BA-3C9FE0E10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652272"/>
        <c:axId val="271652832"/>
        <c:extLst xmlns:c16r2="http://schemas.microsoft.com/office/drawing/2015/06/chart"/>
      </c:scatterChart>
      <c:valAx>
        <c:axId val="271652272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Time (min)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652832"/>
        <c:crosses val="autoZero"/>
        <c:crossBetween val="midCat"/>
        <c:majorUnit val="10"/>
      </c:valAx>
      <c:valAx>
        <c:axId val="271652832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C/C</a:t>
                </a:r>
                <a:r>
                  <a:rPr lang="en-US" b="1" baseline="-25000">
                    <a:solidFill>
                      <a:sysClr val="windowText" lastClr="000000"/>
                    </a:solidFill>
                  </a:rPr>
                  <a:t>0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165227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3.xml"/><Relationship Id="rId13" Type="http://schemas.openxmlformats.org/officeDocument/2006/relationships/chart" Target="../charts/chart48.xml"/><Relationship Id="rId18" Type="http://schemas.openxmlformats.org/officeDocument/2006/relationships/chart" Target="../charts/chart53.xml"/><Relationship Id="rId3" Type="http://schemas.openxmlformats.org/officeDocument/2006/relationships/chart" Target="../charts/chart38.xml"/><Relationship Id="rId21" Type="http://schemas.openxmlformats.org/officeDocument/2006/relationships/chart" Target="../charts/chart56.xml"/><Relationship Id="rId7" Type="http://schemas.openxmlformats.org/officeDocument/2006/relationships/chart" Target="../charts/chart42.xml"/><Relationship Id="rId12" Type="http://schemas.openxmlformats.org/officeDocument/2006/relationships/chart" Target="../charts/chart47.xml"/><Relationship Id="rId17" Type="http://schemas.openxmlformats.org/officeDocument/2006/relationships/chart" Target="../charts/chart52.xml"/><Relationship Id="rId25" Type="http://schemas.openxmlformats.org/officeDocument/2006/relationships/chart" Target="../charts/chart60.xml"/><Relationship Id="rId2" Type="http://schemas.openxmlformats.org/officeDocument/2006/relationships/chart" Target="../charts/chart37.xml"/><Relationship Id="rId16" Type="http://schemas.openxmlformats.org/officeDocument/2006/relationships/chart" Target="../charts/chart51.xml"/><Relationship Id="rId20" Type="http://schemas.openxmlformats.org/officeDocument/2006/relationships/chart" Target="../charts/chart55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11" Type="http://schemas.openxmlformats.org/officeDocument/2006/relationships/chart" Target="../charts/chart46.xml"/><Relationship Id="rId24" Type="http://schemas.openxmlformats.org/officeDocument/2006/relationships/chart" Target="../charts/chart59.xml"/><Relationship Id="rId5" Type="http://schemas.openxmlformats.org/officeDocument/2006/relationships/chart" Target="../charts/chart40.xml"/><Relationship Id="rId15" Type="http://schemas.openxmlformats.org/officeDocument/2006/relationships/chart" Target="../charts/chart50.xml"/><Relationship Id="rId23" Type="http://schemas.openxmlformats.org/officeDocument/2006/relationships/chart" Target="../charts/chart58.xml"/><Relationship Id="rId10" Type="http://schemas.openxmlformats.org/officeDocument/2006/relationships/chart" Target="../charts/chart45.xml"/><Relationship Id="rId19" Type="http://schemas.openxmlformats.org/officeDocument/2006/relationships/chart" Target="../charts/chart54.xml"/><Relationship Id="rId4" Type="http://schemas.openxmlformats.org/officeDocument/2006/relationships/chart" Target="../charts/chart39.xml"/><Relationship Id="rId9" Type="http://schemas.openxmlformats.org/officeDocument/2006/relationships/chart" Target="../charts/chart44.xml"/><Relationship Id="rId14" Type="http://schemas.openxmlformats.org/officeDocument/2006/relationships/chart" Target="../charts/chart49.xml"/><Relationship Id="rId22" Type="http://schemas.openxmlformats.org/officeDocument/2006/relationships/chart" Target="../charts/chart5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285750</xdr:rowOff>
    </xdr:from>
    <xdr:to>
      <xdr:col>8</xdr:col>
      <xdr:colOff>142201</xdr:colOff>
      <xdr:row>14</xdr:row>
      <xdr:rowOff>256770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9</xdr:col>
      <xdr:colOff>51656</xdr:colOff>
      <xdr:row>32</xdr:row>
      <xdr:rowOff>222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35</xdr:row>
      <xdr:rowOff>0</xdr:rowOff>
    </xdr:from>
    <xdr:to>
      <xdr:col>9</xdr:col>
      <xdr:colOff>51656</xdr:colOff>
      <xdr:row>56</xdr:row>
      <xdr:rowOff>222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601980</xdr:colOff>
      <xdr:row>58</xdr:row>
      <xdr:rowOff>160020</xdr:rowOff>
    </xdr:from>
    <xdr:to>
      <xdr:col>8</xdr:col>
      <xdr:colOff>935576</xdr:colOff>
      <xdr:row>79</xdr:row>
      <xdr:rowOff>160242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413809</xdr:colOff>
      <xdr:row>74</xdr:row>
      <xdr:rowOff>271429</xdr:rowOff>
    </xdr:from>
    <xdr:to>
      <xdr:col>5</xdr:col>
      <xdr:colOff>412076</xdr:colOff>
      <xdr:row>87</xdr:row>
      <xdr:rowOff>19096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676884</xdr:colOff>
      <xdr:row>74</xdr:row>
      <xdr:rowOff>245533</xdr:rowOff>
    </xdr:from>
    <xdr:to>
      <xdr:col>11</xdr:col>
      <xdr:colOff>158684</xdr:colOff>
      <xdr:row>86</xdr:row>
      <xdr:rowOff>289533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396875</xdr:colOff>
      <xdr:row>88</xdr:row>
      <xdr:rowOff>250674</xdr:rowOff>
    </xdr:from>
    <xdr:to>
      <xdr:col>5</xdr:col>
      <xdr:colOff>395142</xdr:colOff>
      <xdr:row>100</xdr:row>
      <xdr:rowOff>294674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668866</xdr:colOff>
      <xdr:row>88</xdr:row>
      <xdr:rowOff>266093</xdr:rowOff>
    </xdr:from>
    <xdr:to>
      <xdr:col>11</xdr:col>
      <xdr:colOff>150666</xdr:colOff>
      <xdr:row>101</xdr:row>
      <xdr:rowOff>13760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16163</xdr:colOff>
      <xdr:row>131</xdr:row>
      <xdr:rowOff>257069</xdr:rowOff>
    </xdr:from>
    <xdr:to>
      <xdr:col>6</xdr:col>
      <xdr:colOff>513963</xdr:colOff>
      <xdr:row>144</xdr:row>
      <xdr:rowOff>4736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5837</xdr:colOff>
      <xdr:row>131</xdr:row>
      <xdr:rowOff>247841</xdr:rowOff>
    </xdr:from>
    <xdr:to>
      <xdr:col>12</xdr:col>
      <xdr:colOff>164971</xdr:colOff>
      <xdr:row>143</xdr:row>
      <xdr:rowOff>291841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12487</xdr:colOff>
      <xdr:row>74</xdr:row>
      <xdr:rowOff>242146</xdr:rowOff>
    </xdr:from>
    <xdr:to>
      <xdr:col>17</xdr:col>
      <xdr:colOff>589027</xdr:colOff>
      <xdr:row>86</xdr:row>
      <xdr:rowOff>275986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660399</xdr:colOff>
      <xdr:row>177</xdr:row>
      <xdr:rowOff>33867</xdr:rowOff>
    </xdr:from>
    <xdr:to>
      <xdr:col>22</xdr:col>
      <xdr:colOff>918579</xdr:colOff>
      <xdr:row>189</xdr:row>
      <xdr:rowOff>60933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75</xdr:row>
      <xdr:rowOff>0</xdr:rowOff>
    </xdr:from>
    <xdr:to>
      <xdr:col>24</xdr:col>
      <xdr:colOff>623940</xdr:colOff>
      <xdr:row>87</xdr:row>
      <xdr:rowOff>44847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88</xdr:row>
      <xdr:rowOff>0</xdr:rowOff>
    </xdr:from>
    <xdr:to>
      <xdr:col>24</xdr:col>
      <xdr:colOff>623940</xdr:colOff>
      <xdr:row>100</xdr:row>
      <xdr:rowOff>44000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1036320</xdr:colOff>
      <xdr:row>103</xdr:row>
      <xdr:rowOff>0</xdr:rowOff>
    </xdr:from>
    <xdr:to>
      <xdr:col>6</xdr:col>
      <xdr:colOff>355560</xdr:colOff>
      <xdr:row>123</xdr:row>
      <xdr:rowOff>94800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17032</xdr:colOff>
      <xdr:row>126</xdr:row>
      <xdr:rowOff>0</xdr:rowOff>
    </xdr:from>
    <xdr:to>
      <xdr:col>6</xdr:col>
      <xdr:colOff>387832</xdr:colOff>
      <xdr:row>146</xdr:row>
      <xdr:rowOff>94800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19016</xdr:colOff>
      <xdr:row>102</xdr:row>
      <xdr:rowOff>153744</xdr:rowOff>
    </xdr:from>
    <xdr:to>
      <xdr:col>19</xdr:col>
      <xdr:colOff>801296</xdr:colOff>
      <xdr:row>123</xdr:row>
      <xdr:rowOff>73284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26126</xdr:colOff>
      <xdr:row>103</xdr:row>
      <xdr:rowOff>3265</xdr:rowOff>
    </xdr:from>
    <xdr:to>
      <xdr:col>12</xdr:col>
      <xdr:colOff>31166</xdr:colOff>
      <xdr:row>123</xdr:row>
      <xdr:rowOff>98065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6147</xdr:colOff>
      <xdr:row>125</xdr:row>
      <xdr:rowOff>166551</xdr:rowOff>
    </xdr:from>
    <xdr:to>
      <xdr:col>12</xdr:col>
      <xdr:colOff>11187</xdr:colOff>
      <xdr:row>146</xdr:row>
      <xdr:rowOff>86091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103</xdr:row>
      <xdr:rowOff>0</xdr:rowOff>
    </xdr:from>
    <xdr:to>
      <xdr:col>30</xdr:col>
      <xdr:colOff>524880</xdr:colOff>
      <xdr:row>123</xdr:row>
      <xdr:rowOff>94800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4353</xdr:colOff>
      <xdr:row>38</xdr:row>
      <xdr:rowOff>1089</xdr:rowOff>
    </xdr:from>
    <xdr:to>
      <xdr:col>9</xdr:col>
      <xdr:colOff>61645</xdr:colOff>
      <xdr:row>50</xdr:row>
      <xdr:rowOff>118749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38</xdr:row>
      <xdr:rowOff>0</xdr:rowOff>
    </xdr:from>
    <xdr:to>
      <xdr:col>14</xdr:col>
      <xdr:colOff>910732</xdr:colOff>
      <xdr:row>50</xdr:row>
      <xdr:rowOff>117660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2</xdr:row>
      <xdr:rowOff>0</xdr:rowOff>
    </xdr:from>
    <xdr:to>
      <xdr:col>22</xdr:col>
      <xdr:colOff>576988</xdr:colOff>
      <xdr:row>22</xdr:row>
      <xdr:rowOff>14118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23</xdr:row>
      <xdr:rowOff>0</xdr:rowOff>
    </xdr:from>
    <xdr:to>
      <xdr:col>22</xdr:col>
      <xdr:colOff>575900</xdr:colOff>
      <xdr:row>43</xdr:row>
      <xdr:rowOff>14118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44</xdr:row>
      <xdr:rowOff>0</xdr:rowOff>
    </xdr:from>
    <xdr:to>
      <xdr:col>22</xdr:col>
      <xdr:colOff>576988</xdr:colOff>
      <xdr:row>64</xdr:row>
      <xdr:rowOff>14118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65</xdr:row>
      <xdr:rowOff>0</xdr:rowOff>
    </xdr:from>
    <xdr:to>
      <xdr:col>22</xdr:col>
      <xdr:colOff>576988</xdr:colOff>
      <xdr:row>84</xdr:row>
      <xdr:rowOff>166518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86</xdr:row>
      <xdr:rowOff>0</xdr:rowOff>
    </xdr:from>
    <xdr:to>
      <xdr:col>22</xdr:col>
      <xdr:colOff>576988</xdr:colOff>
      <xdr:row>106</xdr:row>
      <xdr:rowOff>14118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107</xdr:row>
      <xdr:rowOff>0</xdr:rowOff>
    </xdr:from>
    <xdr:to>
      <xdr:col>22</xdr:col>
      <xdr:colOff>576988</xdr:colOff>
      <xdr:row>127</xdr:row>
      <xdr:rowOff>14118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1048870</xdr:colOff>
      <xdr:row>128</xdr:row>
      <xdr:rowOff>0</xdr:rowOff>
    </xdr:from>
    <xdr:to>
      <xdr:col>22</xdr:col>
      <xdr:colOff>576987</xdr:colOff>
      <xdr:row>148</xdr:row>
      <xdr:rowOff>14118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149</xdr:row>
      <xdr:rowOff>0</xdr:rowOff>
    </xdr:from>
    <xdr:to>
      <xdr:col>22</xdr:col>
      <xdr:colOff>574448</xdr:colOff>
      <xdr:row>169</xdr:row>
      <xdr:rowOff>25125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0</xdr:colOff>
      <xdr:row>170</xdr:row>
      <xdr:rowOff>0</xdr:rowOff>
    </xdr:from>
    <xdr:to>
      <xdr:col>22</xdr:col>
      <xdr:colOff>576988</xdr:colOff>
      <xdr:row>190</xdr:row>
      <xdr:rowOff>22584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89647</xdr:colOff>
      <xdr:row>137</xdr:row>
      <xdr:rowOff>62753</xdr:rowOff>
    </xdr:from>
    <xdr:to>
      <xdr:col>4</xdr:col>
      <xdr:colOff>860272</xdr:colOff>
      <xdr:row>157</xdr:row>
      <xdr:rowOff>112730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136</xdr:row>
      <xdr:rowOff>0</xdr:rowOff>
    </xdr:from>
    <xdr:to>
      <xdr:col>10</xdr:col>
      <xdr:colOff>564437</xdr:colOff>
      <xdr:row>156</xdr:row>
      <xdr:rowOff>49977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47</xdr:row>
      <xdr:rowOff>15240</xdr:rowOff>
    </xdr:from>
    <xdr:to>
      <xdr:col>17</xdr:col>
      <xdr:colOff>625980</xdr:colOff>
      <xdr:row>68</xdr:row>
      <xdr:rowOff>39420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276561</xdr:colOff>
      <xdr:row>0</xdr:row>
      <xdr:rowOff>263114</xdr:rowOff>
    </xdr:from>
    <xdr:to>
      <xdr:col>13</xdr:col>
      <xdr:colOff>312081</xdr:colOff>
      <xdr:row>11</xdr:row>
      <xdr:rowOff>198275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0</xdr:rowOff>
    </xdr:from>
    <xdr:to>
      <xdr:col>10</xdr:col>
      <xdr:colOff>35520</xdr:colOff>
      <xdr:row>39</xdr:row>
      <xdr:rowOff>94800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42</xdr:row>
      <xdr:rowOff>0</xdr:rowOff>
    </xdr:from>
    <xdr:to>
      <xdr:col>10</xdr:col>
      <xdr:colOff>34432</xdr:colOff>
      <xdr:row>62</xdr:row>
      <xdr:rowOff>94800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65</xdr:row>
      <xdr:rowOff>0</xdr:rowOff>
    </xdr:from>
    <xdr:to>
      <xdr:col>12</xdr:col>
      <xdr:colOff>494400</xdr:colOff>
      <xdr:row>85</xdr:row>
      <xdr:rowOff>94800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88</xdr:row>
      <xdr:rowOff>0</xdr:rowOff>
    </xdr:from>
    <xdr:to>
      <xdr:col>12</xdr:col>
      <xdr:colOff>494400</xdr:colOff>
      <xdr:row>108</xdr:row>
      <xdr:rowOff>105807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111</xdr:row>
      <xdr:rowOff>0</xdr:rowOff>
    </xdr:from>
    <xdr:to>
      <xdr:col>12</xdr:col>
      <xdr:colOff>494400</xdr:colOff>
      <xdr:row>131</xdr:row>
      <xdr:rowOff>104960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0</xdr:colOff>
      <xdr:row>134</xdr:row>
      <xdr:rowOff>9228</xdr:rowOff>
    </xdr:from>
    <xdr:to>
      <xdr:col>10</xdr:col>
      <xdr:colOff>32980</xdr:colOff>
      <xdr:row>154</xdr:row>
      <xdr:rowOff>115035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157</xdr:row>
      <xdr:rowOff>0</xdr:rowOff>
    </xdr:from>
    <xdr:to>
      <xdr:col>10</xdr:col>
      <xdr:colOff>29594</xdr:colOff>
      <xdr:row>177</xdr:row>
      <xdr:rowOff>104960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180</xdr:row>
      <xdr:rowOff>0</xdr:rowOff>
    </xdr:from>
    <xdr:to>
      <xdr:col>12</xdr:col>
      <xdr:colOff>494400</xdr:colOff>
      <xdr:row>200</xdr:row>
      <xdr:rowOff>103266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647700</xdr:colOff>
      <xdr:row>203</xdr:row>
      <xdr:rowOff>0</xdr:rowOff>
    </xdr:from>
    <xdr:to>
      <xdr:col>10</xdr:col>
      <xdr:colOff>12660</xdr:colOff>
      <xdr:row>223</xdr:row>
      <xdr:rowOff>94800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0</xdr:colOff>
      <xdr:row>226</xdr:row>
      <xdr:rowOff>0</xdr:rowOff>
    </xdr:from>
    <xdr:to>
      <xdr:col>10</xdr:col>
      <xdr:colOff>34432</xdr:colOff>
      <xdr:row>246</xdr:row>
      <xdr:rowOff>94800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0</xdr:colOff>
      <xdr:row>249</xdr:row>
      <xdr:rowOff>0</xdr:rowOff>
    </xdr:from>
    <xdr:to>
      <xdr:col>10</xdr:col>
      <xdr:colOff>35520</xdr:colOff>
      <xdr:row>269</xdr:row>
      <xdr:rowOff>94800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0</xdr:colOff>
      <xdr:row>272</xdr:row>
      <xdr:rowOff>0</xdr:rowOff>
    </xdr:from>
    <xdr:to>
      <xdr:col>10</xdr:col>
      <xdr:colOff>35520</xdr:colOff>
      <xdr:row>292</xdr:row>
      <xdr:rowOff>94800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0</xdr:colOff>
      <xdr:row>295</xdr:row>
      <xdr:rowOff>0</xdr:rowOff>
    </xdr:from>
    <xdr:to>
      <xdr:col>10</xdr:col>
      <xdr:colOff>35520</xdr:colOff>
      <xdr:row>315</xdr:row>
      <xdr:rowOff>94800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</xdr:col>
      <xdr:colOff>0</xdr:colOff>
      <xdr:row>318</xdr:row>
      <xdr:rowOff>0</xdr:rowOff>
    </xdr:from>
    <xdr:to>
      <xdr:col>10</xdr:col>
      <xdr:colOff>35520</xdr:colOff>
      <xdr:row>338</xdr:row>
      <xdr:rowOff>94800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0</xdr:colOff>
      <xdr:row>341</xdr:row>
      <xdr:rowOff>0</xdr:rowOff>
    </xdr:from>
    <xdr:to>
      <xdr:col>10</xdr:col>
      <xdr:colOff>35520</xdr:colOff>
      <xdr:row>361</xdr:row>
      <xdr:rowOff>94800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</xdr:col>
      <xdr:colOff>0</xdr:colOff>
      <xdr:row>364</xdr:row>
      <xdr:rowOff>0</xdr:rowOff>
    </xdr:from>
    <xdr:to>
      <xdr:col>10</xdr:col>
      <xdr:colOff>32980</xdr:colOff>
      <xdr:row>384</xdr:row>
      <xdr:rowOff>105807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</xdr:col>
      <xdr:colOff>0</xdr:colOff>
      <xdr:row>387</xdr:row>
      <xdr:rowOff>0</xdr:rowOff>
    </xdr:from>
    <xdr:to>
      <xdr:col>10</xdr:col>
      <xdr:colOff>35520</xdr:colOff>
      <xdr:row>407</xdr:row>
      <xdr:rowOff>103266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14</xdr:col>
      <xdr:colOff>0</xdr:colOff>
      <xdr:row>88</xdr:row>
      <xdr:rowOff>0</xdr:rowOff>
    </xdr:from>
    <xdr:to>
      <xdr:col>24</xdr:col>
      <xdr:colOff>494400</xdr:colOff>
      <xdr:row>108</xdr:row>
      <xdr:rowOff>105807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0</xdr:colOff>
      <xdr:row>111</xdr:row>
      <xdr:rowOff>0</xdr:rowOff>
    </xdr:from>
    <xdr:to>
      <xdr:col>24</xdr:col>
      <xdr:colOff>494400</xdr:colOff>
      <xdr:row>131</xdr:row>
      <xdr:rowOff>104960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0</xdr:colOff>
      <xdr:row>203</xdr:row>
      <xdr:rowOff>0</xdr:rowOff>
    </xdr:from>
    <xdr:to>
      <xdr:col>20</xdr:col>
      <xdr:colOff>35520</xdr:colOff>
      <xdr:row>223</xdr:row>
      <xdr:rowOff>94800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17</xdr:col>
      <xdr:colOff>0</xdr:colOff>
      <xdr:row>287</xdr:row>
      <xdr:rowOff>0</xdr:rowOff>
    </xdr:from>
    <xdr:to>
      <xdr:col>26</xdr:col>
      <xdr:colOff>428824</xdr:colOff>
      <xdr:row>304</xdr:row>
      <xdr:rowOff>39600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18</xdr:col>
      <xdr:colOff>412378</xdr:colOff>
      <xdr:row>278</xdr:row>
      <xdr:rowOff>82026</xdr:rowOff>
    </xdr:from>
    <xdr:to>
      <xdr:col>21</xdr:col>
      <xdr:colOff>376518</xdr:colOff>
      <xdr:row>285</xdr:row>
      <xdr:rowOff>134470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18</xdr:col>
      <xdr:colOff>0</xdr:colOff>
      <xdr:row>338</xdr:row>
      <xdr:rowOff>0</xdr:rowOff>
    </xdr:from>
    <xdr:to>
      <xdr:col>27</xdr:col>
      <xdr:colOff>242047</xdr:colOff>
      <xdr:row>357</xdr:row>
      <xdr:rowOff>121694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19</xdr:col>
      <xdr:colOff>7620</xdr:colOff>
      <xdr:row>326</xdr:row>
      <xdr:rowOff>15240</xdr:rowOff>
    </xdr:from>
    <xdr:to>
      <xdr:col>23</xdr:col>
      <xdr:colOff>243840</xdr:colOff>
      <xdr:row>336</xdr:row>
      <xdr:rowOff>110040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</xdr:col>
      <xdr:colOff>22860</xdr:colOff>
      <xdr:row>387</xdr:row>
      <xdr:rowOff>0</xdr:rowOff>
    </xdr:from>
    <xdr:to>
      <xdr:col>19</xdr:col>
      <xdr:colOff>58380</xdr:colOff>
      <xdr:row>407</xdr:row>
      <xdr:rowOff>103266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/>
  </sheetViews>
  <sheetFormatPr defaultRowHeight="15" x14ac:dyDescent="0.25"/>
  <cols>
    <col min="1" max="1" width="6.42578125" bestFit="1" customWidth="1"/>
    <col min="2" max="2" width="10.140625" bestFit="1" customWidth="1"/>
    <col min="3" max="3" width="9.140625" bestFit="1" customWidth="1"/>
    <col min="4" max="5" width="12.85546875" customWidth="1"/>
    <col min="6" max="6" width="15.42578125" bestFit="1" customWidth="1"/>
    <col min="7" max="7" width="13" customWidth="1"/>
  </cols>
  <sheetData>
    <row r="1" spans="1:7" ht="23.25" x14ac:dyDescent="0.25">
      <c r="A1" s="19" t="s">
        <v>55</v>
      </c>
      <c r="B1" s="1" t="s">
        <v>24</v>
      </c>
    </row>
    <row r="2" spans="1:7" ht="23.25" x14ac:dyDescent="0.25">
      <c r="A2" s="23" t="s">
        <v>18</v>
      </c>
      <c r="B2" s="24" t="s">
        <v>15</v>
      </c>
      <c r="C2" s="24" t="s">
        <v>16</v>
      </c>
      <c r="D2" s="24" t="s">
        <v>17</v>
      </c>
      <c r="E2" s="24" t="s">
        <v>23</v>
      </c>
      <c r="F2" s="24" t="s">
        <v>31</v>
      </c>
    </row>
    <row r="3" spans="1:7" ht="24.75" x14ac:dyDescent="0.25">
      <c r="A3" s="25"/>
      <c r="B3" s="112" t="s">
        <v>56</v>
      </c>
      <c r="C3" s="28"/>
      <c r="D3" s="32"/>
      <c r="E3" s="32"/>
      <c r="F3" s="32"/>
      <c r="G3" s="35" t="s">
        <v>19</v>
      </c>
    </row>
    <row r="4" spans="1:7" ht="24.75" x14ac:dyDescent="0.25">
      <c r="A4" s="26"/>
      <c r="B4" s="112" t="s">
        <v>57</v>
      </c>
      <c r="C4" s="30"/>
      <c r="D4" s="33"/>
      <c r="E4" s="33"/>
      <c r="F4" s="33"/>
      <c r="G4" s="36" t="s">
        <v>20</v>
      </c>
    </row>
    <row r="5" spans="1:7" ht="24.75" x14ac:dyDescent="0.25">
      <c r="A5" s="26"/>
      <c r="B5" s="112" t="s">
        <v>58</v>
      </c>
      <c r="C5" s="30"/>
      <c r="D5" s="33"/>
      <c r="E5" s="33"/>
      <c r="F5" s="33"/>
      <c r="G5" s="36" t="s">
        <v>22</v>
      </c>
    </row>
    <row r="6" spans="1:7" ht="24.75" x14ac:dyDescent="0.25">
      <c r="A6" s="26"/>
      <c r="B6" s="112" t="s">
        <v>59</v>
      </c>
      <c r="C6" s="30"/>
      <c r="D6" s="29"/>
      <c r="E6" s="29"/>
      <c r="F6" s="29"/>
      <c r="G6" s="37" t="s">
        <v>21</v>
      </c>
    </row>
    <row r="7" spans="1:7" ht="23.25" x14ac:dyDescent="0.25">
      <c r="A7" s="27"/>
      <c r="B7" s="112" t="s">
        <v>60</v>
      </c>
      <c r="C7" s="31"/>
      <c r="D7" s="34"/>
      <c r="E7" s="34"/>
      <c r="F7" s="34"/>
    </row>
    <row r="8" spans="1:7" ht="24.75" x14ac:dyDescent="0.25">
      <c r="A8" s="25"/>
      <c r="B8" s="112" t="s">
        <v>61</v>
      </c>
      <c r="C8" s="40"/>
      <c r="D8" s="40"/>
      <c r="E8" s="40"/>
      <c r="F8" s="40"/>
      <c r="G8" s="35" t="s">
        <v>19</v>
      </c>
    </row>
    <row r="9" spans="1:7" ht="24.75" x14ac:dyDescent="0.25">
      <c r="A9" s="38"/>
      <c r="B9" s="112" t="s">
        <v>62</v>
      </c>
      <c r="C9" s="41"/>
      <c r="D9" s="41"/>
      <c r="E9" s="41"/>
      <c r="F9" s="41"/>
      <c r="G9" s="36" t="s">
        <v>20</v>
      </c>
    </row>
    <row r="10" spans="1:7" ht="24.75" x14ac:dyDescent="0.25">
      <c r="A10" s="38"/>
      <c r="B10" s="112" t="s">
        <v>63</v>
      </c>
      <c r="C10" s="41"/>
      <c r="D10" s="41"/>
      <c r="E10" s="41"/>
      <c r="F10" s="41"/>
      <c r="G10" s="36" t="s">
        <v>22</v>
      </c>
    </row>
    <row r="11" spans="1:7" ht="24.75" x14ac:dyDescent="0.25">
      <c r="A11" s="38"/>
      <c r="B11" s="112" t="s">
        <v>64</v>
      </c>
      <c r="C11" s="41"/>
      <c r="D11" s="41"/>
      <c r="E11" s="41"/>
      <c r="F11" s="41"/>
      <c r="G11" s="37" t="s">
        <v>21</v>
      </c>
    </row>
    <row r="12" spans="1:7" ht="23.25" x14ac:dyDescent="0.25">
      <c r="A12" s="39"/>
      <c r="B12" s="105" t="s">
        <v>65</v>
      </c>
      <c r="C12" s="42"/>
      <c r="D12" s="42"/>
      <c r="E12" s="42"/>
      <c r="F12" s="42"/>
    </row>
    <row r="13" spans="1:7" ht="23.25" x14ac:dyDescent="0.25">
      <c r="A13" s="99" t="s">
        <v>66</v>
      </c>
      <c r="B13" s="23" t="s">
        <v>24</v>
      </c>
      <c r="C13" s="41"/>
      <c r="D13" s="41"/>
      <c r="E13" s="41"/>
      <c r="F13" s="41"/>
    </row>
    <row r="14" spans="1:7" ht="23.25" x14ac:dyDescent="0.25">
      <c r="A14" s="101" t="s">
        <v>18</v>
      </c>
      <c r="B14" s="24" t="s">
        <v>15</v>
      </c>
      <c r="C14" s="104" t="s">
        <v>16</v>
      </c>
      <c r="D14" s="24" t="s">
        <v>17</v>
      </c>
      <c r="E14" s="24" t="s">
        <v>23</v>
      </c>
      <c r="F14" s="24" t="s">
        <v>31</v>
      </c>
    </row>
    <row r="15" spans="1:7" ht="24.75" x14ac:dyDescent="0.25">
      <c r="A15" s="88"/>
      <c r="B15" s="105" t="s">
        <v>56</v>
      </c>
      <c r="C15" s="28"/>
      <c r="D15" s="32"/>
      <c r="E15" s="32"/>
      <c r="F15" s="32"/>
      <c r="G15" s="35" t="s">
        <v>19</v>
      </c>
    </row>
    <row r="16" spans="1:7" ht="24.75" x14ac:dyDescent="0.25">
      <c r="A16" s="89"/>
      <c r="B16" s="105" t="s">
        <v>57</v>
      </c>
      <c r="C16" s="30"/>
      <c r="D16" s="33"/>
      <c r="E16" s="33"/>
      <c r="F16" s="33"/>
      <c r="G16" s="36" t="s">
        <v>20</v>
      </c>
    </row>
    <row r="17" spans="1:7" ht="24.75" x14ac:dyDescent="0.25">
      <c r="A17" s="89"/>
      <c r="B17" s="105" t="s">
        <v>58</v>
      </c>
      <c r="C17" s="30"/>
      <c r="D17" s="33"/>
      <c r="E17" s="33"/>
      <c r="F17" s="33"/>
      <c r="G17" s="36" t="s">
        <v>22</v>
      </c>
    </row>
    <row r="18" spans="1:7" ht="24.75" x14ac:dyDescent="0.25">
      <c r="A18" s="89"/>
      <c r="B18" s="105" t="s">
        <v>59</v>
      </c>
      <c r="C18" s="30"/>
      <c r="D18" s="29"/>
      <c r="E18" s="29"/>
      <c r="F18" s="29"/>
      <c r="G18" s="37" t="s">
        <v>21</v>
      </c>
    </row>
    <row r="19" spans="1:7" ht="23.25" x14ac:dyDescent="0.25">
      <c r="A19" s="90"/>
      <c r="B19" s="105" t="s">
        <v>60</v>
      </c>
      <c r="C19" s="31"/>
      <c r="D19" s="34"/>
      <c r="E19" s="34"/>
      <c r="F19" s="34"/>
    </row>
    <row r="20" spans="1:7" ht="24.75" x14ac:dyDescent="0.25">
      <c r="A20" s="88"/>
      <c r="B20" s="105" t="s">
        <v>61</v>
      </c>
      <c r="C20" s="40"/>
      <c r="D20" s="40"/>
      <c r="E20" s="40"/>
      <c r="F20" s="40"/>
      <c r="G20" s="35" t="s">
        <v>19</v>
      </c>
    </row>
    <row r="21" spans="1:7" ht="24.75" x14ac:dyDescent="0.25">
      <c r="A21" s="102"/>
      <c r="B21" s="105" t="s">
        <v>62</v>
      </c>
      <c r="C21" s="41"/>
      <c r="D21" s="41"/>
      <c r="E21" s="41"/>
      <c r="F21" s="41"/>
      <c r="G21" s="36" t="s">
        <v>20</v>
      </c>
    </row>
    <row r="22" spans="1:7" ht="24.75" x14ac:dyDescent="0.25">
      <c r="A22" s="102"/>
      <c r="B22" s="105" t="s">
        <v>63</v>
      </c>
      <c r="C22" s="41"/>
      <c r="D22" s="41"/>
      <c r="E22" s="41"/>
      <c r="F22" s="41"/>
      <c r="G22" s="36" t="s">
        <v>22</v>
      </c>
    </row>
    <row r="23" spans="1:7" ht="24.75" x14ac:dyDescent="0.25">
      <c r="A23" s="102"/>
      <c r="B23" s="105" t="s">
        <v>64</v>
      </c>
      <c r="C23" s="41"/>
      <c r="D23" s="41"/>
      <c r="E23" s="41"/>
      <c r="F23" s="41"/>
      <c r="G23" s="37" t="s">
        <v>21</v>
      </c>
    </row>
    <row r="24" spans="1:7" ht="23.25" x14ac:dyDescent="0.25">
      <c r="A24" s="103"/>
      <c r="B24" s="105" t="s">
        <v>65</v>
      </c>
      <c r="C24" s="42"/>
      <c r="D24" s="42"/>
      <c r="E24" s="42"/>
      <c r="F24" s="42"/>
    </row>
    <row r="30" spans="1:7" ht="21.75" x14ac:dyDescent="0.45">
      <c r="A30" s="62" t="s">
        <v>79</v>
      </c>
      <c r="B30" s="63" t="s">
        <v>24</v>
      </c>
      <c r="C30" s="64"/>
      <c r="D30" s="64"/>
      <c r="E30" s="64"/>
      <c r="F30" s="64"/>
      <c r="G30" s="64"/>
    </row>
    <row r="31" spans="1:7" ht="21.75" x14ac:dyDescent="0.45">
      <c r="A31" s="65" t="s">
        <v>18</v>
      </c>
      <c r="B31" s="66" t="s">
        <v>15</v>
      </c>
      <c r="C31" s="66" t="s">
        <v>16</v>
      </c>
      <c r="D31" s="66" t="s">
        <v>17</v>
      </c>
      <c r="E31" s="66" t="s">
        <v>23</v>
      </c>
      <c r="F31" s="66" t="s">
        <v>31</v>
      </c>
      <c r="G31" s="64"/>
    </row>
    <row r="32" spans="1:7" ht="23.25" x14ac:dyDescent="0.25">
      <c r="A32" s="67"/>
      <c r="B32" s="68" t="s">
        <v>33</v>
      </c>
      <c r="C32" s="68"/>
      <c r="D32" s="69"/>
      <c r="E32" s="69"/>
      <c r="F32" s="69"/>
      <c r="G32" s="70" t="s">
        <v>48</v>
      </c>
    </row>
    <row r="33" spans="1:7" ht="23.25" x14ac:dyDescent="0.25">
      <c r="A33" s="71"/>
      <c r="B33" s="73" t="s">
        <v>34</v>
      </c>
      <c r="C33" s="73"/>
      <c r="D33" s="74"/>
      <c r="E33" s="74"/>
      <c r="F33" s="74"/>
      <c r="G33" s="75" t="s">
        <v>49</v>
      </c>
    </row>
    <row r="34" spans="1:7" ht="23.25" x14ac:dyDescent="0.25">
      <c r="A34" s="71"/>
      <c r="B34" s="73" t="s">
        <v>35</v>
      </c>
      <c r="C34" s="73"/>
      <c r="D34" s="74"/>
      <c r="E34" s="74"/>
      <c r="F34" s="74"/>
      <c r="G34" s="75" t="s">
        <v>50</v>
      </c>
    </row>
    <row r="35" spans="1:7" ht="23.25" x14ac:dyDescent="0.25">
      <c r="A35" s="71"/>
      <c r="B35" s="111" t="s">
        <v>80</v>
      </c>
      <c r="C35" s="73"/>
      <c r="D35" s="72"/>
      <c r="E35" s="72"/>
      <c r="F35" s="72"/>
      <c r="G35" s="76" t="s">
        <v>51</v>
      </c>
    </row>
    <row r="36" spans="1:7" ht="21.75" x14ac:dyDescent="0.25">
      <c r="A36" s="71"/>
      <c r="B36" s="111" t="s">
        <v>81</v>
      </c>
      <c r="C36" s="73"/>
      <c r="D36" s="72"/>
      <c r="E36" s="72"/>
      <c r="F36" s="72"/>
      <c r="G36" s="77"/>
    </row>
    <row r="37" spans="1:7" ht="21.75" x14ac:dyDescent="0.25">
      <c r="A37" s="71"/>
      <c r="B37" s="73" t="s">
        <v>36</v>
      </c>
      <c r="C37" s="73"/>
      <c r="D37" s="72"/>
      <c r="E37" s="72"/>
      <c r="F37" s="72"/>
      <c r="G37" s="77"/>
    </row>
    <row r="38" spans="1:7" ht="21.75" x14ac:dyDescent="0.25">
      <c r="A38" s="71"/>
      <c r="B38" s="73" t="s">
        <v>37</v>
      </c>
      <c r="C38" s="73"/>
      <c r="D38" s="72"/>
      <c r="E38" s="72"/>
      <c r="F38" s="72"/>
      <c r="G38" s="77"/>
    </row>
    <row r="39" spans="1:7" ht="23.25" x14ac:dyDescent="0.45">
      <c r="A39" s="67"/>
      <c r="B39" s="68" t="s">
        <v>38</v>
      </c>
      <c r="C39" s="79"/>
      <c r="D39" s="79"/>
      <c r="E39" s="79"/>
      <c r="F39" s="79"/>
      <c r="G39" s="70" t="s">
        <v>48</v>
      </c>
    </row>
    <row r="40" spans="1:7" ht="23.25" x14ac:dyDescent="0.45">
      <c r="A40" s="80"/>
      <c r="B40" s="73" t="s">
        <v>39</v>
      </c>
      <c r="C40" s="81"/>
      <c r="D40" s="81"/>
      <c r="E40" s="81"/>
      <c r="F40" s="81"/>
      <c r="G40" s="75" t="s">
        <v>49</v>
      </c>
    </row>
    <row r="41" spans="1:7" ht="23.25" x14ac:dyDescent="0.45">
      <c r="A41" s="80"/>
      <c r="B41" s="73" t="s">
        <v>40</v>
      </c>
      <c r="C41" s="81"/>
      <c r="D41" s="81"/>
      <c r="E41" s="81"/>
      <c r="F41" s="81"/>
      <c r="G41" s="75" t="s">
        <v>50</v>
      </c>
    </row>
    <row r="42" spans="1:7" ht="23.25" x14ac:dyDescent="0.45">
      <c r="A42" s="80"/>
      <c r="B42" s="73" t="s">
        <v>82</v>
      </c>
      <c r="C42" s="81"/>
      <c r="D42" s="81"/>
      <c r="E42" s="81"/>
      <c r="F42" s="81"/>
      <c r="G42" s="76" t="s">
        <v>51</v>
      </c>
    </row>
    <row r="43" spans="1:7" ht="21.75" x14ac:dyDescent="0.45">
      <c r="A43" s="80"/>
      <c r="B43" s="73" t="s">
        <v>83</v>
      </c>
      <c r="C43" s="81"/>
      <c r="D43" s="81"/>
      <c r="E43" s="81"/>
      <c r="F43" s="81"/>
      <c r="G43" s="77"/>
    </row>
    <row r="44" spans="1:7" ht="21.75" x14ac:dyDescent="0.45">
      <c r="A44" s="80"/>
      <c r="B44" s="73" t="s">
        <v>41</v>
      </c>
      <c r="C44" s="81"/>
      <c r="D44" s="81"/>
      <c r="E44" s="81"/>
      <c r="F44" s="81"/>
      <c r="G44" s="77"/>
    </row>
    <row r="45" spans="1:7" ht="21.75" x14ac:dyDescent="0.45">
      <c r="A45" s="80"/>
      <c r="B45" s="73" t="s">
        <v>42</v>
      </c>
      <c r="C45" s="81"/>
      <c r="D45" s="81"/>
      <c r="E45" s="81"/>
      <c r="F45" s="81"/>
      <c r="G45" s="77"/>
    </row>
    <row r="46" spans="1:7" ht="23.25" x14ac:dyDescent="0.45">
      <c r="A46" s="84"/>
      <c r="B46" s="68" t="s">
        <v>43</v>
      </c>
      <c r="C46" s="79"/>
      <c r="D46" s="79"/>
      <c r="E46" s="79"/>
      <c r="F46" s="79"/>
      <c r="G46" s="70" t="s">
        <v>48</v>
      </c>
    </row>
    <row r="47" spans="1:7" ht="23.25" x14ac:dyDescent="0.45">
      <c r="A47" s="80"/>
      <c r="B47" s="73" t="s">
        <v>44</v>
      </c>
      <c r="C47" s="81"/>
      <c r="D47" s="81"/>
      <c r="E47" s="81"/>
      <c r="F47" s="81"/>
      <c r="G47" s="75" t="s">
        <v>49</v>
      </c>
    </row>
    <row r="48" spans="1:7" ht="23.25" x14ac:dyDescent="0.45">
      <c r="A48" s="80"/>
      <c r="B48" s="73" t="s">
        <v>45</v>
      </c>
      <c r="C48" s="81"/>
      <c r="D48" s="81"/>
      <c r="E48" s="81"/>
      <c r="F48" s="81"/>
      <c r="G48" s="75" t="s">
        <v>50</v>
      </c>
    </row>
    <row r="49" spans="1:7" ht="23.25" x14ac:dyDescent="0.45">
      <c r="A49" s="80"/>
      <c r="B49" s="73" t="s">
        <v>84</v>
      </c>
      <c r="C49" s="81"/>
      <c r="D49" s="81"/>
      <c r="E49" s="81"/>
      <c r="F49" s="81"/>
      <c r="G49" s="76" t="s">
        <v>51</v>
      </c>
    </row>
    <row r="50" spans="1:7" ht="21.75" x14ac:dyDescent="0.45">
      <c r="A50" s="80"/>
      <c r="B50" s="73" t="s">
        <v>85</v>
      </c>
      <c r="C50" s="81"/>
      <c r="D50" s="81"/>
      <c r="E50" s="81"/>
      <c r="F50" s="81"/>
      <c r="G50" s="77"/>
    </row>
    <row r="51" spans="1:7" ht="21.75" x14ac:dyDescent="0.45">
      <c r="A51" s="80"/>
      <c r="B51" s="73" t="s">
        <v>46</v>
      </c>
      <c r="C51" s="81"/>
      <c r="D51" s="81"/>
      <c r="E51" s="81"/>
      <c r="F51" s="81"/>
      <c r="G51" s="77"/>
    </row>
    <row r="52" spans="1:7" ht="21.75" x14ac:dyDescent="0.45">
      <c r="A52" s="82"/>
      <c r="B52" s="78" t="s">
        <v>47</v>
      </c>
      <c r="C52" s="83"/>
      <c r="D52" s="83"/>
      <c r="E52" s="83"/>
      <c r="F52" s="109"/>
      <c r="G52" s="110"/>
    </row>
    <row r="62" spans="1:7" ht="23.25" x14ac:dyDescent="0.25">
      <c r="A62" s="106" t="s">
        <v>55</v>
      </c>
      <c r="B62" s="1" t="s">
        <v>24</v>
      </c>
    </row>
    <row r="63" spans="1:7" ht="23.25" x14ac:dyDescent="0.25">
      <c r="A63" s="23" t="s">
        <v>18</v>
      </c>
      <c r="B63" s="24" t="s">
        <v>15</v>
      </c>
      <c r="C63" s="24" t="s">
        <v>16</v>
      </c>
      <c r="D63" s="24" t="s">
        <v>17</v>
      </c>
      <c r="E63" s="24" t="s">
        <v>23</v>
      </c>
      <c r="F63" s="24" t="s">
        <v>31</v>
      </c>
    </row>
    <row r="64" spans="1:7" ht="24.75" x14ac:dyDescent="0.25">
      <c r="A64" s="25"/>
      <c r="B64" s="112" t="s">
        <v>67</v>
      </c>
      <c r="C64" s="28"/>
      <c r="D64" s="32"/>
      <c r="E64" s="32"/>
      <c r="F64" s="32"/>
      <c r="G64" s="35" t="s">
        <v>19</v>
      </c>
    </row>
    <row r="65" spans="1:7" ht="24.75" x14ac:dyDescent="0.25">
      <c r="A65" s="26"/>
      <c r="B65" s="112" t="s">
        <v>68</v>
      </c>
      <c r="C65" s="30"/>
      <c r="D65" s="33"/>
      <c r="E65" s="33"/>
      <c r="F65" s="33"/>
      <c r="G65" s="36" t="s">
        <v>20</v>
      </c>
    </row>
    <row r="66" spans="1:7" ht="24.75" x14ac:dyDescent="0.25">
      <c r="A66" s="26"/>
      <c r="B66" s="112" t="s">
        <v>69</v>
      </c>
      <c r="C66" s="30"/>
      <c r="D66" s="33"/>
      <c r="E66" s="33"/>
      <c r="F66" s="33"/>
      <c r="G66" s="36" t="s">
        <v>22</v>
      </c>
    </row>
    <row r="67" spans="1:7" ht="24.75" x14ac:dyDescent="0.25">
      <c r="A67" s="26"/>
      <c r="B67" s="112" t="s">
        <v>70</v>
      </c>
      <c r="C67" s="30"/>
      <c r="D67" s="29"/>
      <c r="E67" s="29"/>
      <c r="F67" s="29"/>
      <c r="G67" s="37" t="s">
        <v>21</v>
      </c>
    </row>
    <row r="68" spans="1:7" ht="23.25" x14ac:dyDescent="0.25">
      <c r="A68" s="27"/>
      <c r="B68" s="112" t="s">
        <v>71</v>
      </c>
      <c r="C68" s="31"/>
      <c r="D68" s="34"/>
      <c r="E68" s="34"/>
      <c r="F68" s="34"/>
    </row>
    <row r="69" spans="1:7" ht="24.75" x14ac:dyDescent="0.25">
      <c r="A69" s="25"/>
      <c r="B69" s="112" t="s">
        <v>72</v>
      </c>
      <c r="C69" s="40"/>
      <c r="D69" s="40"/>
      <c r="E69" s="40"/>
      <c r="F69" s="40"/>
      <c r="G69" s="35" t="s">
        <v>19</v>
      </c>
    </row>
    <row r="70" spans="1:7" ht="24.75" x14ac:dyDescent="0.25">
      <c r="A70" s="38"/>
      <c r="B70" s="112" t="s">
        <v>73</v>
      </c>
      <c r="C70" s="41"/>
      <c r="D70" s="41"/>
      <c r="E70" s="41"/>
      <c r="F70" s="41"/>
      <c r="G70" s="36" t="s">
        <v>20</v>
      </c>
    </row>
    <row r="71" spans="1:7" ht="24.75" x14ac:dyDescent="0.25">
      <c r="A71" s="38"/>
      <c r="B71" s="112" t="s">
        <v>74</v>
      </c>
      <c r="C71" s="41"/>
      <c r="D71" s="41"/>
      <c r="E71" s="41"/>
      <c r="F71" s="41"/>
      <c r="G71" s="36" t="s">
        <v>22</v>
      </c>
    </row>
    <row r="72" spans="1:7" ht="24.75" x14ac:dyDescent="0.25">
      <c r="A72" s="38"/>
      <c r="B72" s="112" t="s">
        <v>75</v>
      </c>
      <c r="C72" s="41"/>
      <c r="D72" s="41"/>
      <c r="E72" s="41"/>
      <c r="F72" s="41"/>
      <c r="G72" s="37" t="s">
        <v>21</v>
      </c>
    </row>
    <row r="73" spans="1:7" ht="23.25" x14ac:dyDescent="0.25">
      <c r="A73" s="39"/>
      <c r="B73" s="105" t="s">
        <v>76</v>
      </c>
      <c r="C73" s="42"/>
      <c r="D73" s="42"/>
      <c r="E73" s="42"/>
      <c r="F73" s="42"/>
    </row>
    <row r="74" spans="1:7" ht="23.25" x14ac:dyDescent="0.25">
      <c r="A74" s="106" t="s">
        <v>66</v>
      </c>
      <c r="B74" s="23" t="s">
        <v>24</v>
      </c>
      <c r="C74" s="41"/>
      <c r="D74" s="41"/>
      <c r="E74" s="41"/>
      <c r="F74" s="41"/>
    </row>
    <row r="75" spans="1:7" ht="23.25" x14ac:dyDescent="0.25">
      <c r="A75" s="101" t="s">
        <v>18</v>
      </c>
      <c r="B75" s="24" t="s">
        <v>15</v>
      </c>
      <c r="C75" s="104" t="s">
        <v>16</v>
      </c>
      <c r="D75" s="24" t="s">
        <v>17</v>
      </c>
      <c r="E75" s="24" t="s">
        <v>23</v>
      </c>
      <c r="F75" s="24" t="s">
        <v>31</v>
      </c>
    </row>
    <row r="76" spans="1:7" ht="24.75" x14ac:dyDescent="0.25">
      <c r="A76" s="88"/>
      <c r="B76" s="105" t="s">
        <v>67</v>
      </c>
      <c r="C76" s="28"/>
      <c r="D76" s="32"/>
      <c r="E76" s="32"/>
      <c r="F76" s="32"/>
      <c r="G76" s="35" t="s">
        <v>19</v>
      </c>
    </row>
    <row r="77" spans="1:7" ht="24.75" x14ac:dyDescent="0.25">
      <c r="A77" s="89"/>
      <c r="B77" s="105" t="s">
        <v>68</v>
      </c>
      <c r="C77" s="30"/>
      <c r="D77" s="33"/>
      <c r="E77" s="33"/>
      <c r="F77" s="33"/>
      <c r="G77" s="36" t="s">
        <v>20</v>
      </c>
    </row>
    <row r="78" spans="1:7" ht="24.75" x14ac:dyDescent="0.25">
      <c r="A78" s="89"/>
      <c r="B78" s="105" t="s">
        <v>69</v>
      </c>
      <c r="C78" s="30"/>
      <c r="D78" s="33"/>
      <c r="E78" s="33"/>
      <c r="F78" s="33"/>
      <c r="G78" s="36" t="s">
        <v>22</v>
      </c>
    </row>
    <row r="79" spans="1:7" ht="24.75" x14ac:dyDescent="0.25">
      <c r="A79" s="89"/>
      <c r="B79" s="105" t="s">
        <v>70</v>
      </c>
      <c r="C79" s="30"/>
      <c r="D79" s="29"/>
      <c r="E79" s="29"/>
      <c r="F79" s="29"/>
      <c r="G79" s="37" t="s">
        <v>21</v>
      </c>
    </row>
    <row r="80" spans="1:7" ht="23.25" x14ac:dyDescent="0.25">
      <c r="A80" s="90"/>
      <c r="B80" s="105" t="s">
        <v>71</v>
      </c>
      <c r="C80" s="31"/>
      <c r="D80" s="34"/>
      <c r="E80" s="34"/>
      <c r="F80" s="34"/>
    </row>
    <row r="81" spans="1:7" ht="24.75" x14ac:dyDescent="0.25">
      <c r="A81" s="88"/>
      <c r="B81" s="105" t="s">
        <v>72</v>
      </c>
      <c r="C81" s="40"/>
      <c r="D81" s="40"/>
      <c r="E81" s="40"/>
      <c r="F81" s="40"/>
      <c r="G81" s="35" t="s">
        <v>19</v>
      </c>
    </row>
    <row r="82" spans="1:7" ht="24.75" x14ac:dyDescent="0.25">
      <c r="A82" s="102"/>
      <c r="B82" s="105" t="s">
        <v>73</v>
      </c>
      <c r="C82" s="41"/>
      <c r="D82" s="41"/>
      <c r="E82" s="41"/>
      <c r="F82" s="41"/>
      <c r="G82" s="36" t="s">
        <v>20</v>
      </c>
    </row>
    <row r="83" spans="1:7" ht="24.75" x14ac:dyDescent="0.25">
      <c r="A83" s="102"/>
      <c r="B83" s="105" t="s">
        <v>74</v>
      </c>
      <c r="C83" s="41"/>
      <c r="D83" s="41"/>
      <c r="E83" s="41"/>
      <c r="F83" s="41"/>
      <c r="G83" s="36" t="s">
        <v>22</v>
      </c>
    </row>
    <row r="84" spans="1:7" ht="24.75" x14ac:dyDescent="0.25">
      <c r="A84" s="102"/>
      <c r="B84" s="105" t="s">
        <v>75</v>
      </c>
      <c r="C84" s="41"/>
      <c r="D84" s="41"/>
      <c r="E84" s="41"/>
      <c r="F84" s="41"/>
      <c r="G84" s="37" t="s">
        <v>21</v>
      </c>
    </row>
    <row r="85" spans="1:7" ht="23.25" x14ac:dyDescent="0.25">
      <c r="A85" s="103"/>
      <c r="B85" s="105" t="s">
        <v>76</v>
      </c>
      <c r="C85" s="42"/>
      <c r="D85" s="42"/>
      <c r="E85" s="42"/>
      <c r="F85" s="4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="85" zoomScaleNormal="85" workbookViewId="0">
      <selection activeCell="F13" sqref="F13"/>
    </sheetView>
  </sheetViews>
  <sheetFormatPr defaultColWidth="8.85546875" defaultRowHeight="23.25" x14ac:dyDescent="0.25"/>
  <cols>
    <col min="1" max="1" width="11.5703125" style="1" bestFit="1" customWidth="1"/>
    <col min="2" max="2" width="7.140625" style="1" customWidth="1"/>
    <col min="3" max="3" width="13.28515625" style="1" bestFit="1" customWidth="1"/>
    <col min="4" max="4" width="11.5703125" style="1" bestFit="1" customWidth="1"/>
    <col min="5" max="16384" width="8.85546875" style="1"/>
  </cols>
  <sheetData>
    <row r="1" spans="1:9" ht="25.5" x14ac:dyDescent="0.25">
      <c r="A1" s="333" t="s">
        <v>411</v>
      </c>
      <c r="B1" s="333" t="s">
        <v>412</v>
      </c>
      <c r="C1" s="333" t="s">
        <v>407</v>
      </c>
      <c r="D1" s="200" t="s">
        <v>410</v>
      </c>
      <c r="E1" s="200" t="s">
        <v>455</v>
      </c>
    </row>
    <row r="2" spans="1:9" x14ac:dyDescent="0.25">
      <c r="A2" s="88">
        <v>0</v>
      </c>
      <c r="B2" s="336">
        <f>A2*60</f>
        <v>0</v>
      </c>
      <c r="C2" s="336">
        <v>0</v>
      </c>
      <c r="D2" s="191">
        <f>C2*B2</f>
        <v>0</v>
      </c>
      <c r="E2" s="1">
        <f>D2*10</f>
        <v>0</v>
      </c>
    </row>
    <row r="3" spans="1:9" x14ac:dyDescent="0.25">
      <c r="A3" s="89">
        <v>5</v>
      </c>
      <c r="B3" s="59">
        <f t="shared" ref="B3:B8" si="0">A3*60</f>
        <v>300</v>
      </c>
      <c r="C3" s="59">
        <v>3.133</v>
      </c>
      <c r="D3" s="337">
        <f t="shared" ref="D3:D8" si="1">C3*B3</f>
        <v>939.9</v>
      </c>
      <c r="E3" s="1">
        <f t="shared" ref="E3:E10" si="2">D3*10</f>
        <v>9399</v>
      </c>
    </row>
    <row r="4" spans="1:9" x14ac:dyDescent="0.25">
      <c r="A4" s="89">
        <v>10</v>
      </c>
      <c r="B4" s="59">
        <f t="shared" si="0"/>
        <v>600</v>
      </c>
      <c r="C4" s="59">
        <v>3.2210000000000001</v>
      </c>
      <c r="D4" s="337">
        <f t="shared" si="1"/>
        <v>1932.6000000000001</v>
      </c>
      <c r="E4" s="1">
        <f t="shared" si="2"/>
        <v>19326</v>
      </c>
    </row>
    <row r="5" spans="1:9" x14ac:dyDescent="0.25">
      <c r="A5" s="89">
        <v>15</v>
      </c>
      <c r="B5" s="59">
        <f t="shared" si="0"/>
        <v>900</v>
      </c>
      <c r="C5" s="59">
        <v>3.109</v>
      </c>
      <c r="D5" s="337">
        <f t="shared" si="1"/>
        <v>2798.1</v>
      </c>
      <c r="E5" s="1">
        <f t="shared" si="2"/>
        <v>27981</v>
      </c>
    </row>
    <row r="6" spans="1:9" x14ac:dyDescent="0.25">
      <c r="A6" s="89">
        <v>20</v>
      </c>
      <c r="B6" s="59">
        <f t="shared" si="0"/>
        <v>1200</v>
      </c>
      <c r="C6" s="59">
        <v>3.2650000000000001</v>
      </c>
      <c r="D6" s="337">
        <f t="shared" si="1"/>
        <v>3918</v>
      </c>
      <c r="E6" s="1">
        <f t="shared" si="2"/>
        <v>39180</v>
      </c>
    </row>
    <row r="7" spans="1:9" x14ac:dyDescent="0.25">
      <c r="A7" s="89">
        <v>25</v>
      </c>
      <c r="B7" s="59">
        <f t="shared" si="0"/>
        <v>1500</v>
      </c>
      <c r="C7" s="59">
        <v>3.206</v>
      </c>
      <c r="D7" s="337">
        <f t="shared" si="1"/>
        <v>4809</v>
      </c>
      <c r="E7" s="1">
        <f t="shared" si="2"/>
        <v>48090</v>
      </c>
    </row>
    <row r="8" spans="1:9" x14ac:dyDescent="0.25">
      <c r="A8" s="90">
        <v>30</v>
      </c>
      <c r="B8" s="338">
        <f t="shared" si="0"/>
        <v>1800</v>
      </c>
      <c r="C8" s="338">
        <v>3.2229999999999999</v>
      </c>
      <c r="D8" s="339">
        <f t="shared" si="1"/>
        <v>5801.4</v>
      </c>
      <c r="E8" s="1">
        <f t="shared" si="2"/>
        <v>58014</v>
      </c>
    </row>
    <row r="9" spans="1:9" x14ac:dyDescent="0.25">
      <c r="A9" s="101" t="s">
        <v>408</v>
      </c>
      <c r="B9" s="333"/>
      <c r="C9" s="334">
        <f>AVERAGE(C3:C8)</f>
        <v>3.1928333333333332</v>
      </c>
      <c r="D9" s="335">
        <f>AVERAGE(D3:D8)</f>
        <v>3366.5</v>
      </c>
      <c r="E9" s="1">
        <f t="shared" si="2"/>
        <v>33665</v>
      </c>
    </row>
    <row r="10" spans="1:9" x14ac:dyDescent="0.25">
      <c r="A10" s="101" t="s">
        <v>409</v>
      </c>
      <c r="B10" s="333"/>
      <c r="C10" s="334">
        <f>STDEV(C3:C8)</f>
        <v>5.9485852659827185E-2</v>
      </c>
      <c r="D10" s="335">
        <f>STDEV(D3:D8)</f>
        <v>1821.0563879243273</v>
      </c>
      <c r="E10" s="1">
        <f t="shared" si="2"/>
        <v>18210.563879243273</v>
      </c>
    </row>
    <row r="13" spans="1:9" x14ac:dyDescent="0.25">
      <c r="C13" s="1" t="s">
        <v>452</v>
      </c>
      <c r="D13" s="1" t="s">
        <v>453</v>
      </c>
      <c r="E13" s="1" t="s">
        <v>454</v>
      </c>
    </row>
    <row r="16" spans="1:9" x14ac:dyDescent="0.25">
      <c r="I16" s="387" t="s">
        <v>449</v>
      </c>
    </row>
    <row r="17" spans="1:9" x14ac:dyDescent="0.25">
      <c r="A17" s="387" t="s">
        <v>1</v>
      </c>
      <c r="B17" s="101">
        <v>0</v>
      </c>
      <c r="C17" s="333">
        <v>5</v>
      </c>
      <c r="D17" s="333">
        <v>10</v>
      </c>
      <c r="E17" s="333">
        <v>15</v>
      </c>
      <c r="F17" s="333">
        <v>20</v>
      </c>
      <c r="G17" s="333">
        <v>25</v>
      </c>
      <c r="H17" s="333">
        <v>30</v>
      </c>
      <c r="I17" s="387" t="s">
        <v>14</v>
      </c>
    </row>
    <row r="18" spans="1:9" ht="25.5" x14ac:dyDescent="0.25">
      <c r="A18" s="387" t="s">
        <v>447</v>
      </c>
      <c r="B18" s="90">
        <v>0</v>
      </c>
      <c r="C18" s="386">
        <v>3.133</v>
      </c>
      <c r="D18" s="386">
        <v>3.2210000000000001</v>
      </c>
      <c r="E18" s="386">
        <v>3.109</v>
      </c>
      <c r="F18" s="386">
        <v>3.2650000000000001</v>
      </c>
      <c r="G18" s="386">
        <v>3.206</v>
      </c>
      <c r="H18" s="386">
        <v>3.2229999999999999</v>
      </c>
      <c r="I18" s="388">
        <v>3.1928333333333332</v>
      </c>
    </row>
    <row r="19" spans="1:9" ht="25.5" x14ac:dyDescent="0.25">
      <c r="A19" s="387" t="s">
        <v>448</v>
      </c>
      <c r="B19" s="90">
        <v>0</v>
      </c>
      <c r="C19" s="226">
        <v>939.9</v>
      </c>
      <c r="D19" s="226">
        <v>1932.6000000000001</v>
      </c>
      <c r="E19" s="226">
        <v>2798.1</v>
      </c>
      <c r="F19" s="226">
        <v>3918</v>
      </c>
      <c r="G19" s="226">
        <v>4809</v>
      </c>
      <c r="H19" s="226">
        <v>5801.4</v>
      </c>
      <c r="I19" s="389">
        <v>3366.5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9"/>
  <sheetViews>
    <sheetView topLeftCell="A201" zoomScale="85" zoomScaleNormal="85" workbookViewId="0">
      <selection activeCell="C225" sqref="C225:N225"/>
    </sheetView>
  </sheetViews>
  <sheetFormatPr defaultRowHeight="15" x14ac:dyDescent="0.25"/>
  <sheetData>
    <row r="1" spans="1:1" s="261" customFormat="1" ht="23.25" x14ac:dyDescent="0.5">
      <c r="A1" s="261" t="s">
        <v>335</v>
      </c>
    </row>
    <row r="2" spans="1:1" s="261" customFormat="1" ht="23.25" x14ac:dyDescent="0.5"/>
    <row r="3" spans="1:1" s="261" customFormat="1" ht="23.25" x14ac:dyDescent="0.5">
      <c r="A3" s="261" t="s">
        <v>336</v>
      </c>
    </row>
    <row r="4" spans="1:1" s="261" customFormat="1" ht="23.25" x14ac:dyDescent="0.5"/>
    <row r="5" spans="1:1" s="261" customFormat="1" ht="23.25" x14ac:dyDescent="0.5">
      <c r="A5" s="261" t="s">
        <v>337</v>
      </c>
    </row>
    <row r="6" spans="1:1" s="261" customFormat="1" ht="23.25" x14ac:dyDescent="0.5"/>
    <row r="7" spans="1:1" s="261" customFormat="1" ht="23.25" x14ac:dyDescent="0.5">
      <c r="A7" s="261" t="s">
        <v>339</v>
      </c>
    </row>
    <row r="8" spans="1:1" s="261" customFormat="1" ht="23.25" x14ac:dyDescent="0.5"/>
    <row r="9" spans="1:1" s="261" customFormat="1" ht="23.25" x14ac:dyDescent="0.5">
      <c r="A9" s="261" t="s">
        <v>338</v>
      </c>
    </row>
    <row r="10" spans="1:1" s="261" customFormat="1" ht="23.25" x14ac:dyDescent="0.5"/>
    <row r="11" spans="1:1" s="261" customFormat="1" ht="23.25" x14ac:dyDescent="0.5">
      <c r="A11" s="261" t="s">
        <v>340</v>
      </c>
    </row>
    <row r="12" spans="1:1" s="259" customFormat="1" ht="23.25" x14ac:dyDescent="0.5"/>
    <row r="13" spans="1:1" s="259" customFormat="1" ht="23.25" x14ac:dyDescent="0.5">
      <c r="A13" s="259" t="s">
        <v>341</v>
      </c>
    </row>
    <row r="14" spans="1:1" s="259" customFormat="1" ht="23.25" x14ac:dyDescent="0.5"/>
    <row r="15" spans="1:1" s="261" customFormat="1" ht="23.25" x14ac:dyDescent="0.5">
      <c r="A15" s="261" t="s">
        <v>386</v>
      </c>
    </row>
    <row r="16" spans="1:1" s="259" customFormat="1" ht="23.25" x14ac:dyDescent="0.5"/>
    <row r="17" spans="1:1" s="259" customFormat="1" ht="23.25" x14ac:dyDescent="0.5">
      <c r="A17" s="259" t="s">
        <v>342</v>
      </c>
    </row>
    <row r="41" spans="3:4" s="147" customFormat="1" ht="23.25" x14ac:dyDescent="0.5">
      <c r="C41" s="147" t="s">
        <v>352</v>
      </c>
      <c r="D41" s="147" t="s">
        <v>359</v>
      </c>
    </row>
    <row r="64" spans="3:4" s="260" customFormat="1" ht="26.25" x14ac:dyDescent="0.55000000000000004">
      <c r="C64" s="260" t="s">
        <v>353</v>
      </c>
      <c r="D64" s="260" t="s">
        <v>360</v>
      </c>
    </row>
    <row r="87" spans="3:4" ht="26.25" x14ac:dyDescent="0.55000000000000004">
      <c r="C87" s="260" t="s">
        <v>354</v>
      </c>
      <c r="D87" s="260" t="s">
        <v>361</v>
      </c>
    </row>
    <row r="110" spans="3:4" ht="26.25" x14ac:dyDescent="0.55000000000000004">
      <c r="C110" s="260" t="s">
        <v>355</v>
      </c>
      <c r="D110" s="260" t="s">
        <v>362</v>
      </c>
    </row>
    <row r="133" spans="3:4" ht="26.25" x14ac:dyDescent="0.55000000000000004">
      <c r="C133" s="260" t="s">
        <v>356</v>
      </c>
      <c r="D133" s="260" t="s">
        <v>363</v>
      </c>
    </row>
    <row r="156" spans="3:4" ht="26.25" x14ac:dyDescent="0.55000000000000004">
      <c r="C156" s="260" t="s">
        <v>358</v>
      </c>
      <c r="D156" s="260" t="s">
        <v>364</v>
      </c>
    </row>
    <row r="179" spans="3:4" ht="26.25" x14ac:dyDescent="0.55000000000000004">
      <c r="C179" s="260" t="s">
        <v>357</v>
      </c>
      <c r="D179" s="260" t="s">
        <v>365</v>
      </c>
    </row>
    <row r="202" spans="3:4" ht="26.25" x14ac:dyDescent="0.55000000000000004">
      <c r="C202" s="260" t="s">
        <v>366</v>
      </c>
      <c r="D202" s="260" t="s">
        <v>367</v>
      </c>
    </row>
    <row r="225" spans="3:4" ht="26.25" x14ac:dyDescent="0.55000000000000004">
      <c r="C225" s="260" t="s">
        <v>389</v>
      </c>
      <c r="D225" s="260" t="s">
        <v>390</v>
      </c>
    </row>
    <row r="248" spans="3:4" ht="26.25" x14ac:dyDescent="0.55000000000000004">
      <c r="C248" s="260" t="s">
        <v>392</v>
      </c>
      <c r="D248" s="260" t="s">
        <v>391</v>
      </c>
    </row>
    <row r="271" spans="3:4" ht="26.25" x14ac:dyDescent="0.55000000000000004">
      <c r="C271" s="260" t="s">
        <v>393</v>
      </c>
      <c r="D271" s="260" t="s">
        <v>394</v>
      </c>
    </row>
    <row r="294" spans="3:4" ht="26.25" x14ac:dyDescent="0.55000000000000004">
      <c r="C294" s="260" t="s">
        <v>395</v>
      </c>
      <c r="D294" s="260" t="s">
        <v>396</v>
      </c>
    </row>
    <row r="317" spans="3:4" ht="26.25" x14ac:dyDescent="0.55000000000000004">
      <c r="C317" s="260" t="s">
        <v>397</v>
      </c>
      <c r="D317" s="260" t="s">
        <v>398</v>
      </c>
    </row>
    <row r="328" spans="28:28" x14ac:dyDescent="0.25">
      <c r="AB328" s="344" t="s">
        <v>417</v>
      </c>
    </row>
    <row r="340" spans="3:4" ht="26.25" x14ac:dyDescent="0.55000000000000004">
      <c r="C340" s="260" t="s">
        <v>399</v>
      </c>
      <c r="D340" s="260" t="s">
        <v>400</v>
      </c>
    </row>
    <row r="363" spans="3:4" ht="26.25" x14ac:dyDescent="0.55000000000000004">
      <c r="C363" s="260" t="s">
        <v>401</v>
      </c>
      <c r="D363" s="260" t="s">
        <v>402</v>
      </c>
    </row>
    <row r="386" spans="3:4" s="107" customFormat="1" ht="26.25" x14ac:dyDescent="0.55000000000000004">
      <c r="C386" s="260" t="s">
        <v>403</v>
      </c>
      <c r="D386" s="260" t="s">
        <v>405</v>
      </c>
    </row>
    <row r="409" spans="3:4" s="107" customFormat="1" ht="26.25" x14ac:dyDescent="0.55000000000000004">
      <c r="C409" s="260" t="s">
        <v>404</v>
      </c>
      <c r="D409" s="260" t="s">
        <v>406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4" workbookViewId="0">
      <selection activeCell="C47" sqref="C47"/>
    </sheetView>
  </sheetViews>
  <sheetFormatPr defaultColWidth="9.140625" defaultRowHeight="23.25" x14ac:dyDescent="0.25"/>
  <cols>
    <col min="1" max="1" width="11.85546875" style="1" customWidth="1"/>
    <col min="2" max="2" width="10.140625" style="1" customWidth="1"/>
    <col min="3" max="3" width="9.140625" style="1" customWidth="1"/>
    <col min="4" max="4" width="8.28515625" style="1" customWidth="1"/>
    <col min="5" max="5" width="6.85546875" style="1" customWidth="1"/>
    <col min="6" max="6" width="6.42578125" style="1" customWidth="1"/>
    <col min="7" max="7" width="6" style="1" bestFit="1" customWidth="1"/>
    <col min="8" max="8" width="10.28515625" style="1" bestFit="1" customWidth="1"/>
    <col min="9" max="9" width="8.140625" style="1" bestFit="1" customWidth="1"/>
    <col min="10" max="10" width="7.7109375" style="1" bestFit="1" customWidth="1"/>
    <col min="11" max="11" width="8.140625" style="1" bestFit="1" customWidth="1"/>
    <col min="12" max="16384" width="9.140625" style="1"/>
  </cols>
  <sheetData>
    <row r="1" spans="1:10" ht="31.5" x14ac:dyDescent="0.25">
      <c r="A1" s="456" t="s">
        <v>422</v>
      </c>
      <c r="B1" s="456"/>
      <c r="C1" s="354"/>
      <c r="D1" s="354"/>
      <c r="E1" s="59"/>
      <c r="F1" s="59"/>
      <c r="G1" s="59"/>
      <c r="H1" s="343"/>
      <c r="I1" s="343"/>
    </row>
    <row r="2" spans="1:10" x14ac:dyDescent="0.25">
      <c r="A2" s="355" t="s">
        <v>423</v>
      </c>
      <c r="B2" s="356">
        <v>100</v>
      </c>
      <c r="C2" s="356">
        <v>50</v>
      </c>
      <c r="D2" s="356">
        <v>10</v>
      </c>
      <c r="E2" s="128">
        <v>5</v>
      </c>
      <c r="F2" s="128">
        <v>1</v>
      </c>
      <c r="G2" s="128">
        <v>0.5</v>
      </c>
      <c r="H2" s="128"/>
      <c r="I2" s="59"/>
    </row>
    <row r="3" spans="1:10" ht="45.75" customHeight="1" x14ac:dyDescent="0.25">
      <c r="A3" s="357" t="s">
        <v>424</v>
      </c>
      <c r="B3" s="358">
        <v>648771</v>
      </c>
      <c r="C3" s="358">
        <v>309791</v>
      </c>
      <c r="D3" s="358">
        <v>58607</v>
      </c>
      <c r="E3" s="359">
        <v>29000</v>
      </c>
      <c r="F3" s="359">
        <v>5879</v>
      </c>
      <c r="G3" s="360">
        <v>3509</v>
      </c>
      <c r="H3" s="361"/>
      <c r="I3" s="59" t="s">
        <v>425</v>
      </c>
      <c r="J3" s="1">
        <v>6423.6</v>
      </c>
    </row>
    <row r="4" spans="1:10" x14ac:dyDescent="0.25">
      <c r="A4" s="362" t="s">
        <v>426</v>
      </c>
      <c r="B4" s="457" t="s">
        <v>427</v>
      </c>
      <c r="C4" s="457"/>
      <c r="D4" s="363"/>
      <c r="E4" s="364" t="s">
        <v>428</v>
      </c>
      <c r="F4" s="363"/>
      <c r="G4" s="363"/>
      <c r="H4" s="131"/>
      <c r="I4" s="1" t="s">
        <v>429</v>
      </c>
      <c r="J4" s="1">
        <v>0</v>
      </c>
    </row>
    <row r="17" spans="1:12" x14ac:dyDescent="0.25">
      <c r="A17" s="365" t="s">
        <v>430</v>
      </c>
      <c r="B17" s="366"/>
      <c r="C17" s="366"/>
      <c r="D17" s="366"/>
      <c r="E17" s="367"/>
      <c r="F17" s="367"/>
      <c r="G17" s="367"/>
      <c r="H17" s="367"/>
      <c r="I17" s="367"/>
      <c r="J17" s="368"/>
    </row>
    <row r="18" spans="1:12" ht="26.25" x14ac:dyDescent="0.25">
      <c r="A18" s="369" t="s">
        <v>431</v>
      </c>
      <c r="B18" s="370" t="s">
        <v>432</v>
      </c>
      <c r="C18" s="370" t="s">
        <v>433</v>
      </c>
      <c r="D18" s="370" t="s">
        <v>434</v>
      </c>
      <c r="E18" s="370" t="s">
        <v>435</v>
      </c>
      <c r="F18" s="370" t="s">
        <v>436</v>
      </c>
      <c r="G18" s="370" t="s">
        <v>437</v>
      </c>
      <c r="H18" s="370" t="s">
        <v>438</v>
      </c>
      <c r="I18" s="368" t="s">
        <v>439</v>
      </c>
      <c r="J18" s="183" t="s">
        <v>408</v>
      </c>
    </row>
    <row r="19" spans="1:12" ht="46.5" x14ac:dyDescent="0.25">
      <c r="A19" s="371" t="s">
        <v>424</v>
      </c>
      <c r="B19" s="372">
        <v>3515</v>
      </c>
      <c r="C19" s="372">
        <v>3450</v>
      </c>
      <c r="D19" s="372">
        <v>3544</v>
      </c>
      <c r="E19" s="372">
        <v>3476</v>
      </c>
      <c r="F19" s="372">
        <v>3501</v>
      </c>
      <c r="G19" s="372">
        <v>3510</v>
      </c>
      <c r="H19" s="372">
        <v>3521</v>
      </c>
      <c r="I19" s="373">
        <v>3556</v>
      </c>
      <c r="J19" s="374">
        <f>AVERAGE(B19:I19)</f>
        <v>3509.125</v>
      </c>
      <c r="L19" s="16"/>
    </row>
    <row r="20" spans="1:12" x14ac:dyDescent="0.25">
      <c r="A20" s="183" t="s">
        <v>423</v>
      </c>
      <c r="B20" s="375">
        <f t="shared" ref="B20:I20" si="0">(B19-$J$4)/$J$3</f>
        <v>0.54720094650974527</v>
      </c>
      <c r="C20" s="375">
        <f t="shared" si="0"/>
        <v>0.53708201008780121</v>
      </c>
      <c r="D20" s="375">
        <f t="shared" si="0"/>
        <v>0.55171554891338193</v>
      </c>
      <c r="E20" s="375">
        <f t="shared" si="0"/>
        <v>0.54112958465657879</v>
      </c>
      <c r="F20" s="375">
        <f t="shared" si="0"/>
        <v>0.54502148328040345</v>
      </c>
      <c r="G20" s="375">
        <f t="shared" si="0"/>
        <v>0.54642256678498036</v>
      </c>
      <c r="H20" s="375">
        <f t="shared" si="0"/>
        <v>0.5481350021794632</v>
      </c>
      <c r="I20" s="375">
        <f t="shared" si="0"/>
        <v>0.55358366025281769</v>
      </c>
      <c r="J20" s="376"/>
      <c r="L20" s="16"/>
    </row>
    <row r="21" spans="1:12" x14ac:dyDescent="0.25">
      <c r="A21" s="16"/>
      <c r="B21" s="377"/>
      <c r="C21" s="340" t="s">
        <v>440</v>
      </c>
      <c r="E21" s="52"/>
      <c r="H21" s="16"/>
      <c r="I21" s="343"/>
      <c r="L21" s="16"/>
    </row>
    <row r="22" spans="1:12" x14ac:dyDescent="0.25">
      <c r="A22" s="378" t="s">
        <v>29</v>
      </c>
      <c r="B22" s="379">
        <f>STDEV(B20:I20)</f>
        <v>5.3440418662880481E-3</v>
      </c>
      <c r="C22" s="341"/>
      <c r="E22" s="380"/>
      <c r="F22" s="52"/>
      <c r="G22" s="52"/>
      <c r="H22" s="378" t="s">
        <v>29</v>
      </c>
      <c r="I22" s="381"/>
      <c r="J22" s="340"/>
      <c r="L22" s="16"/>
    </row>
    <row r="23" spans="1:12" x14ac:dyDescent="0.5">
      <c r="A23" s="382" t="s">
        <v>441</v>
      </c>
      <c r="B23" s="383">
        <f>3.14*B22</f>
        <v>1.678029146014447E-2</v>
      </c>
      <c r="C23" s="384" t="s">
        <v>442</v>
      </c>
      <c r="F23" s="380"/>
      <c r="G23" s="380"/>
      <c r="H23" s="382" t="s">
        <v>441</v>
      </c>
      <c r="I23" s="383"/>
      <c r="J23" s="384" t="s">
        <v>442</v>
      </c>
      <c r="L23" s="16"/>
    </row>
    <row r="24" spans="1:12" x14ac:dyDescent="0.5">
      <c r="A24" s="382" t="s">
        <v>443</v>
      </c>
      <c r="B24" s="383">
        <f>10*B22</f>
        <v>5.3440418662880483E-2</v>
      </c>
      <c r="C24" s="342" t="s">
        <v>444</v>
      </c>
      <c r="E24" s="385"/>
      <c r="H24" s="382" t="s">
        <v>443</v>
      </c>
      <c r="I24" s="383"/>
      <c r="J24" s="342" t="s">
        <v>444</v>
      </c>
    </row>
    <row r="25" spans="1:12" x14ac:dyDescent="0.25">
      <c r="D25" s="458" t="s">
        <v>445</v>
      </c>
      <c r="E25" s="458"/>
      <c r="F25" s="458"/>
      <c r="G25" s="458"/>
      <c r="J25" s="340" t="s">
        <v>440</v>
      </c>
    </row>
    <row r="27" spans="1:12" x14ac:dyDescent="0.25">
      <c r="A27" s="1" t="s">
        <v>17</v>
      </c>
      <c r="B27" s="1" t="s">
        <v>446</v>
      </c>
    </row>
    <row r="28" spans="1:12" x14ac:dyDescent="0.25">
      <c r="B28" s="3">
        <f>A28/$J$3</f>
        <v>0</v>
      </c>
      <c r="D28" s="1">
        <f>105/100</f>
        <v>1.05</v>
      </c>
      <c r="E28" s="3">
        <f>$D$32*B28</f>
        <v>0</v>
      </c>
      <c r="H28" s="3">
        <v>49.782808705398843</v>
      </c>
      <c r="I28" s="3">
        <v>49.074537642443495</v>
      </c>
      <c r="J28" s="3">
        <v>48.589716047076408</v>
      </c>
    </row>
    <row r="29" spans="1:12" x14ac:dyDescent="0.25">
      <c r="B29" s="3">
        <f t="shared" ref="B29:B38" si="1">A29/$J$3</f>
        <v>0</v>
      </c>
      <c r="E29" s="3">
        <f t="shared" ref="E29:E38" si="2">$D$32*B29</f>
        <v>0</v>
      </c>
      <c r="H29" s="3">
        <v>40.990472632168874</v>
      </c>
      <c r="I29" s="3">
        <v>41.868251447786285</v>
      </c>
      <c r="J29" s="3">
        <v>39.689986923220623</v>
      </c>
    </row>
    <row r="30" spans="1:12" x14ac:dyDescent="0.25">
      <c r="B30" s="3">
        <f t="shared" si="1"/>
        <v>0</v>
      </c>
      <c r="E30" s="3">
        <f t="shared" si="2"/>
        <v>0</v>
      </c>
      <c r="F30" s="52"/>
      <c r="G30" s="52"/>
      <c r="H30" s="3">
        <v>38.809592751727997</v>
      </c>
      <c r="I30" s="3">
        <v>39.867340743508315</v>
      </c>
      <c r="J30" s="3">
        <v>38.129763683915556</v>
      </c>
    </row>
    <row r="31" spans="1:12" x14ac:dyDescent="0.25">
      <c r="B31" s="3">
        <f t="shared" si="1"/>
        <v>0</v>
      </c>
      <c r="E31" s="3">
        <f t="shared" si="2"/>
        <v>0</v>
      </c>
      <c r="F31" s="380"/>
      <c r="G31" s="380"/>
      <c r="H31" s="3">
        <v>38.480384830935925</v>
      </c>
      <c r="I31" s="3">
        <v>38.637796562675135</v>
      </c>
      <c r="J31" s="3">
        <v>37.466280590323187</v>
      </c>
    </row>
    <row r="32" spans="1:12" x14ac:dyDescent="0.25">
      <c r="B32" s="3">
        <f t="shared" si="1"/>
        <v>0</v>
      </c>
      <c r="E32" s="3">
        <f t="shared" si="2"/>
        <v>0</v>
      </c>
      <c r="H32" s="3">
        <v>37.001237623762378</v>
      </c>
      <c r="I32" s="3">
        <v>37.371310480104619</v>
      </c>
      <c r="J32" s="3">
        <v>35.99563328974407</v>
      </c>
    </row>
    <row r="33" spans="2:10" x14ac:dyDescent="0.5">
      <c r="B33" s="3">
        <f t="shared" si="1"/>
        <v>0</v>
      </c>
      <c r="E33" s="3">
        <f t="shared" si="2"/>
        <v>0</v>
      </c>
      <c r="F33" s="385"/>
      <c r="G33" s="385"/>
      <c r="H33" s="3">
        <v>36.010998505510926</v>
      </c>
      <c r="I33" s="3">
        <v>36.763240239118254</v>
      </c>
      <c r="J33" s="3">
        <v>35.34146740145713</v>
      </c>
    </row>
    <row r="34" spans="2:10" x14ac:dyDescent="0.25">
      <c r="B34" s="3">
        <f t="shared" si="1"/>
        <v>0</v>
      </c>
      <c r="E34" s="3">
        <f t="shared" si="2"/>
        <v>0</v>
      </c>
      <c r="H34" s="3">
        <v>35.81190453951055</v>
      </c>
      <c r="I34" s="3">
        <v>36.52213711937231</v>
      </c>
      <c r="J34" s="3">
        <v>34.899962637773214</v>
      </c>
    </row>
    <row r="35" spans="2:10" x14ac:dyDescent="0.25">
      <c r="B35" s="3">
        <f t="shared" si="1"/>
        <v>0</v>
      </c>
      <c r="E35" s="3">
        <f t="shared" si="2"/>
        <v>0</v>
      </c>
      <c r="H35" s="3">
        <v>35.392793760508127</v>
      </c>
      <c r="I35" s="3">
        <v>36.29623575565104</v>
      </c>
      <c r="J35" s="3">
        <v>34.732252942275359</v>
      </c>
    </row>
    <row r="36" spans="2:10" x14ac:dyDescent="0.25">
      <c r="B36" s="3">
        <f t="shared" si="1"/>
        <v>0</v>
      </c>
      <c r="E36" s="3">
        <f t="shared" si="2"/>
        <v>0</v>
      </c>
      <c r="H36" s="3">
        <v>35.305179338688582</v>
      </c>
      <c r="I36" s="3">
        <v>36.146833551279663</v>
      </c>
      <c r="J36" s="3">
        <v>34.55963945451149</v>
      </c>
    </row>
    <row r="37" spans="2:10" x14ac:dyDescent="0.25">
      <c r="B37" s="3">
        <f t="shared" si="1"/>
        <v>0</v>
      </c>
      <c r="E37" s="3">
        <f t="shared" si="2"/>
        <v>0</v>
      </c>
      <c r="H37" s="3">
        <v>34.506188118811878</v>
      </c>
      <c r="I37" s="3">
        <v>35.442975901363724</v>
      </c>
      <c r="J37" s="3">
        <v>33.924107976835415</v>
      </c>
    </row>
    <row r="38" spans="2:10" x14ac:dyDescent="0.25">
      <c r="B38" s="3">
        <f t="shared" si="1"/>
        <v>0</v>
      </c>
      <c r="E38" s="3">
        <f t="shared" si="2"/>
        <v>0</v>
      </c>
      <c r="H38" s="3">
        <v>34.229123855781808</v>
      </c>
      <c r="I38" s="3">
        <v>34.383593312161402</v>
      </c>
      <c r="J38" s="3">
        <v>33.516112460302629</v>
      </c>
    </row>
  </sheetData>
  <mergeCells count="3">
    <mergeCell ref="A1:B1"/>
    <mergeCell ref="B4:C4"/>
    <mergeCell ref="D25:G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A34" workbookViewId="0">
      <selection activeCell="M59" sqref="M59"/>
    </sheetView>
  </sheetViews>
  <sheetFormatPr defaultRowHeight="15" x14ac:dyDescent="0.25"/>
  <cols>
    <col min="2" max="2" width="13.140625" customWidth="1"/>
    <col min="3" max="3" width="14" customWidth="1"/>
    <col min="8" max="8" width="12.28515625" customWidth="1"/>
    <col min="9" max="9" width="12.42578125" customWidth="1"/>
    <col min="13" max="13" width="8.28515625" bestFit="1" customWidth="1"/>
  </cols>
  <sheetData>
    <row r="1" spans="1:17" ht="23.25" x14ac:dyDescent="0.5">
      <c r="A1" s="268" t="s">
        <v>28</v>
      </c>
      <c r="B1" s="268" t="s">
        <v>346</v>
      </c>
      <c r="C1" s="269" t="s">
        <v>0</v>
      </c>
      <c r="D1" s="268" t="s">
        <v>28</v>
      </c>
      <c r="E1" s="269" t="s">
        <v>2</v>
      </c>
      <c r="F1" s="269"/>
      <c r="G1" s="269" t="s">
        <v>28</v>
      </c>
      <c r="H1" s="268" t="s">
        <v>349</v>
      </c>
      <c r="I1" s="268" t="s">
        <v>269</v>
      </c>
      <c r="J1" s="250"/>
      <c r="K1" s="147"/>
      <c r="L1" s="442" t="s">
        <v>346</v>
      </c>
      <c r="M1" s="147"/>
      <c r="N1" s="147"/>
      <c r="O1" s="147"/>
      <c r="P1" s="147"/>
    </row>
    <row r="2" spans="1:17" ht="30" x14ac:dyDescent="0.25">
      <c r="A2" s="268" t="s">
        <v>1</v>
      </c>
      <c r="B2" s="268" t="s">
        <v>52</v>
      </c>
      <c r="C2" s="269" t="s">
        <v>29</v>
      </c>
      <c r="D2" s="268" t="s">
        <v>1</v>
      </c>
      <c r="E2" s="269" t="s">
        <v>52</v>
      </c>
      <c r="F2" s="269" t="s">
        <v>29</v>
      </c>
      <c r="G2" s="269" t="s">
        <v>1</v>
      </c>
      <c r="H2" s="268" t="s">
        <v>52</v>
      </c>
      <c r="I2" s="268" t="s">
        <v>29</v>
      </c>
      <c r="J2" s="250"/>
      <c r="K2" s="445" t="s">
        <v>1</v>
      </c>
      <c r="L2" s="445" t="s">
        <v>52</v>
      </c>
      <c r="M2" s="445" t="s">
        <v>482</v>
      </c>
      <c r="N2" s="445" t="s">
        <v>483</v>
      </c>
      <c r="O2" s="445" t="s">
        <v>484</v>
      </c>
      <c r="P2" s="445" t="s">
        <v>368</v>
      </c>
      <c r="Q2" s="24" t="s">
        <v>485</v>
      </c>
    </row>
    <row r="3" spans="1:17" ht="23.25" x14ac:dyDescent="0.5">
      <c r="A3" s="262">
        <v>0</v>
      </c>
      <c r="B3" s="263">
        <v>1</v>
      </c>
      <c r="C3" s="270">
        <v>0</v>
      </c>
      <c r="D3" s="251">
        <v>0</v>
      </c>
      <c r="E3" s="252">
        <v>1</v>
      </c>
      <c r="F3" s="252">
        <v>0</v>
      </c>
      <c r="G3" s="252">
        <v>0</v>
      </c>
      <c r="H3" s="284">
        <v>1</v>
      </c>
      <c r="I3" s="285">
        <v>0</v>
      </c>
      <c r="J3" s="250"/>
      <c r="K3" s="443">
        <v>0</v>
      </c>
      <c r="L3" s="59">
        <v>1</v>
      </c>
      <c r="M3" s="98">
        <f>AVERAGE(EfficiencyTP!AH3,EfficiencyTP!AM3,EfficiencyTP!AR3)</f>
        <v>50.336363825061746</v>
      </c>
      <c r="N3" s="98">
        <f>$M$3*L3</f>
        <v>50.336363825061746</v>
      </c>
      <c r="O3" s="98">
        <f>$M$3-N3</f>
        <v>0</v>
      </c>
      <c r="P3" s="98">
        <v>0</v>
      </c>
      <c r="Q3" s="203">
        <f>(1/N3)-(1/$M$3)</f>
        <v>0</v>
      </c>
    </row>
    <row r="4" spans="1:17" ht="23.25" x14ac:dyDescent="0.5">
      <c r="A4" s="264">
        <v>5</v>
      </c>
      <c r="B4" s="284">
        <v>0.91249454475795044</v>
      </c>
      <c r="C4" s="288">
        <v>7.57361379197595E-3</v>
      </c>
      <c r="D4" s="251">
        <v>5</v>
      </c>
      <c r="E4" s="290">
        <v>0.98461310880221553</v>
      </c>
      <c r="F4" s="290">
        <v>1.2120575007538908E-2</v>
      </c>
      <c r="G4" s="252">
        <v>1</v>
      </c>
      <c r="H4" s="284">
        <v>0.9009100413543788</v>
      </c>
      <c r="I4" s="285">
        <v>3.9857343157543683E-2</v>
      </c>
      <c r="J4" s="250"/>
      <c r="K4" s="443">
        <v>5</v>
      </c>
      <c r="L4" s="394">
        <v>0.91249454475795044</v>
      </c>
      <c r="M4" s="98"/>
      <c r="N4" s="98">
        <f t="shared" ref="N4:N7" si="0">$M$3*L4</f>
        <v>45.931657393320286</v>
      </c>
      <c r="O4" s="98">
        <f t="shared" ref="O4:O7" si="1">$M$3-N4</f>
        <v>4.4047064317414595</v>
      </c>
      <c r="P4" s="98">
        <v>9.1573171890812446E-2</v>
      </c>
      <c r="Q4" s="203">
        <f t="shared" ref="Q4:Q7" si="2">(1/N4)-(1/$M$3)</f>
        <v>1.9051229632914383E-3</v>
      </c>
    </row>
    <row r="5" spans="1:17" ht="23.25" x14ac:dyDescent="0.5">
      <c r="A5" s="264">
        <v>15</v>
      </c>
      <c r="B5" s="284">
        <v>0.76361657751106138</v>
      </c>
      <c r="C5" s="288">
        <v>7.9748190503995432E-3</v>
      </c>
      <c r="D5" s="251">
        <v>15</v>
      </c>
      <c r="E5" s="290">
        <v>0.97501574321494555</v>
      </c>
      <c r="F5" s="290">
        <v>1.0214470135278542E-2</v>
      </c>
      <c r="G5" s="252">
        <v>3</v>
      </c>
      <c r="H5" s="284">
        <v>0.47836643292351128</v>
      </c>
      <c r="I5" s="285">
        <v>5.04049856011878E-2</v>
      </c>
      <c r="J5" s="250"/>
      <c r="K5" s="443">
        <v>15</v>
      </c>
      <c r="L5" s="394">
        <v>0.76361657751106138</v>
      </c>
      <c r="M5" s="98"/>
      <c r="N5" s="98">
        <f t="shared" si="0"/>
        <v>38.437681868445246</v>
      </c>
      <c r="O5" s="98">
        <f t="shared" si="1"/>
        <v>11.8986819566165</v>
      </c>
      <c r="P5" s="98">
        <v>0.26968947768696439</v>
      </c>
      <c r="Q5" s="203">
        <f t="shared" si="2"/>
        <v>6.1497835196714472E-3</v>
      </c>
    </row>
    <row r="6" spans="1:17" ht="23.25" x14ac:dyDescent="0.5">
      <c r="A6" s="264">
        <v>30</v>
      </c>
      <c r="B6" s="284">
        <v>0.52666929704035104</v>
      </c>
      <c r="C6" s="288">
        <v>2.0225201750418347E-2</v>
      </c>
      <c r="D6" s="251">
        <v>30</v>
      </c>
      <c r="E6" s="290">
        <v>0.95985106213188109</v>
      </c>
      <c r="F6" s="290">
        <v>9.6785504274164817E-3</v>
      </c>
      <c r="G6" s="252">
        <v>5</v>
      </c>
      <c r="H6" s="284">
        <v>0.24547376969721313</v>
      </c>
      <c r="I6" s="285">
        <v>3.6806903273667209E-2</v>
      </c>
      <c r="J6" s="250"/>
      <c r="K6" s="443">
        <v>30</v>
      </c>
      <c r="L6" s="394">
        <v>0.52666929704035104</v>
      </c>
      <c r="M6" s="98"/>
      <c r="N6" s="98">
        <f t="shared" si="0"/>
        <v>26.510617351312625</v>
      </c>
      <c r="O6" s="98">
        <f t="shared" si="1"/>
        <v>23.82574647374912</v>
      </c>
      <c r="P6" s="98">
        <v>0.64118244726129281</v>
      </c>
      <c r="Q6" s="203">
        <f t="shared" si="2"/>
        <v>1.785438251728275E-2</v>
      </c>
    </row>
    <row r="7" spans="1:17" ht="23.25" x14ac:dyDescent="0.5">
      <c r="A7" s="264">
        <v>60</v>
      </c>
      <c r="B7" s="284">
        <v>0.28899966838022811</v>
      </c>
      <c r="C7" s="288">
        <v>2.3904578559999477E-2</v>
      </c>
      <c r="D7" s="251">
        <v>60</v>
      </c>
      <c r="E7" s="290">
        <v>0.94615761067158777</v>
      </c>
      <c r="F7" s="290">
        <v>1.4051059292058634E-2</v>
      </c>
      <c r="G7" s="252">
        <v>7</v>
      </c>
      <c r="H7" s="284">
        <v>0.11441146646249156</v>
      </c>
      <c r="I7" s="285">
        <v>2.1428379721791842E-2</v>
      </c>
      <c r="J7" s="250"/>
      <c r="K7" s="444">
        <v>60</v>
      </c>
      <c r="L7" s="57">
        <v>0.28899966838022811</v>
      </c>
      <c r="M7" s="453"/>
      <c r="N7" s="453">
        <f t="shared" si="0"/>
        <v>14.547192452909355</v>
      </c>
      <c r="O7" s="453">
        <f t="shared" si="1"/>
        <v>35.789171372152389</v>
      </c>
      <c r="P7" s="453">
        <v>1.2413297383436224</v>
      </c>
      <c r="Q7" s="454">
        <f t="shared" si="2"/>
        <v>4.8875433106515057E-2</v>
      </c>
    </row>
    <row r="8" spans="1:17" ht="23.25" x14ac:dyDescent="0.5">
      <c r="A8" s="264"/>
      <c r="B8" s="251"/>
      <c r="C8" s="271"/>
      <c r="D8" s="251"/>
      <c r="E8" s="252"/>
      <c r="F8" s="252"/>
      <c r="G8" s="252">
        <v>9</v>
      </c>
      <c r="H8" s="284">
        <v>4.7690842161853771E-2</v>
      </c>
      <c r="I8" s="285">
        <v>4.759517149519628E-3</v>
      </c>
      <c r="J8" s="250"/>
      <c r="K8" s="147"/>
      <c r="L8" s="449"/>
      <c r="M8" s="147"/>
      <c r="N8" s="147"/>
      <c r="O8" s="147"/>
      <c r="P8" s="147"/>
    </row>
    <row r="9" spans="1:17" ht="23.25" x14ac:dyDescent="0.5">
      <c r="A9" s="264"/>
      <c r="B9" s="251"/>
      <c r="C9" s="271"/>
      <c r="D9" s="251"/>
      <c r="E9" s="252"/>
      <c r="F9" s="252"/>
      <c r="G9" s="252">
        <v>11</v>
      </c>
      <c r="H9" s="284">
        <v>2.7105970740678317E-2</v>
      </c>
      <c r="I9" s="285">
        <v>7.2452031552516236E-3</v>
      </c>
      <c r="J9" s="250"/>
      <c r="K9" s="449"/>
      <c r="M9" s="449"/>
      <c r="N9" s="147"/>
      <c r="O9" s="147"/>
      <c r="P9" s="147"/>
    </row>
    <row r="10" spans="1:17" ht="23.25" x14ac:dyDescent="0.5">
      <c r="A10" s="265"/>
      <c r="B10" s="266"/>
      <c r="C10" s="272"/>
      <c r="D10" s="266"/>
      <c r="E10" s="267"/>
      <c r="F10" s="267"/>
      <c r="G10" s="267">
        <v>13</v>
      </c>
      <c r="H10" s="286">
        <v>1.0826685455711783E-2</v>
      </c>
      <c r="I10" s="287">
        <v>5.6489822096550358E-3</v>
      </c>
      <c r="J10" s="250"/>
      <c r="K10" s="147"/>
      <c r="L10" s="59" t="s">
        <v>349</v>
      </c>
      <c r="M10" s="147"/>
      <c r="N10" s="147"/>
      <c r="O10" s="147"/>
      <c r="P10" s="147"/>
    </row>
    <row r="11" spans="1:17" ht="23.25" x14ac:dyDescent="0.25">
      <c r="K11" s="445" t="s">
        <v>1</v>
      </c>
      <c r="L11" s="445" t="s">
        <v>52</v>
      </c>
      <c r="M11" s="445" t="s">
        <v>482</v>
      </c>
      <c r="N11" s="445" t="s">
        <v>483</v>
      </c>
      <c r="O11" s="445" t="s">
        <v>484</v>
      </c>
      <c r="P11" s="445" t="s">
        <v>368</v>
      </c>
      <c r="Q11" s="24" t="s">
        <v>485</v>
      </c>
    </row>
    <row r="12" spans="1:17" ht="26.25" x14ac:dyDescent="0.55000000000000004">
      <c r="A12" s="260"/>
      <c r="K12" s="446">
        <v>0</v>
      </c>
      <c r="L12" s="394">
        <v>1</v>
      </c>
      <c r="M12" s="148">
        <f>AVERAGE(EfficiencyTP!L21,EfficiencyTP!G21,EfficiencyTP!B21)</f>
        <v>49.772020362413599</v>
      </c>
      <c r="N12" s="148">
        <f>$M$12*L12</f>
        <v>49.772020362413599</v>
      </c>
      <c r="O12" s="148">
        <f>$M$12-N12</f>
        <v>0</v>
      </c>
      <c r="P12" s="148">
        <v>0</v>
      </c>
      <c r="Q12" s="455">
        <f>(1/N12)-(1/$M$12)</f>
        <v>0</v>
      </c>
    </row>
    <row r="13" spans="1:17" ht="23.25" x14ac:dyDescent="0.5">
      <c r="K13" s="446">
        <v>1</v>
      </c>
      <c r="L13" s="394">
        <v>0.9009100413543788</v>
      </c>
      <c r="M13" s="148"/>
      <c r="N13" s="148">
        <f t="shared" ref="N13:N19" si="3">$M$12*L13</f>
        <v>44.840112922993022</v>
      </c>
      <c r="O13" s="148">
        <f>$M$12-N13</f>
        <v>4.9319074394205771</v>
      </c>
      <c r="P13" s="148">
        <v>0.104349869472352</v>
      </c>
      <c r="Q13" s="450">
        <f>(1/N13)-(1/$M$12)</f>
        <v>2.2098507828424777E-3</v>
      </c>
    </row>
    <row r="14" spans="1:17" ht="23.25" x14ac:dyDescent="0.5">
      <c r="K14" s="446">
        <v>3</v>
      </c>
      <c r="L14" s="394">
        <v>0.47836643292351128</v>
      </c>
      <c r="M14" s="148"/>
      <c r="N14" s="148">
        <f t="shared" si="3"/>
        <v>23.809263840164164</v>
      </c>
      <c r="O14" s="148">
        <f t="shared" ref="O13:O19" si="4">$M$12-N14</f>
        <v>25.962756522249435</v>
      </c>
      <c r="P14" s="148">
        <v>0.73737824410107822</v>
      </c>
      <c r="Q14" s="450">
        <f t="shared" ref="Q13:Q19" si="5">(1/N14)-(1/$M$12)</f>
        <v>2.1908849033649591E-2</v>
      </c>
    </row>
    <row r="15" spans="1:17" ht="23.25" x14ac:dyDescent="0.5">
      <c r="K15" s="446">
        <v>5</v>
      </c>
      <c r="L15" s="394">
        <v>0.24547376969721313</v>
      </c>
      <c r="M15" s="148"/>
      <c r="N15" s="148">
        <f t="shared" si="3"/>
        <v>12.217725463808119</v>
      </c>
      <c r="O15" s="148">
        <f t="shared" si="4"/>
        <v>37.554294898605477</v>
      </c>
      <c r="P15" s="148">
        <v>1.4045651818663696</v>
      </c>
      <c r="Q15" s="450">
        <f t="shared" si="5"/>
        <v>6.1756685607143279E-2</v>
      </c>
    </row>
    <row r="16" spans="1:17" ht="23.25" x14ac:dyDescent="0.5">
      <c r="K16" s="446">
        <v>7</v>
      </c>
      <c r="L16" s="394">
        <v>0.11441146646249156</v>
      </c>
      <c r="M16" s="148"/>
      <c r="N16" s="148">
        <f t="shared" si="3"/>
        <v>5.6944898384647304</v>
      </c>
      <c r="O16" s="148">
        <f t="shared" si="4"/>
        <v>44.077530523948866</v>
      </c>
      <c r="P16" s="148">
        <v>2.1679539737437765</v>
      </c>
      <c r="Q16" s="450">
        <f t="shared" si="5"/>
        <v>0.15551674665491522</v>
      </c>
    </row>
    <row r="17" spans="11:17" ht="23.25" x14ac:dyDescent="0.5">
      <c r="K17" s="446">
        <v>9</v>
      </c>
      <c r="L17" s="394">
        <v>4.7690842161853771E-2</v>
      </c>
      <c r="M17" s="148"/>
      <c r="N17" s="148">
        <f t="shared" si="3"/>
        <v>2.3736695671804386</v>
      </c>
      <c r="O17" s="148">
        <f t="shared" si="4"/>
        <v>47.398350795233164</v>
      </c>
      <c r="P17" s="148">
        <v>3.043015887741034</v>
      </c>
      <c r="Q17" s="450">
        <f t="shared" si="5"/>
        <v>0.40119702042999433</v>
      </c>
    </row>
    <row r="18" spans="11:17" ht="23.25" x14ac:dyDescent="0.5">
      <c r="K18" s="446">
        <v>11</v>
      </c>
      <c r="L18" s="394">
        <v>2.7105970740678317E-2</v>
      </c>
      <c r="M18" s="148"/>
      <c r="N18" s="148">
        <f t="shared" si="3"/>
        <v>1.3491189276480284</v>
      </c>
      <c r="O18" s="148">
        <f t="shared" si="4"/>
        <v>48.422901434765571</v>
      </c>
      <c r="P18" s="148">
        <v>3.6080012528296717</v>
      </c>
      <c r="Q18" s="450">
        <f t="shared" si="5"/>
        <v>0.72113288852555479</v>
      </c>
    </row>
    <row r="19" spans="11:17" ht="23.25" x14ac:dyDescent="0.5">
      <c r="K19" s="447">
        <v>13</v>
      </c>
      <c r="L19" s="395">
        <v>1.0826685455711783E-2</v>
      </c>
      <c r="M19" s="451"/>
      <c r="N19" s="451">
        <f t="shared" si="3"/>
        <v>0.53886600895913406</v>
      </c>
      <c r="O19" s="451">
        <f t="shared" si="4"/>
        <v>49.233154353454466</v>
      </c>
      <c r="P19" s="451">
        <v>4.5257413169169158</v>
      </c>
      <c r="Q19" s="452">
        <f t="shared" si="5"/>
        <v>1.8356572841826884</v>
      </c>
    </row>
    <row r="34" spans="2:16" ht="26.25" x14ac:dyDescent="0.55000000000000004">
      <c r="B34" s="260" t="s">
        <v>480</v>
      </c>
    </row>
    <row r="36" spans="2:16" x14ac:dyDescent="0.25">
      <c r="L36" s="251"/>
      <c r="M36" s="448"/>
      <c r="N36" s="251"/>
      <c r="O36" s="251"/>
      <c r="P36" s="310"/>
    </row>
    <row r="37" spans="2:16" x14ac:dyDescent="0.25">
      <c r="L37" s="251"/>
      <c r="M37" s="251"/>
      <c r="N37" s="251"/>
      <c r="O37" s="252"/>
      <c r="P37" s="251"/>
    </row>
    <row r="38" spans="2:16" x14ac:dyDescent="0.25">
      <c r="L38" s="251"/>
      <c r="M38" s="284"/>
      <c r="N38" s="284"/>
      <c r="O38" s="252"/>
      <c r="P38" s="284"/>
    </row>
    <row r="39" spans="2:16" x14ac:dyDescent="0.25">
      <c r="L39" s="251"/>
      <c r="M39" s="284"/>
      <c r="N39" s="284"/>
      <c r="O39" s="252"/>
      <c r="P39" s="284"/>
    </row>
    <row r="40" spans="2:16" x14ac:dyDescent="0.25">
      <c r="L40" s="251"/>
      <c r="M40" s="284"/>
      <c r="N40" s="284"/>
      <c r="O40" s="252"/>
      <c r="P40" s="284"/>
    </row>
    <row r="41" spans="2:16" x14ac:dyDescent="0.25">
      <c r="L41" s="251"/>
      <c r="M41" s="284"/>
      <c r="N41" s="284"/>
      <c r="O41" s="252"/>
      <c r="P41" s="284"/>
    </row>
    <row r="42" spans="2:16" x14ac:dyDescent="0.25">
      <c r="L42" s="251"/>
      <c r="M42" s="284"/>
      <c r="N42" s="284"/>
      <c r="O42" s="252"/>
      <c r="P42" s="284"/>
    </row>
    <row r="43" spans="2:16" x14ac:dyDescent="0.25">
      <c r="L43" s="251"/>
      <c r="M43" s="284"/>
      <c r="N43" s="284"/>
      <c r="O43" s="252"/>
      <c r="P43" s="284"/>
    </row>
    <row r="44" spans="2:16" x14ac:dyDescent="0.25">
      <c r="L44" s="251"/>
      <c r="M44" s="284"/>
      <c r="N44" s="284"/>
      <c r="O44" s="252"/>
      <c r="P44" s="284"/>
    </row>
    <row r="45" spans="2:16" x14ac:dyDescent="0.25">
      <c r="L45" s="251"/>
      <c r="M45" s="284"/>
      <c r="N45" s="284"/>
      <c r="O45" s="252"/>
      <c r="P45" s="284"/>
    </row>
    <row r="58" spans="2:2" ht="26.25" x14ac:dyDescent="0.55000000000000004">
      <c r="B58" s="260" t="s">
        <v>390</v>
      </c>
    </row>
    <row r="82" spans="2:2" ht="26.25" x14ac:dyDescent="0.55000000000000004">
      <c r="B82" s="260" t="s">
        <v>481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89"/>
  <sheetViews>
    <sheetView tabSelected="1" topLeftCell="A7" zoomScale="85" zoomScaleNormal="85" workbookViewId="0">
      <selection activeCell="V34" sqref="V34"/>
    </sheetView>
  </sheetViews>
  <sheetFormatPr defaultColWidth="9.140625" defaultRowHeight="23.25" x14ac:dyDescent="0.25"/>
  <cols>
    <col min="1" max="1" width="15.42578125" style="1" bestFit="1" customWidth="1"/>
    <col min="2" max="2" width="11.42578125" style="1" bestFit="1" customWidth="1"/>
    <col min="3" max="3" width="14.5703125" style="1" bestFit="1" customWidth="1"/>
    <col min="4" max="4" width="14.28515625" style="1" customWidth="1"/>
    <col min="5" max="5" width="14.85546875" style="1" bestFit="1" customWidth="1"/>
    <col min="6" max="6" width="9" style="1" bestFit="1" customWidth="1"/>
    <col min="7" max="7" width="14.85546875" style="1" bestFit="1" customWidth="1"/>
    <col min="8" max="8" width="14.28515625" style="1" bestFit="1" customWidth="1"/>
    <col min="9" max="9" width="14" style="1" bestFit="1" customWidth="1"/>
    <col min="10" max="10" width="16.42578125" style="1" bestFit="1" customWidth="1"/>
    <col min="11" max="11" width="9" style="1" bestFit="1" customWidth="1"/>
    <col min="12" max="12" width="15" style="1" bestFit="1" customWidth="1"/>
    <col min="13" max="13" width="14.28515625" style="1" bestFit="1" customWidth="1"/>
    <col min="14" max="14" width="13.5703125" style="1" bestFit="1" customWidth="1"/>
    <col min="15" max="15" width="14.85546875" style="1" bestFit="1" customWidth="1"/>
    <col min="16" max="16" width="9" style="1" bestFit="1" customWidth="1"/>
    <col min="17" max="17" width="11.42578125" style="1" bestFit="1" customWidth="1"/>
    <col min="18" max="18" width="13.140625" style="1" bestFit="1" customWidth="1"/>
    <col min="19" max="19" width="14.5703125" style="1" bestFit="1" customWidth="1"/>
    <col min="20" max="20" width="14.28515625" style="1" bestFit="1" customWidth="1"/>
    <col min="21" max="21" width="14.85546875" style="1" bestFit="1" customWidth="1"/>
    <col min="22" max="22" width="13.5703125" style="1" bestFit="1" customWidth="1"/>
    <col min="23" max="23" width="15" style="1" bestFit="1" customWidth="1"/>
    <col min="24" max="24" width="13.85546875" style="1" bestFit="1" customWidth="1"/>
    <col min="25" max="25" width="14" style="1" bestFit="1" customWidth="1"/>
    <col min="26" max="26" width="14.85546875" style="1" bestFit="1" customWidth="1"/>
    <col min="27" max="27" width="13.5703125" style="1" bestFit="1" customWidth="1"/>
    <col min="28" max="28" width="14.5703125" style="1" bestFit="1" customWidth="1"/>
    <col min="29" max="29" width="14.28515625" style="1" bestFit="1" customWidth="1"/>
    <col min="30" max="31" width="14.85546875" style="1" bestFit="1" customWidth="1"/>
    <col min="32" max="32" width="9.42578125" style="1" bestFit="1" customWidth="1"/>
    <col min="33" max="33" width="13.140625" style="1" bestFit="1" customWidth="1"/>
    <col min="34" max="34" width="12.140625" style="1" bestFit="1" customWidth="1"/>
    <col min="35" max="35" width="14.7109375" style="1" bestFit="1" customWidth="1"/>
    <col min="36" max="36" width="14.42578125" style="1" bestFit="1" customWidth="1"/>
    <col min="37" max="37" width="15" style="1" bestFit="1" customWidth="1"/>
    <col min="38" max="38" width="12.85546875" style="1" bestFit="1" customWidth="1"/>
    <col min="39" max="39" width="15.140625" style="1" bestFit="1" customWidth="1"/>
    <col min="40" max="40" width="14.28515625" style="1" customWidth="1"/>
    <col min="41" max="41" width="14.140625" style="1" bestFit="1" customWidth="1"/>
    <col min="42" max="42" width="14.5703125" style="1" bestFit="1" customWidth="1"/>
    <col min="43" max="43" width="13.28515625" style="1" bestFit="1" customWidth="1"/>
    <col min="44" max="44" width="14.140625" style="1" bestFit="1" customWidth="1"/>
    <col min="45" max="45" width="14" style="1" bestFit="1" customWidth="1"/>
    <col min="46" max="46" width="9.42578125" style="1" bestFit="1" customWidth="1"/>
    <col min="47" max="47" width="15" style="1" bestFit="1" customWidth="1"/>
    <col min="48" max="48" width="6.7109375" style="1" bestFit="1" customWidth="1"/>
    <col min="49" max="49" width="5" style="1" customWidth="1"/>
    <col min="50" max="50" width="14.5703125" style="1" bestFit="1" customWidth="1"/>
    <col min="51" max="51" width="13.85546875" style="1" bestFit="1" customWidth="1"/>
    <col min="52" max="52" width="9.42578125" style="1" bestFit="1" customWidth="1"/>
    <col min="53" max="53" width="14.85546875" style="1" bestFit="1" customWidth="1"/>
    <col min="54" max="54" width="7.85546875" style="1" bestFit="1" customWidth="1"/>
    <col min="55" max="55" width="15" style="1" bestFit="1" customWidth="1"/>
    <col min="56" max="56" width="14.28515625" style="1" bestFit="1" customWidth="1"/>
    <col min="57" max="57" width="14" style="1" bestFit="1" customWidth="1"/>
    <col min="58" max="58" width="14.85546875" style="1" bestFit="1" customWidth="1"/>
    <col min="59" max="59" width="4.140625" style="1" bestFit="1" customWidth="1"/>
    <col min="60" max="60" width="14.5703125" style="1" bestFit="1" customWidth="1"/>
    <col min="61" max="61" width="13.85546875" style="1" bestFit="1" customWidth="1"/>
    <col min="62" max="62" width="9.42578125" style="1" bestFit="1" customWidth="1"/>
    <col min="63" max="63" width="14.85546875" style="1" bestFit="1" customWidth="1"/>
    <col min="64" max="64" width="4.140625" style="1" bestFit="1" customWidth="1"/>
    <col min="65" max="65" width="14.5703125" style="1" bestFit="1" customWidth="1"/>
    <col min="66" max="66" width="13.85546875" style="1" bestFit="1" customWidth="1"/>
    <col min="67" max="67" width="14.5703125" style="1" bestFit="1" customWidth="1"/>
    <col min="68" max="68" width="13.85546875" style="1" bestFit="1" customWidth="1"/>
    <col min="69" max="69" width="14.140625" style="1" bestFit="1" customWidth="1"/>
    <col min="70" max="70" width="3.42578125" style="1" bestFit="1" customWidth="1"/>
    <col min="71" max="71" width="16.140625" style="1" bestFit="1" customWidth="1"/>
    <col min="72" max="73" width="13.85546875" style="1" bestFit="1" customWidth="1"/>
    <col min="74" max="74" width="18.42578125" style="1" bestFit="1" customWidth="1"/>
    <col min="75" max="75" width="3.42578125" style="1" bestFit="1" customWidth="1"/>
    <col min="76" max="76" width="16.42578125" style="1" bestFit="1" customWidth="1"/>
    <col min="77" max="77" width="14.28515625" style="1" bestFit="1" customWidth="1"/>
    <col min="78" max="78" width="12" style="60" customWidth="1"/>
    <col min="79" max="79" width="14.5703125" style="1" bestFit="1" customWidth="1"/>
    <col min="80" max="80" width="3.42578125" style="1" bestFit="1" customWidth="1"/>
    <col min="81" max="81" width="12" style="1" bestFit="1" customWidth="1"/>
    <col min="82" max="16384" width="9.140625" style="1"/>
  </cols>
  <sheetData>
    <row r="1" spans="1:80" ht="24.75" x14ac:dyDescent="0.25">
      <c r="A1" s="117" t="s">
        <v>0</v>
      </c>
      <c r="B1" s="45" t="s">
        <v>13</v>
      </c>
      <c r="C1" s="11" t="s">
        <v>153</v>
      </c>
      <c r="D1" s="11" t="s">
        <v>184</v>
      </c>
      <c r="E1" s="11"/>
      <c r="F1" s="11"/>
      <c r="G1" s="2" t="s">
        <v>185</v>
      </c>
      <c r="H1" s="2" t="s">
        <v>186</v>
      </c>
      <c r="I1" s="2"/>
      <c r="L1" s="12" t="s">
        <v>185</v>
      </c>
      <c r="M1" s="12" t="s">
        <v>184</v>
      </c>
      <c r="R1" s="45" t="s">
        <v>183</v>
      </c>
      <c r="S1" s="11" t="s">
        <v>204</v>
      </c>
      <c r="T1" s="11" t="s">
        <v>162</v>
      </c>
      <c r="U1" s="11"/>
      <c r="V1" s="11"/>
      <c r="W1" s="2" t="s">
        <v>205</v>
      </c>
      <c r="X1" s="2" t="s">
        <v>206</v>
      </c>
      <c r="Y1" s="2"/>
      <c r="AB1" s="12" t="s">
        <v>140</v>
      </c>
      <c r="AC1" s="12" t="s">
        <v>207</v>
      </c>
      <c r="AH1" s="1" t="s">
        <v>8</v>
      </c>
      <c r="AI1" s="11" t="s">
        <v>136</v>
      </c>
      <c r="AJ1" s="11" t="s">
        <v>137</v>
      </c>
      <c r="AK1" s="11"/>
      <c r="AL1" s="11"/>
      <c r="AM1" s="2" t="s">
        <v>138</v>
      </c>
      <c r="AN1" s="2" t="s">
        <v>139</v>
      </c>
      <c r="AO1" s="2"/>
      <c r="AR1" s="12" t="s">
        <v>140</v>
      </c>
      <c r="AS1" s="12" t="s">
        <v>54</v>
      </c>
      <c r="AX1" s="45" t="s">
        <v>9</v>
      </c>
      <c r="AY1" s="11" t="s">
        <v>167</v>
      </c>
      <c r="AZ1" s="11" t="s">
        <v>168</v>
      </c>
      <c r="BA1" s="11"/>
      <c r="BC1" s="2" t="s">
        <v>169</v>
      </c>
      <c r="BD1" s="2" t="s">
        <v>170</v>
      </c>
      <c r="BH1" s="12" t="s">
        <v>147</v>
      </c>
      <c r="BI1" s="12" t="s">
        <v>171</v>
      </c>
      <c r="BM1" s="60"/>
      <c r="BN1" s="45" t="s">
        <v>10</v>
      </c>
      <c r="BO1" s="11" t="s">
        <v>136</v>
      </c>
      <c r="BP1" s="11" t="s">
        <v>192</v>
      </c>
      <c r="BQ1" s="11"/>
      <c r="BR1" s="11"/>
      <c r="BS1" s="2" t="s">
        <v>163</v>
      </c>
      <c r="BT1" s="2" t="s">
        <v>146</v>
      </c>
      <c r="BU1" s="2"/>
      <c r="BX1" s="12" t="s">
        <v>147</v>
      </c>
      <c r="BY1" s="12" t="s">
        <v>193</v>
      </c>
      <c r="BZ1" s="1"/>
    </row>
    <row r="2" spans="1:80" ht="24.75" x14ac:dyDescent="0.25">
      <c r="A2" s="1" t="s">
        <v>1</v>
      </c>
      <c r="B2" s="5" t="s">
        <v>77</v>
      </c>
      <c r="C2" s="5" t="s">
        <v>52</v>
      </c>
      <c r="D2" s="5" t="s">
        <v>7</v>
      </c>
      <c r="E2" s="5" t="s">
        <v>156</v>
      </c>
      <c r="F2" s="5" t="s">
        <v>86</v>
      </c>
      <c r="G2" s="7" t="s">
        <v>77</v>
      </c>
      <c r="H2" s="7" t="s">
        <v>52</v>
      </c>
      <c r="I2" s="7" t="s">
        <v>7</v>
      </c>
      <c r="J2" s="7" t="s">
        <v>156</v>
      </c>
      <c r="K2" s="7" t="s">
        <v>86</v>
      </c>
      <c r="L2" s="9" t="s">
        <v>87</v>
      </c>
      <c r="M2" s="9" t="s">
        <v>52</v>
      </c>
      <c r="N2" s="9" t="s">
        <v>7</v>
      </c>
      <c r="O2" s="9" t="s">
        <v>156</v>
      </c>
      <c r="P2" s="9" t="s">
        <v>86</v>
      </c>
      <c r="R2" s="5" t="s">
        <v>77</v>
      </c>
      <c r="S2" s="5" t="s">
        <v>6</v>
      </c>
      <c r="T2" s="5" t="s">
        <v>7</v>
      </c>
      <c r="U2" s="5" t="s">
        <v>25</v>
      </c>
      <c r="V2" s="5" t="s">
        <v>86</v>
      </c>
      <c r="W2" s="7" t="s">
        <v>77</v>
      </c>
      <c r="X2" s="7" t="s">
        <v>6</v>
      </c>
      <c r="Y2" s="7" t="s">
        <v>7</v>
      </c>
      <c r="Z2" s="7" t="s">
        <v>25</v>
      </c>
      <c r="AA2" s="7" t="s">
        <v>86</v>
      </c>
      <c r="AB2" s="9" t="s">
        <v>87</v>
      </c>
      <c r="AC2" s="9" t="s">
        <v>6</v>
      </c>
      <c r="AD2" s="9" t="s">
        <v>7</v>
      </c>
      <c r="AE2" s="9" t="s">
        <v>25</v>
      </c>
      <c r="AF2" s="9" t="s">
        <v>86</v>
      </c>
      <c r="AH2" s="5" t="s">
        <v>77</v>
      </c>
      <c r="AI2" s="5" t="s">
        <v>6</v>
      </c>
      <c r="AJ2" s="5" t="s">
        <v>7</v>
      </c>
      <c r="AK2" s="5" t="s">
        <v>25</v>
      </c>
      <c r="AL2" s="5" t="s">
        <v>86</v>
      </c>
      <c r="AM2" s="7" t="s">
        <v>77</v>
      </c>
      <c r="AN2" s="7" t="s">
        <v>6</v>
      </c>
      <c r="AO2" s="7" t="s">
        <v>7</v>
      </c>
      <c r="AP2" s="7" t="s">
        <v>25</v>
      </c>
      <c r="AQ2" s="7" t="s">
        <v>86</v>
      </c>
      <c r="AR2" s="9" t="s">
        <v>87</v>
      </c>
      <c r="AS2" s="9" t="s">
        <v>6</v>
      </c>
      <c r="AT2" s="9" t="s">
        <v>7</v>
      </c>
      <c r="AU2" s="9" t="s">
        <v>25</v>
      </c>
      <c r="AV2" s="9" t="s">
        <v>86</v>
      </c>
      <c r="AW2" s="16"/>
      <c r="AX2" s="5" t="s">
        <v>77</v>
      </c>
      <c r="AY2" s="5" t="s">
        <v>6</v>
      </c>
      <c r="AZ2" s="5" t="s">
        <v>7</v>
      </c>
      <c r="BA2" s="5" t="s">
        <v>25</v>
      </c>
      <c r="BB2" s="5" t="s">
        <v>86</v>
      </c>
      <c r="BC2" s="7" t="s">
        <v>77</v>
      </c>
      <c r="BD2" s="7" t="s">
        <v>6</v>
      </c>
      <c r="BE2" s="7" t="s">
        <v>7</v>
      </c>
      <c r="BF2" s="7" t="s">
        <v>25</v>
      </c>
      <c r="BG2" s="7" t="s">
        <v>86</v>
      </c>
      <c r="BH2" s="9" t="s">
        <v>87</v>
      </c>
      <c r="BI2" s="9" t="s">
        <v>6</v>
      </c>
      <c r="BJ2" s="9" t="s">
        <v>7</v>
      </c>
      <c r="BK2" s="9" t="s">
        <v>25</v>
      </c>
      <c r="BL2" s="9" t="s">
        <v>86</v>
      </c>
      <c r="BM2" s="60"/>
      <c r="BN2" s="5" t="s">
        <v>77</v>
      </c>
      <c r="BO2" s="5" t="s">
        <v>6</v>
      </c>
      <c r="BP2" s="5" t="s">
        <v>7</v>
      </c>
      <c r="BQ2" s="5" t="s">
        <v>25</v>
      </c>
      <c r="BR2" s="5" t="s">
        <v>86</v>
      </c>
      <c r="BS2" s="7" t="s">
        <v>77</v>
      </c>
      <c r="BT2" s="7" t="s">
        <v>6</v>
      </c>
      <c r="BU2" s="7" t="s">
        <v>7</v>
      </c>
      <c r="BV2" s="7" t="s">
        <v>25</v>
      </c>
      <c r="BW2" s="7" t="s">
        <v>86</v>
      </c>
      <c r="BX2" s="9" t="s">
        <v>87</v>
      </c>
      <c r="BY2" s="9" t="s">
        <v>6</v>
      </c>
      <c r="BZ2" s="9" t="s">
        <v>7</v>
      </c>
      <c r="CA2" s="9" t="s">
        <v>25</v>
      </c>
      <c r="CB2" s="9" t="s">
        <v>86</v>
      </c>
    </row>
    <row r="3" spans="1:80" x14ac:dyDescent="0.25">
      <c r="A3" s="1">
        <v>0</v>
      </c>
      <c r="B3" s="6">
        <v>48.763473753035683</v>
      </c>
      <c r="C3" s="17">
        <f>B3/$B$3</f>
        <v>1</v>
      </c>
      <c r="D3" s="18">
        <f>(($B$3-B3)/$B$3)*100</f>
        <v>0</v>
      </c>
      <c r="E3" s="13">
        <v>88.83</v>
      </c>
      <c r="F3" s="18">
        <f>E3/(1000*71*10^-6)</f>
        <v>1251.1267605633805</v>
      </c>
      <c r="G3" s="8">
        <v>49.123412105361474</v>
      </c>
      <c r="H3" s="20">
        <f>G3/$G$3</f>
        <v>1</v>
      </c>
      <c r="I3" s="21">
        <f>(($G$3-G3)/$G$3)*100</f>
        <v>0</v>
      </c>
      <c r="J3" s="14">
        <v>88.83</v>
      </c>
      <c r="K3" s="21">
        <f>J3/(1000*71*10^-6)</f>
        <v>1251.1267605633805</v>
      </c>
      <c r="L3" s="10">
        <v>48.068709135064452</v>
      </c>
      <c r="M3" s="22">
        <f>L3/$L$3</f>
        <v>1</v>
      </c>
      <c r="N3" s="9">
        <f>(($L$3-L3)/$L$3)*100</f>
        <v>0</v>
      </c>
      <c r="O3" s="15">
        <v>88.83</v>
      </c>
      <c r="P3" s="44">
        <f>O3/(1000*71*10^-6)</f>
        <v>1251.1267605633805</v>
      </c>
      <c r="Q3" s="4"/>
      <c r="R3" s="6">
        <v>48.017116570147579</v>
      </c>
      <c r="S3" s="17">
        <f>R3/$R$3</f>
        <v>1</v>
      </c>
      <c r="T3" s="18">
        <f>(($R$3-R3)/$R$3)*100</f>
        <v>0</v>
      </c>
      <c r="U3" s="13">
        <v>70.98</v>
      </c>
      <c r="V3" s="18">
        <f>U3/(1000*71*10^-6)</f>
        <v>999.71830985915506</v>
      </c>
      <c r="W3" s="8">
        <v>50.487647113767977</v>
      </c>
      <c r="X3" s="20">
        <f>W3/$W$3</f>
        <v>1</v>
      </c>
      <c r="Y3" s="21">
        <f>(($W$3-W3)/$W$3)*100</f>
        <v>0</v>
      </c>
      <c r="Z3" s="14">
        <v>70.98</v>
      </c>
      <c r="AA3" s="21">
        <f>Z3/(1000*71*10^-6)</f>
        <v>999.71830985915506</v>
      </c>
      <c r="AB3" s="10">
        <v>51.309032318326175</v>
      </c>
      <c r="AC3" s="22">
        <f>AB3/$AB$3</f>
        <v>1</v>
      </c>
      <c r="AD3" s="9">
        <f>(($AB$3-AB3)/$AB$3)*100</f>
        <v>0</v>
      </c>
      <c r="AE3" s="15">
        <v>70.98</v>
      </c>
      <c r="AF3" s="44">
        <f>AE3/(1000*71*10^-6)</f>
        <v>999.71830985915506</v>
      </c>
      <c r="AG3" s="4"/>
      <c r="AH3" s="6">
        <v>50.615698362289059</v>
      </c>
      <c r="AI3" s="17">
        <v>1</v>
      </c>
      <c r="AJ3" s="18">
        <v>0</v>
      </c>
      <c r="AK3" s="13">
        <v>35.576999999999998</v>
      </c>
      <c r="AL3" s="18">
        <v>501.08450704225356</v>
      </c>
      <c r="AM3" s="8">
        <v>50.824148452581106</v>
      </c>
      <c r="AN3" s="20">
        <f>AM3/$AM$3</f>
        <v>1</v>
      </c>
      <c r="AO3" s="8">
        <f>(($AM$3-AM3)/$AM$3)*100</f>
        <v>0</v>
      </c>
      <c r="AP3" s="14">
        <v>35.576999999999998</v>
      </c>
      <c r="AQ3" s="21">
        <v>501.08450704225356</v>
      </c>
      <c r="AR3" s="10">
        <v>49.569244660315086</v>
      </c>
      <c r="AS3" s="22">
        <v>1</v>
      </c>
      <c r="AT3" s="44">
        <v>0</v>
      </c>
      <c r="AU3" s="15">
        <v>35.576999999999998</v>
      </c>
      <c r="AV3" s="44">
        <v>501.08450704225356</v>
      </c>
      <c r="AW3" s="114"/>
      <c r="AX3" s="6">
        <v>50.1009994395666</v>
      </c>
      <c r="AY3" s="17">
        <f>AX3/$AX$3</f>
        <v>1</v>
      </c>
      <c r="AZ3" s="18">
        <f>(($AX$3-AX3)/$AX$3)*100</f>
        <v>0</v>
      </c>
      <c r="BA3" s="13">
        <v>17.86</v>
      </c>
      <c r="BB3" s="18">
        <f>BA3/(1000*71*10^-6)</f>
        <v>251.5492957746479</v>
      </c>
      <c r="BC3" s="8">
        <v>49.264608630674388</v>
      </c>
      <c r="BD3" s="21">
        <f>BC3/$BC$3</f>
        <v>1</v>
      </c>
      <c r="BE3" s="7">
        <f>(($BC$3-BC3)/$BC$3)*100</f>
        <v>0</v>
      </c>
      <c r="BF3" s="14">
        <v>17.86</v>
      </c>
      <c r="BG3" s="21">
        <f>BF3/(1000*71*10^-6)</f>
        <v>251.5492957746479</v>
      </c>
      <c r="BH3" s="10">
        <v>48.074985989164958</v>
      </c>
      <c r="BI3" s="22">
        <f>BH3/$BH$3</f>
        <v>1</v>
      </c>
      <c r="BJ3" s="9">
        <f>(($BH$3-BH3)/$BH$3)*100</f>
        <v>0</v>
      </c>
      <c r="BK3" s="15">
        <v>17.86</v>
      </c>
      <c r="BL3" s="44">
        <f>BK3/(1000*71*10^-6)</f>
        <v>251.5492957746479</v>
      </c>
      <c r="BM3" s="115"/>
      <c r="BN3" s="6">
        <v>48.706099383523259</v>
      </c>
      <c r="BO3" s="17">
        <f>BN3/$BN$3</f>
        <v>1</v>
      </c>
      <c r="BP3" s="18">
        <f>(($BN$3-BN3)/$BN$3)*100</f>
        <v>0</v>
      </c>
      <c r="BQ3" s="13">
        <v>3.57</v>
      </c>
      <c r="BR3" s="18">
        <f>BQ3/(1000*71*10^-6)</f>
        <v>50.281690140845072</v>
      </c>
      <c r="BS3" s="8">
        <v>50.620376424434895</v>
      </c>
      <c r="BT3" s="20">
        <f>BS3/$BS$3</f>
        <v>1</v>
      </c>
      <c r="BU3" s="7">
        <f>(($BS$3-BS3)/$BS$3)*100</f>
        <v>0</v>
      </c>
      <c r="BV3" s="14">
        <v>3.57</v>
      </c>
      <c r="BW3" s="21">
        <f>BV3/(1000*71*10^-6)</f>
        <v>50.281690140845072</v>
      </c>
      <c r="BX3" s="10">
        <v>49.8656827946946</v>
      </c>
      <c r="BY3" s="22">
        <f>BX3/$BX$3</f>
        <v>1</v>
      </c>
      <c r="BZ3" s="9">
        <f>(($BX$3-BX3)/$BX$3)*100</f>
        <v>0</v>
      </c>
      <c r="CA3" s="15">
        <v>3.57</v>
      </c>
      <c r="CB3" s="44">
        <f>CA3/(1000*71*10^-6)</f>
        <v>50.281690140845072</v>
      </c>
    </row>
    <row r="4" spans="1:80" x14ac:dyDescent="0.25">
      <c r="A4" s="1">
        <v>5</v>
      </c>
      <c r="B4" s="6">
        <v>21.484004296656082</v>
      </c>
      <c r="C4" s="17">
        <f>B4/$B$3</f>
        <v>0.44057575564576412</v>
      </c>
      <c r="D4" s="6">
        <f>(($B$3-B4)/$B$3)*100</f>
        <v>55.94242443542359</v>
      </c>
      <c r="E4" s="13">
        <v>50</v>
      </c>
      <c r="F4" s="18">
        <f>E4/(1000*71*10^-6)</f>
        <v>704.22535211267609</v>
      </c>
      <c r="G4" s="8">
        <v>21.340977022230526</v>
      </c>
      <c r="H4" s="20">
        <f>G4/$G$3</f>
        <v>0.4344359666315058</v>
      </c>
      <c r="I4" s="8">
        <f>(($G$3-G4)/$G$3)*100</f>
        <v>56.556403336849414</v>
      </c>
      <c r="J4" s="14">
        <v>52</v>
      </c>
      <c r="K4" s="21">
        <f>J4/(1000*71*10^-6)</f>
        <v>732.39436619718322</v>
      </c>
      <c r="L4" s="10">
        <v>20.861068559686156</v>
      </c>
      <c r="M4" s="22">
        <f>L4/$L$3</f>
        <v>0.43398437226742026</v>
      </c>
      <c r="N4" s="10">
        <f>(($L$3-L4)/$L$3)*100</f>
        <v>56.601562773257974</v>
      </c>
      <c r="O4" s="15">
        <v>52</v>
      </c>
      <c r="P4" s="44">
        <f>O4/(1000*71*10^-6)</f>
        <v>732.39436619718322</v>
      </c>
      <c r="Q4" s="4"/>
      <c r="R4" s="6">
        <v>26.007098823089859</v>
      </c>
      <c r="S4" s="17">
        <f>R4/$R$3</f>
        <v>0.54162141920988582</v>
      </c>
      <c r="T4" s="6">
        <f>(($R$3-R4)/$R$3)*100</f>
        <v>45.837858079011411</v>
      </c>
      <c r="U4" s="13">
        <v>41</v>
      </c>
      <c r="V4" s="18">
        <f>U4/(1000*71*10^-6)</f>
        <v>577.46478873239437</v>
      </c>
      <c r="W4" s="8">
        <v>27.63221558004857</v>
      </c>
      <c r="X4" s="20">
        <f>W4/$W$3</f>
        <v>0.54730646325788601</v>
      </c>
      <c r="Y4" s="8">
        <f>(($W$3-W4)/$W$3)*100</f>
        <v>45.269353674211395</v>
      </c>
      <c r="Z4" s="14">
        <v>40</v>
      </c>
      <c r="AA4" s="21">
        <f>Z4/(1000*71*10^-6)</f>
        <v>563.38028169014092</v>
      </c>
      <c r="AB4" s="10">
        <v>28.960489445170932</v>
      </c>
      <c r="AC4" s="22">
        <f>AB4/$AB$3</f>
        <v>0.56443257915092349</v>
      </c>
      <c r="AD4" s="10">
        <f>(($AB$3-AB4)/$AB$3)*100</f>
        <v>43.556742084907647</v>
      </c>
      <c r="AE4" s="15">
        <v>39</v>
      </c>
      <c r="AF4" s="44">
        <f>AE4/(1000*71*10^-6)</f>
        <v>549.29577464788736</v>
      </c>
      <c r="AG4" s="4"/>
      <c r="AH4" s="6">
        <v>46.263621645183385</v>
      </c>
      <c r="AI4" s="17">
        <v>0.91401725437126113</v>
      </c>
      <c r="AJ4" s="6">
        <v>8.5982745628738861</v>
      </c>
      <c r="AK4" s="13">
        <v>17</v>
      </c>
      <c r="AL4" s="18">
        <v>239.43661971830988</v>
      </c>
      <c r="AM4" s="8">
        <v>46.71710567283143</v>
      </c>
      <c r="AN4" s="20">
        <f>AM4/$AM$3</f>
        <v>0.91919111475952142</v>
      </c>
      <c r="AO4" s="8">
        <f>(($AM$3-AM4)/$AM$3)*100</f>
        <v>8.0808885240478627</v>
      </c>
      <c r="AP4" s="14">
        <v>16.75</v>
      </c>
      <c r="AQ4" s="21">
        <v>235.91549295774649</v>
      </c>
      <c r="AR4" s="10">
        <v>44.824241858148078</v>
      </c>
      <c r="AS4" s="22">
        <v>0.90427526514306888</v>
      </c>
      <c r="AT4" s="15">
        <v>9.5724734856931075</v>
      </c>
      <c r="AU4" s="15">
        <v>14.75</v>
      </c>
      <c r="AV4" s="44">
        <v>207.74647887323945</v>
      </c>
      <c r="AW4" s="114"/>
      <c r="AX4" s="6">
        <v>46.927620026153555</v>
      </c>
      <c r="AY4" s="17">
        <f>AX4/$AX$3</f>
        <v>0.93666035710044315</v>
      </c>
      <c r="AZ4" s="6">
        <f>(($AX$3-AX4)/$AX$3)*100</f>
        <v>6.3339642899556816</v>
      </c>
      <c r="BA4" s="13">
        <v>5</v>
      </c>
      <c r="BB4" s="18">
        <f>BA4/(1000*71*10^-6)</f>
        <v>70.422535211267615</v>
      </c>
      <c r="BC4" s="8">
        <v>44.808229030450214</v>
      </c>
      <c r="BD4" s="20">
        <f>BC4/$BC$3</f>
        <v>0.90954196685834565</v>
      </c>
      <c r="BE4" s="8">
        <f>(($BC$3-BC4)/$BC$3)*100</f>
        <v>9.0458033141654344</v>
      </c>
      <c r="BF4" s="14">
        <v>6.2</v>
      </c>
      <c r="BG4" s="21">
        <f>BF4/(1000*71*10^-6)</f>
        <v>87.323943661971839</v>
      </c>
      <c r="BH4" s="10">
        <v>43.454193909957034</v>
      </c>
      <c r="BI4" s="22">
        <f>BH4/$BH$3</f>
        <v>0.90388365208781651</v>
      </c>
      <c r="BJ4" s="10">
        <f>(($BH$3-BH4)/$BH$3)*100</f>
        <v>9.6116347912183446</v>
      </c>
      <c r="BK4" s="15">
        <v>5.25</v>
      </c>
      <c r="BL4" s="44">
        <f>BK4/(1000*71*10^-6)</f>
        <v>73.943661971830991</v>
      </c>
      <c r="BM4" s="115"/>
      <c r="BN4" s="6">
        <v>48.570754716981135</v>
      </c>
      <c r="BO4" s="17">
        <f>BN4/$BN$3</f>
        <v>0.99722119676477505</v>
      </c>
      <c r="BP4" s="6">
        <f>(($BN$3-BN4)/$BN$3)*100</f>
        <v>0.27788032352249936</v>
      </c>
      <c r="BQ4" s="13">
        <v>1.1000000000000001</v>
      </c>
      <c r="BR4" s="18">
        <f>BQ4/(1000*71*10^-6)</f>
        <v>15.492957746478876</v>
      </c>
      <c r="BS4" s="8">
        <v>47.99227068933309</v>
      </c>
      <c r="BT4" s="20">
        <f>BS4/$BS$3</f>
        <v>0.94808205863453054</v>
      </c>
      <c r="BU4" s="8">
        <f>(($BS$3-BS4)/$BS$3)*100</f>
        <v>5.1917941365469487</v>
      </c>
      <c r="BV4" s="14">
        <v>1</v>
      </c>
      <c r="BW4" s="21">
        <f>BV4/(1000*71*10^-6)</f>
        <v>14.084507042253522</v>
      </c>
      <c r="BX4" s="10">
        <v>48.88427050252195</v>
      </c>
      <c r="BY4" s="22">
        <f>BX4/$BX$3</f>
        <v>0.98031888390632715</v>
      </c>
      <c r="BZ4" s="10">
        <f>(($BX$3-BX4)/$BX$3)*100</f>
        <v>1.9681116093672852</v>
      </c>
      <c r="CA4" s="15">
        <v>1</v>
      </c>
      <c r="CB4" s="44">
        <f>CA4/(1000*71*10^-6)</f>
        <v>14.084507042253522</v>
      </c>
    </row>
    <row r="5" spans="1:80" x14ac:dyDescent="0.25">
      <c r="A5" s="1">
        <v>15</v>
      </c>
      <c r="B5" s="6">
        <v>5.510718288810013</v>
      </c>
      <c r="C5" s="17">
        <f>B5/$B$3</f>
        <v>0.1130091411600256</v>
      </c>
      <c r="D5" s="6">
        <f>(($B$3-B5)/$B$3)*100</f>
        <v>88.699085883997441</v>
      </c>
      <c r="E5" s="13">
        <v>49</v>
      </c>
      <c r="F5" s="18">
        <f>E5/(1000*71*10^-6)</f>
        <v>690.14084507042264</v>
      </c>
      <c r="G5" s="8">
        <v>5.0303101064823457</v>
      </c>
      <c r="H5" s="20">
        <f>G5/$G$3</f>
        <v>0.10240148008638274</v>
      </c>
      <c r="I5" s="8">
        <f>(($G$3-G5)/$G$3)*100</f>
        <v>89.759851991361728</v>
      </c>
      <c r="J5" s="14">
        <v>49</v>
      </c>
      <c r="K5" s="21">
        <f>J5/(1000*71*10^-6)</f>
        <v>690.14084507042264</v>
      </c>
      <c r="L5" s="10">
        <v>4.5770035494115451</v>
      </c>
      <c r="M5" s="22">
        <f>L5/$L$3</f>
        <v>9.5217941812229367E-2</v>
      </c>
      <c r="N5" s="10">
        <f>(($L$3-L5)/$L$3)*100</f>
        <v>90.47820581877707</v>
      </c>
      <c r="O5" s="15">
        <v>47</v>
      </c>
      <c r="P5" s="44">
        <f>O5/(1000*71*10^-6)</f>
        <v>661.97183098591552</v>
      </c>
      <c r="Q5" s="4"/>
      <c r="R5" s="6">
        <v>9.207687278161778</v>
      </c>
      <c r="S5" s="17">
        <f>R5/$R$3</f>
        <v>0.19175843815424418</v>
      </c>
      <c r="T5" s="6">
        <f>(($R$3-R5)/$R$3)*100</f>
        <v>80.824156184575585</v>
      </c>
      <c r="U5" s="13">
        <v>40</v>
      </c>
      <c r="V5" s="18">
        <f>U5/(1000*71*10^-6)</f>
        <v>563.38028169014092</v>
      </c>
      <c r="W5" s="8">
        <v>9.6132308985615555</v>
      </c>
      <c r="X5" s="20">
        <f>W5/$W$3</f>
        <v>0.19040758379766182</v>
      </c>
      <c r="Y5" s="8">
        <f>(($W$3-W5)/$W$3)*100</f>
        <v>80.959241620233826</v>
      </c>
      <c r="Z5" s="14">
        <v>38</v>
      </c>
      <c r="AA5" s="21">
        <f>Z5/(1000*71*10^-6)</f>
        <v>535.21126760563391</v>
      </c>
      <c r="AB5" s="10">
        <v>10.211330095273677</v>
      </c>
      <c r="AC5" s="22">
        <f>AB5/$AB$3</f>
        <v>0.19901622840831615</v>
      </c>
      <c r="AD5" s="10">
        <f>(($AB$3-AB5)/$AB$3)*100</f>
        <v>80.098377159168379</v>
      </c>
      <c r="AE5" s="15">
        <v>38</v>
      </c>
      <c r="AF5" s="44">
        <f>AE5/(1000*71*10^-6)</f>
        <v>535.21126760563391</v>
      </c>
      <c r="AG5" s="4"/>
      <c r="AH5" s="6">
        <v>39.089451397969981</v>
      </c>
      <c r="AI5" s="17">
        <v>0.77227920709858977</v>
      </c>
      <c r="AJ5" s="6">
        <v>22.772079290141029</v>
      </c>
      <c r="AK5" s="13">
        <v>15.5</v>
      </c>
      <c r="AL5" s="18">
        <v>218.3098591549296</v>
      </c>
      <c r="AM5" s="8">
        <v>38.727504825954291</v>
      </c>
      <c r="AN5" s="20">
        <f>AM5/$AM$3</f>
        <v>0.76199023505700303</v>
      </c>
      <c r="AO5" s="8">
        <f>(($AM$3-AM5)/$AM$3)*100</f>
        <v>23.800976494299704</v>
      </c>
      <c r="AP5" s="14">
        <v>14.25</v>
      </c>
      <c r="AQ5" s="21">
        <v>200.7042253521127</v>
      </c>
      <c r="AR5" s="10">
        <v>37.503113518899056</v>
      </c>
      <c r="AS5" s="22">
        <v>0.75658029037759134</v>
      </c>
      <c r="AT5" s="15">
        <v>24.341970962240865</v>
      </c>
      <c r="AU5" s="15">
        <v>14</v>
      </c>
      <c r="AV5" s="44">
        <v>197.18309859154931</v>
      </c>
      <c r="AW5" s="114"/>
      <c r="AX5" s="6">
        <v>44.447347281898004</v>
      </c>
      <c r="AY5" s="17">
        <f>AX5/$AX$3</f>
        <v>0.88715490267837449</v>
      </c>
      <c r="AZ5" s="6">
        <f>(($AX$3-AX5)/$AX$3)*100</f>
        <v>11.284509732162547</v>
      </c>
      <c r="BA5" s="13">
        <v>3.2</v>
      </c>
      <c r="BB5" s="18">
        <f>BA5/(1000*71*10^-6)</f>
        <v>45.070422535211272</v>
      </c>
      <c r="BC5" s="8">
        <v>42.509854287315527</v>
      </c>
      <c r="BD5" s="20">
        <f>BC5/$BC$3</f>
        <v>0.86288829788545107</v>
      </c>
      <c r="BE5" s="8">
        <f>(($BC$3-BC5)/$BC$3)*100</f>
        <v>13.71117021145489</v>
      </c>
      <c r="BF5" s="14">
        <v>3.625</v>
      </c>
      <c r="BG5" s="21">
        <f>BF5/(1000*71*10^-6)</f>
        <v>51.056338028169016</v>
      </c>
      <c r="BH5" s="10">
        <v>39.424388193536338</v>
      </c>
      <c r="BI5" s="22">
        <f>BH5/$BH$3</f>
        <v>0.82006031582456884</v>
      </c>
      <c r="BJ5" s="10">
        <f>(($BH$3-BH5)/$BH$3)*100</f>
        <v>17.993968417543115</v>
      </c>
      <c r="BK5" s="15">
        <v>3.5</v>
      </c>
      <c r="BL5" s="44">
        <f>BK5/(1000*71*10^-6)</f>
        <v>49.295774647887328</v>
      </c>
      <c r="BM5" s="115"/>
      <c r="BN5" s="6">
        <v>48.51877451896133</v>
      </c>
      <c r="BO5" s="17">
        <f>BN5/$BN$3</f>
        <v>0.9961539752324059</v>
      </c>
      <c r="BP5" s="6">
        <f>(($BN$3-BN5)/$BN$3)*100</f>
        <v>0.3846024767594094</v>
      </c>
      <c r="BQ5" s="13">
        <v>0.6</v>
      </c>
      <c r="BR5" s="18">
        <f>BQ5/(1000*71*10^-6)</f>
        <v>8.4507042253521139</v>
      </c>
      <c r="BS5" s="8">
        <v>47.716023725014004</v>
      </c>
      <c r="BT5" s="20">
        <f>BS5/$BS$3</f>
        <v>0.94262483006706888</v>
      </c>
      <c r="BU5" s="8">
        <f>(($BS$3-BS5)/$BS$3)*100</f>
        <v>5.7375169932931085</v>
      </c>
      <c r="BV5" s="14">
        <v>0.8</v>
      </c>
      <c r="BW5" s="21">
        <f>BV5/(1000*71*10^-6)</f>
        <v>11.267605633802818</v>
      </c>
      <c r="BX5" s="10">
        <v>47.603073043153373</v>
      </c>
      <c r="BY5" s="22">
        <f>BX5/$BX$3</f>
        <v>0.95462591456218959</v>
      </c>
      <c r="BZ5" s="10">
        <f>(($BX$3-BX5)/$BX$3)*100</f>
        <v>4.5374085437810443</v>
      </c>
      <c r="CA5" s="15">
        <v>0.6</v>
      </c>
      <c r="CB5" s="44">
        <f>CA5/(1000*71*10^-6)</f>
        <v>8.4507042253521139</v>
      </c>
    </row>
    <row r="6" spans="1:80" x14ac:dyDescent="0.25">
      <c r="A6" s="1">
        <v>30</v>
      </c>
      <c r="B6" s="6">
        <v>1.1407855408182326</v>
      </c>
      <c r="C6" s="17">
        <f>B6/$B$3</f>
        <v>2.3394263226524444E-2</v>
      </c>
      <c r="D6" s="6">
        <f>(($B$3-B6)/$B$3)*100</f>
        <v>97.660573677347557</v>
      </c>
      <c r="E6" s="13">
        <v>49</v>
      </c>
      <c r="F6" s="18">
        <f>E6/(1000*71*10^-6)</f>
        <v>690.14084507042264</v>
      </c>
      <c r="G6" s="8">
        <v>1.5035027087614421</v>
      </c>
      <c r="H6" s="20">
        <f>G6/$G$3</f>
        <v>3.0606642420047719E-2</v>
      </c>
      <c r="I6" s="8">
        <f>(($G$3-G6)/$G$3)*100</f>
        <v>96.939335757995224</v>
      </c>
      <c r="J6" s="14">
        <v>48</v>
      </c>
      <c r="K6" s="21">
        <f>J6/(1000*71*10^-6)</f>
        <v>676.05633802816908</v>
      </c>
      <c r="L6" s="10">
        <v>1.1200821968989354</v>
      </c>
      <c r="M6" s="22">
        <f>L6/$L$3</f>
        <v>2.3301690789151532E-2</v>
      </c>
      <c r="N6" s="10">
        <f>(($L$3-L6)/$L$3)*100</f>
        <v>97.669830921084838</v>
      </c>
      <c r="O6" s="15">
        <v>46</v>
      </c>
      <c r="P6" s="44">
        <f>O6/(1000*71*10^-6)</f>
        <v>647.88732394366207</v>
      </c>
      <c r="Q6" s="4"/>
      <c r="R6" s="6">
        <v>3.1618017933868856</v>
      </c>
      <c r="S6" s="17">
        <f>R6/$R$3</f>
        <v>6.584738983166244E-2</v>
      </c>
      <c r="T6" s="6">
        <f>(($R$3-R6)/$R$3)*100</f>
        <v>93.415261016833767</v>
      </c>
      <c r="U6" s="13">
        <v>38</v>
      </c>
      <c r="V6" s="18">
        <f>U6/(1000*71*10^-6)</f>
        <v>535.21126760563391</v>
      </c>
      <c r="W6" s="8">
        <v>3.4720483840836911</v>
      </c>
      <c r="X6" s="20">
        <f>W6/$W$3</f>
        <v>6.877025535097403E-2</v>
      </c>
      <c r="Y6" s="8">
        <f>(($W$3-W6)/$W$3)*100</f>
        <v>93.122974464902597</v>
      </c>
      <c r="Z6" s="14">
        <v>37</v>
      </c>
      <c r="AA6" s="21">
        <f>Z6/(1000*71*10^-6)</f>
        <v>521.12676056338034</v>
      </c>
      <c r="AB6" s="10">
        <v>3.4190874276106857</v>
      </c>
      <c r="AC6" s="22">
        <f>AB6/$AB$3</f>
        <v>6.6637145023479269E-2</v>
      </c>
      <c r="AD6" s="10">
        <f>(($AB$3-AB6)/$AB$3)*100</f>
        <v>93.336285497652071</v>
      </c>
      <c r="AE6" s="15">
        <v>36</v>
      </c>
      <c r="AF6" s="44">
        <f>AE6/(1000*71*10^-6)</f>
        <v>507.04225352112678</v>
      </c>
      <c r="AG6" s="4"/>
      <c r="AH6" s="6">
        <v>27.636839155613671</v>
      </c>
      <c r="AI6" s="17">
        <v>0.54601319451919961</v>
      </c>
      <c r="AJ6" s="6">
        <v>45.398680548080037</v>
      </c>
      <c r="AK6" s="13">
        <v>13</v>
      </c>
      <c r="AL6" s="18">
        <v>183.0985915492958</v>
      </c>
      <c r="AM6" s="8">
        <v>25.7</v>
      </c>
      <c r="AN6" s="20">
        <f>AM6/$AM$3</f>
        <v>0.50566513719316086</v>
      </c>
      <c r="AO6" s="8">
        <f>(($AM$3-AM6)/$AM$3)*100</f>
        <v>49.433486280683915</v>
      </c>
      <c r="AP6" s="14">
        <v>14</v>
      </c>
      <c r="AQ6" s="21">
        <v>197.18309859154931</v>
      </c>
      <c r="AR6" s="10">
        <v>26.188897191605953</v>
      </c>
      <c r="AS6" s="22">
        <v>0.52832955940869253</v>
      </c>
      <c r="AT6" s="15">
        <v>47.167044059130745</v>
      </c>
      <c r="AU6" s="15">
        <v>13.25</v>
      </c>
      <c r="AV6" s="44">
        <v>186.61971830985917</v>
      </c>
      <c r="AW6" s="114"/>
      <c r="AX6" s="6">
        <v>38.799999999999997</v>
      </c>
      <c r="AY6" s="17">
        <f>AX6/$AX$3</f>
        <v>0.77443564867007841</v>
      </c>
      <c r="AZ6" s="6">
        <f>(($AX$3-AX6)/$AX$3)*100</f>
        <v>22.556435132992153</v>
      </c>
      <c r="BA6" s="13">
        <v>3</v>
      </c>
      <c r="BB6" s="18">
        <f>BA6/(1000*71*10^-6)</f>
        <v>42.253521126760567</v>
      </c>
      <c r="BC6" s="8">
        <v>34.786717728376608</v>
      </c>
      <c r="BD6" s="20">
        <f>BC6/$BC$3</f>
        <v>0.70611984333753164</v>
      </c>
      <c r="BE6" s="8">
        <f>(($BC$3-BC6)/$BC$3)*100</f>
        <v>29.388015666246837</v>
      </c>
      <c r="BF6" s="14">
        <v>2.375</v>
      </c>
      <c r="BG6" s="21">
        <f>BF6/(1000*71*10^-6)</f>
        <v>33.450704225352119</v>
      </c>
      <c r="BH6" s="10">
        <v>35.942219316271249</v>
      </c>
      <c r="BI6" s="22">
        <f>BH6/$BH$3</f>
        <v>0.74762828478768217</v>
      </c>
      <c r="BJ6" s="10">
        <f>(($BH$3-BH6)/$BH$3)*100</f>
        <v>25.237171521231783</v>
      </c>
      <c r="BK6" s="15">
        <v>2.625</v>
      </c>
      <c r="BL6" s="44">
        <f>BK6/(1000*71*10^-6)</f>
        <v>36.971830985915496</v>
      </c>
      <c r="BM6" s="115"/>
      <c r="BN6" s="6">
        <v>46.923080515598734</v>
      </c>
      <c r="BO6" s="17">
        <f>BN6/$BN$3</f>
        <v>0.96339228781420949</v>
      </c>
      <c r="BP6" s="6">
        <f>(($BN$3-BN6)/$BN$3)*100</f>
        <v>3.6607712185790451</v>
      </c>
      <c r="BQ6" s="13">
        <v>0</v>
      </c>
      <c r="BR6" s="18">
        <f>BQ6/(1000*71*10^-6)</f>
        <v>0</v>
      </c>
      <c r="BS6" s="8">
        <v>47.152741453390618</v>
      </c>
      <c r="BT6" s="20">
        <f>BS6/$BS$3</f>
        <v>0.93149725039637554</v>
      </c>
      <c r="BU6" s="8">
        <f>(($BS$3-BS6)/$BS$3)*100</f>
        <v>6.8502749603624418</v>
      </c>
      <c r="BV6" s="14">
        <v>0</v>
      </c>
      <c r="BW6" s="21">
        <f>BV6/(1000*71*10^-6)</f>
        <v>0</v>
      </c>
      <c r="BX6" s="10">
        <v>46.654189239678686</v>
      </c>
      <c r="BY6" s="22">
        <f>BX6/$BX$3</f>
        <v>0.93559712060420042</v>
      </c>
      <c r="BZ6" s="10">
        <f>(($BX$3-BX6)/$BX$3)*100</f>
        <v>6.4402879395799557</v>
      </c>
      <c r="CA6" s="15">
        <v>0</v>
      </c>
      <c r="CB6" s="44">
        <f>CA6/(1000*71*10^-6)</f>
        <v>0</v>
      </c>
    </row>
    <row r="7" spans="1:80" x14ac:dyDescent="0.25">
      <c r="A7" s="1">
        <v>60</v>
      </c>
      <c r="B7" s="6">
        <v>0</v>
      </c>
      <c r="C7" s="17">
        <f>B7/$B$3</f>
        <v>0</v>
      </c>
      <c r="D7" s="18">
        <f>(($B$3-B7)/$B$3)*100</f>
        <v>100</v>
      </c>
      <c r="E7" s="13">
        <v>48</v>
      </c>
      <c r="F7" s="18">
        <f>E7/(1000*71*10^-6)</f>
        <v>676.05633802816908</v>
      </c>
      <c r="G7" s="8">
        <v>0</v>
      </c>
      <c r="H7" s="20">
        <f>G7/$G$3</f>
        <v>0</v>
      </c>
      <c r="I7" s="21">
        <f>(($G$3-G7)/$G$3)*100</f>
        <v>100</v>
      </c>
      <c r="J7" s="14">
        <v>42</v>
      </c>
      <c r="K7" s="21">
        <f>J7/(1000*71*10^-6)</f>
        <v>591.54929577464793</v>
      </c>
      <c r="L7" s="10">
        <v>0</v>
      </c>
      <c r="M7" s="22">
        <f>L7/$L$3</f>
        <v>0</v>
      </c>
      <c r="N7" s="9">
        <f>(($L$3-L7)/$L$3)*100</f>
        <v>100</v>
      </c>
      <c r="O7" s="15">
        <v>42</v>
      </c>
      <c r="P7" s="44">
        <f>O7/(1000*71*10^-6)</f>
        <v>591.54929577464793</v>
      </c>
      <c r="Q7" s="4"/>
      <c r="R7" s="6">
        <v>0.53385951802727438</v>
      </c>
      <c r="S7" s="17">
        <f>R7/$R$3</f>
        <v>1.1118108627938248E-2</v>
      </c>
      <c r="T7" s="18">
        <f>(($R$3-R7)/$R$3)*100</f>
        <v>98.888189137206169</v>
      </c>
      <c r="U7" s="13">
        <v>35</v>
      </c>
      <c r="V7" s="18">
        <f>U7/(1000*71*10^-6)</f>
        <v>492.95774647887328</v>
      </c>
      <c r="W7" s="8">
        <v>1.1123435456753221</v>
      </c>
      <c r="X7" s="20">
        <f>W7/$W$3</f>
        <v>2.2031994146385684E-2</v>
      </c>
      <c r="Y7" s="21">
        <f>(($W$3-W7)/$W$3)*100</f>
        <v>97.796800585361439</v>
      </c>
      <c r="Z7" s="14">
        <v>37</v>
      </c>
      <c r="AA7" s="21">
        <f>Z7/(1000*71*10^-6)</f>
        <v>521.12676056338034</v>
      </c>
      <c r="AB7" s="10">
        <v>1.3186297403325238</v>
      </c>
      <c r="AC7" s="22">
        <f>AB7/$AB$3</f>
        <v>2.5699758517206444E-2</v>
      </c>
      <c r="AD7" s="44">
        <f>(($AB$3-AB7)/$AB$3)*100</f>
        <v>97.430024148279344</v>
      </c>
      <c r="AE7" s="15">
        <v>36</v>
      </c>
      <c r="AF7" s="44">
        <f>AE7/(1000*71*10^-6)</f>
        <v>507.04225352112678</v>
      </c>
      <c r="AG7" s="4"/>
      <c r="AH7" s="6">
        <v>15.493959773335824</v>
      </c>
      <c r="AI7" s="17">
        <v>0.30610976978793425</v>
      </c>
      <c r="AJ7" s="6">
        <v>69.389023021206569</v>
      </c>
      <c r="AK7" s="13">
        <v>13</v>
      </c>
      <c r="AL7" s="18">
        <v>183.0985915492958</v>
      </c>
      <c r="AM7" s="8">
        <v>13.3</v>
      </c>
      <c r="AN7" s="20">
        <f>AM7/$AM$3</f>
        <v>0.26168662741902882</v>
      </c>
      <c r="AO7" s="8">
        <f>(($AM$3-AM7)/$AM$3)*100</f>
        <v>73.831337258097122</v>
      </c>
      <c r="AP7" s="14">
        <v>11.75</v>
      </c>
      <c r="AQ7" s="21">
        <v>165.49295774647888</v>
      </c>
      <c r="AR7" s="10">
        <v>14.831247275670963</v>
      </c>
      <c r="AS7" s="22">
        <v>0.29920260793372128</v>
      </c>
      <c r="AT7" s="15">
        <v>70.079739206627877</v>
      </c>
      <c r="AU7" s="15">
        <v>12.25</v>
      </c>
      <c r="AV7" s="44">
        <v>172.53521126760566</v>
      </c>
      <c r="AW7" s="114"/>
      <c r="AX7" s="6">
        <v>35.133878199140668</v>
      </c>
      <c r="AY7" s="17">
        <f>AX7/$AX$3</f>
        <v>0.70126102457337713</v>
      </c>
      <c r="AZ7" s="6">
        <f>(($AX$3-AX7)/$AX$3)*100</f>
        <v>29.873897542662288</v>
      </c>
      <c r="BA7" s="13">
        <v>2.2999999999999998</v>
      </c>
      <c r="BB7" s="18">
        <f>BA7/(1000*71*10^-6)</f>
        <v>32.394366197183096</v>
      </c>
      <c r="BC7" s="8">
        <v>34.419521763497109</v>
      </c>
      <c r="BD7" s="20">
        <f>BC7/$BC$3</f>
        <v>0.69866629859038298</v>
      </c>
      <c r="BE7" s="8">
        <f>(($BC$3-BC7)/$BC$3)*100</f>
        <v>30.133370140961706</v>
      </c>
      <c r="BF7" s="14">
        <v>1.9</v>
      </c>
      <c r="BG7" s="21">
        <f>BF7/(1000*71*10^-6)</f>
        <v>26.760563380281692</v>
      </c>
      <c r="BH7" s="10">
        <v>30.217653652157669</v>
      </c>
      <c r="BI7" s="22">
        <f>BH7/$BH$3</f>
        <v>0.62855252124187955</v>
      </c>
      <c r="BJ7" s="10">
        <f>(($BH$3-BH7)/$BH$3)*100</f>
        <v>37.144747875812044</v>
      </c>
      <c r="BK7" s="15">
        <v>1.6</v>
      </c>
      <c r="BL7" s="44">
        <f>BK7/(1000*71*10^-6)</f>
        <v>22.535211267605636</v>
      </c>
      <c r="BM7" s="115"/>
      <c r="BN7" s="6">
        <v>42.783789463852045</v>
      </c>
      <c r="BO7" s="17">
        <f>BN7/$BN$3</f>
        <v>0.87840722220357748</v>
      </c>
      <c r="BP7" s="6">
        <f>(($BN$3-BN7)/$BN$3)*100</f>
        <v>12.159277779642249</v>
      </c>
      <c r="BQ7" s="13">
        <v>0</v>
      </c>
      <c r="BR7" s="18">
        <f>BQ7/(1000*71*10^-6)</f>
        <v>0</v>
      </c>
      <c r="BS7" s="8">
        <v>42.958527928264523</v>
      </c>
      <c r="BT7" s="20">
        <f>BS7/$BS$3</f>
        <v>0.84864102092152893</v>
      </c>
      <c r="BU7" s="8">
        <f>(($BS$3-BS7)/$BS$3)*100</f>
        <v>15.135897907847106</v>
      </c>
      <c r="BV7" s="14">
        <v>0</v>
      </c>
      <c r="BW7" s="21">
        <f>BV7/(1000*71*10^-6)</f>
        <v>0</v>
      </c>
      <c r="BX7" s="10">
        <v>43.004623575565105</v>
      </c>
      <c r="BY7" s="22">
        <f>BX7/$BX$3</f>
        <v>0.86240919938111293</v>
      </c>
      <c r="BZ7" s="10">
        <f>(($BX$3-BX7)/$BX$3)*100</f>
        <v>13.759080061888712</v>
      </c>
      <c r="CA7" s="15">
        <v>0</v>
      </c>
      <c r="CB7" s="44">
        <f>CA7/(1000*71*10^-6)</f>
        <v>0</v>
      </c>
    </row>
    <row r="8" spans="1:80" ht="24.75" x14ac:dyDescent="0.25">
      <c r="C8" s="11" t="s">
        <v>187</v>
      </c>
      <c r="D8" s="11" t="s">
        <v>188</v>
      </c>
      <c r="E8" s="11"/>
      <c r="F8" s="11"/>
      <c r="G8" s="2" t="s">
        <v>53</v>
      </c>
      <c r="H8" s="2" t="s">
        <v>189</v>
      </c>
      <c r="L8" s="12" t="s">
        <v>190</v>
      </c>
      <c r="M8" s="12" t="s">
        <v>191</v>
      </c>
      <c r="S8" s="11" t="s">
        <v>208</v>
      </c>
      <c r="T8" s="11" t="s">
        <v>209</v>
      </c>
      <c r="U8" s="11"/>
      <c r="V8" s="11"/>
      <c r="W8" s="2" t="s">
        <v>210</v>
      </c>
      <c r="X8" s="2" t="s">
        <v>196</v>
      </c>
      <c r="AB8" s="12" t="s">
        <v>211</v>
      </c>
      <c r="AC8" s="12" t="s">
        <v>212</v>
      </c>
      <c r="AI8" s="11" t="s">
        <v>12</v>
      </c>
      <c r="AJ8" s="11" t="s">
        <v>132</v>
      </c>
      <c r="AK8" s="11"/>
      <c r="AL8" s="11"/>
      <c r="AM8" s="2" t="s">
        <v>141</v>
      </c>
      <c r="AN8" s="2" t="s">
        <v>26</v>
      </c>
      <c r="AR8" s="12" t="s">
        <v>142</v>
      </c>
      <c r="AS8" s="12" t="s">
        <v>143</v>
      </c>
      <c r="AW8" s="16"/>
      <c r="AX8" s="11" t="s">
        <v>172</v>
      </c>
      <c r="AY8" s="11" t="s">
        <v>173</v>
      </c>
      <c r="AZ8" s="11"/>
      <c r="BC8" s="2" t="s">
        <v>32</v>
      </c>
      <c r="BD8" s="2" t="s">
        <v>174</v>
      </c>
      <c r="BH8" s="12" t="s">
        <v>112</v>
      </c>
      <c r="BI8" s="12" t="s">
        <v>175</v>
      </c>
      <c r="BL8" s="48"/>
      <c r="BM8" s="60"/>
      <c r="BO8" s="11" t="s">
        <v>194</v>
      </c>
      <c r="BP8" s="11" t="s">
        <v>195</v>
      </c>
      <c r="BQ8" s="11"/>
      <c r="BR8" s="11"/>
      <c r="BS8" s="2" t="s">
        <v>27</v>
      </c>
      <c r="BT8" s="2" t="s">
        <v>196</v>
      </c>
      <c r="BX8" s="12" t="s">
        <v>114</v>
      </c>
      <c r="BY8" s="12" t="s">
        <v>197</v>
      </c>
      <c r="BZ8" s="1"/>
    </row>
    <row r="9" spans="1:80" x14ac:dyDescent="0.25">
      <c r="C9" s="11"/>
      <c r="D9" s="11"/>
      <c r="E9" s="11"/>
      <c r="F9" s="11"/>
      <c r="G9" s="2"/>
      <c r="H9" s="2"/>
      <c r="L9" s="12"/>
      <c r="M9" s="12"/>
      <c r="R9" s="218"/>
      <c r="S9" s="219"/>
      <c r="T9" s="219"/>
      <c r="U9" s="219"/>
      <c r="V9" s="219"/>
      <c r="W9" s="220"/>
      <c r="X9" s="220"/>
      <c r="Y9" s="16"/>
      <c r="Z9" s="16"/>
      <c r="AA9" s="16"/>
      <c r="AB9" s="221"/>
      <c r="AC9" s="221"/>
      <c r="AD9" s="16"/>
      <c r="AE9" s="16"/>
      <c r="AF9" s="16"/>
      <c r="AI9" s="11"/>
      <c r="AJ9" s="11"/>
      <c r="AK9" s="11"/>
      <c r="AL9" s="11"/>
      <c r="AM9" s="45"/>
      <c r="AN9" s="45"/>
      <c r="AO9" s="45"/>
      <c r="AP9" s="45"/>
      <c r="AQ9" s="45"/>
      <c r="AR9" s="12"/>
      <c r="AS9" s="12"/>
      <c r="AY9" s="11"/>
      <c r="AZ9" s="11"/>
      <c r="BA9" s="11"/>
      <c r="BB9" s="45"/>
      <c r="BC9" s="45"/>
      <c r="BF9" s="12"/>
      <c r="BG9" s="12"/>
      <c r="BH9" s="12"/>
      <c r="BP9" s="45"/>
      <c r="BQ9" s="45"/>
    </row>
    <row r="10" spans="1:80" x14ac:dyDescent="0.25">
      <c r="A10" s="117" t="s">
        <v>2</v>
      </c>
      <c r="C10" s="11" t="s">
        <v>153</v>
      </c>
      <c r="D10" s="11" t="s">
        <v>154</v>
      </c>
      <c r="E10" s="11"/>
      <c r="F10" s="11"/>
      <c r="G10" s="2" t="s">
        <v>153</v>
      </c>
      <c r="H10" s="2" t="s">
        <v>154</v>
      </c>
      <c r="L10" s="12" t="s">
        <v>155</v>
      </c>
      <c r="M10" s="12" t="s">
        <v>154</v>
      </c>
      <c r="R10" s="220"/>
      <c r="S10" s="219"/>
      <c r="T10" s="219"/>
      <c r="U10" s="219"/>
      <c r="V10" s="219"/>
      <c r="W10" s="220"/>
      <c r="X10" s="220"/>
      <c r="Y10" s="220"/>
      <c r="Z10" s="16"/>
      <c r="AA10" s="16"/>
      <c r="AB10" s="221"/>
      <c r="AC10" s="221"/>
      <c r="AD10" s="16"/>
      <c r="AE10" s="16"/>
      <c r="AF10" s="16"/>
      <c r="AK10" s="16"/>
      <c r="AL10" s="16"/>
      <c r="AM10" s="46"/>
      <c r="AN10" s="47"/>
      <c r="AO10" s="46"/>
      <c r="AP10" s="45"/>
      <c r="AQ10" s="45"/>
      <c r="BC10" s="48"/>
      <c r="BQ10" s="48"/>
    </row>
    <row r="11" spans="1:80" x14ac:dyDescent="0.25">
      <c r="A11" s="1" t="s">
        <v>1</v>
      </c>
      <c r="B11" s="5" t="s">
        <v>77</v>
      </c>
      <c r="C11" s="5" t="s">
        <v>52</v>
      </c>
      <c r="D11" s="5" t="s">
        <v>7</v>
      </c>
      <c r="E11" s="5" t="s">
        <v>156</v>
      </c>
      <c r="F11" s="5"/>
      <c r="G11" s="7" t="s">
        <v>77</v>
      </c>
      <c r="H11" s="7" t="s">
        <v>52</v>
      </c>
      <c r="I11" s="7" t="s">
        <v>7</v>
      </c>
      <c r="J11" s="7" t="s">
        <v>156</v>
      </c>
      <c r="K11" s="7"/>
      <c r="L11" s="9" t="s">
        <v>77</v>
      </c>
      <c r="M11" s="9" t="s">
        <v>52</v>
      </c>
      <c r="N11" s="9" t="s">
        <v>7</v>
      </c>
      <c r="O11" s="9" t="s">
        <v>156</v>
      </c>
      <c r="P11" s="9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K11" s="49"/>
      <c r="AL11" s="49"/>
      <c r="AM11" s="50"/>
      <c r="AN11" s="50"/>
      <c r="AO11" s="46"/>
      <c r="AP11" s="51"/>
      <c r="AQ11" s="51"/>
      <c r="AU11" s="3"/>
      <c r="BA11" s="3"/>
      <c r="BC11" s="3"/>
      <c r="BE11" s="3"/>
      <c r="BO11" s="3"/>
      <c r="BQ11" s="52"/>
      <c r="BS11" s="3"/>
    </row>
    <row r="12" spans="1:80" x14ac:dyDescent="0.25">
      <c r="A12" s="1">
        <v>0</v>
      </c>
      <c r="B12" s="6">
        <v>46.69848682981506</v>
      </c>
      <c r="C12" s="17">
        <v>1</v>
      </c>
      <c r="D12" s="18">
        <v>0</v>
      </c>
      <c r="E12" s="13" t="s">
        <v>14</v>
      </c>
      <c r="F12" s="13"/>
      <c r="G12" s="8">
        <v>49.158555949934616</v>
      </c>
      <c r="H12" s="20">
        <v>1</v>
      </c>
      <c r="I12" s="21">
        <v>0</v>
      </c>
      <c r="J12" s="14" t="s">
        <v>14</v>
      </c>
      <c r="K12" s="14"/>
      <c r="L12" s="10">
        <v>49.752078273865116</v>
      </c>
      <c r="M12" s="22">
        <v>1</v>
      </c>
      <c r="N12" s="44">
        <v>0</v>
      </c>
      <c r="O12" s="15" t="s">
        <v>14</v>
      </c>
      <c r="P12" s="15"/>
      <c r="R12" s="114"/>
      <c r="S12" s="222"/>
      <c r="T12" s="49"/>
      <c r="U12" s="53"/>
      <c r="V12" s="49"/>
      <c r="W12" s="114"/>
      <c r="X12" s="222"/>
      <c r="Y12" s="49"/>
      <c r="Z12" s="53"/>
      <c r="AA12" s="49"/>
      <c r="AB12" s="114"/>
      <c r="AC12" s="222"/>
      <c r="AD12" s="16"/>
      <c r="AE12" s="53"/>
      <c r="AF12" s="49"/>
      <c r="AK12" s="53"/>
      <c r="AL12" s="53"/>
      <c r="AM12" s="50"/>
      <c r="AN12" s="50"/>
      <c r="AO12" s="50"/>
      <c r="AP12" s="45"/>
      <c r="AQ12" s="45"/>
      <c r="AU12" s="3"/>
      <c r="BA12" s="3"/>
      <c r="BC12" s="3"/>
      <c r="BE12" s="3"/>
      <c r="BQ12" s="52"/>
    </row>
    <row r="13" spans="1:80" x14ac:dyDescent="0.25">
      <c r="A13" s="1">
        <v>5</v>
      </c>
      <c r="B13" s="6">
        <v>46.507238931440313</v>
      </c>
      <c r="C13" s="17">
        <v>0.99590462322533668</v>
      </c>
      <c r="D13" s="6">
        <v>0.40953767746633651</v>
      </c>
      <c r="E13" s="13" t="s">
        <v>14</v>
      </c>
      <c r="F13" s="13"/>
      <c r="G13" s="8">
        <v>47.772580795815429</v>
      </c>
      <c r="H13" s="20">
        <v>0.97180602384800052</v>
      </c>
      <c r="I13" s="8">
        <v>2.8193976151999443</v>
      </c>
      <c r="J13" s="14" t="s">
        <v>14</v>
      </c>
      <c r="K13" s="14"/>
      <c r="L13" s="10">
        <v>49.061951242294043</v>
      </c>
      <c r="M13" s="22">
        <v>0.98612867933330939</v>
      </c>
      <c r="N13" s="10">
        <v>1.3871320666690592</v>
      </c>
      <c r="O13" s="15" t="s">
        <v>14</v>
      </c>
      <c r="P13" s="15"/>
      <c r="R13" s="114"/>
      <c r="S13" s="222"/>
      <c r="T13" s="114"/>
      <c r="U13" s="53"/>
      <c r="V13" s="49"/>
      <c r="W13" s="114"/>
      <c r="X13" s="222"/>
      <c r="Y13" s="114"/>
      <c r="Z13" s="53"/>
      <c r="AA13" s="49"/>
      <c r="AB13" s="114"/>
      <c r="AC13" s="222"/>
      <c r="AD13" s="114"/>
      <c r="AE13" s="53"/>
      <c r="AF13" s="49"/>
      <c r="AK13" s="53"/>
      <c r="AL13" s="53"/>
      <c r="AM13" s="50"/>
      <c r="AN13" s="50"/>
      <c r="AO13" s="50"/>
      <c r="AP13" s="45"/>
      <c r="AQ13" s="45"/>
      <c r="AU13" s="3"/>
      <c r="BA13" s="3"/>
      <c r="BC13" s="3"/>
      <c r="BE13" s="3"/>
      <c r="BQ13" s="52"/>
    </row>
    <row r="14" spans="1:80" x14ac:dyDescent="0.25">
      <c r="A14" s="1">
        <v>15</v>
      </c>
      <c r="B14" s="6">
        <v>46.04546515972352</v>
      </c>
      <c r="C14" s="17">
        <v>0.98601621349164115</v>
      </c>
      <c r="D14" s="6">
        <v>1.3983786508358829</v>
      </c>
      <c r="E14" s="13" t="s">
        <v>14</v>
      </c>
      <c r="F14" s="13"/>
      <c r="G14" s="8">
        <v>47.478843639080885</v>
      </c>
      <c r="H14" s="20">
        <v>0.96583072308787044</v>
      </c>
      <c r="I14" s="8">
        <v>3.4169276912129574</v>
      </c>
      <c r="J14" s="14" t="s">
        <v>14</v>
      </c>
      <c r="K14" s="14"/>
      <c r="L14" s="10">
        <v>48.418737156734537</v>
      </c>
      <c r="M14" s="22">
        <v>0.97320029306532529</v>
      </c>
      <c r="N14" s="10">
        <v>2.6799706934674665</v>
      </c>
      <c r="O14" s="15" t="s">
        <v>14</v>
      </c>
      <c r="P14" s="15"/>
      <c r="R14" s="114"/>
      <c r="S14" s="222"/>
      <c r="T14" s="114"/>
      <c r="U14" s="53"/>
      <c r="V14" s="49"/>
      <c r="W14" s="114"/>
      <c r="X14" s="222"/>
      <c r="Y14" s="114"/>
      <c r="Z14" s="53"/>
      <c r="AA14" s="49"/>
      <c r="AB14" s="114"/>
      <c r="AC14" s="222"/>
      <c r="AD14" s="114"/>
      <c r="AE14" s="53"/>
      <c r="AF14" s="49"/>
      <c r="AK14" s="53"/>
      <c r="AL14" s="53"/>
      <c r="AM14" s="50"/>
      <c r="AN14" s="50"/>
      <c r="AO14" s="50"/>
      <c r="AP14" s="54"/>
      <c r="AQ14" s="54"/>
      <c r="AU14" s="3"/>
      <c r="BA14" s="3"/>
      <c r="BC14" s="3"/>
      <c r="BE14" s="3"/>
      <c r="BQ14" s="52"/>
    </row>
    <row r="15" spans="1:80" x14ac:dyDescent="0.25">
      <c r="A15" s="1">
        <v>30</v>
      </c>
      <c r="B15" s="6">
        <v>45.323626938165518</v>
      </c>
      <c r="C15" s="17">
        <v>0.97055879140880963</v>
      </c>
      <c r="D15" s="6">
        <v>2.9441208591190393</v>
      </c>
      <c r="E15" s="13" t="s">
        <v>14</v>
      </c>
      <c r="F15" s="13"/>
      <c r="G15" s="8">
        <v>46.785447412665796</v>
      </c>
      <c r="H15" s="20">
        <v>0.95172542212823119</v>
      </c>
      <c r="I15" s="8">
        <v>4.8274577871768756</v>
      </c>
      <c r="J15" s="14" t="s">
        <v>14</v>
      </c>
      <c r="K15" s="14"/>
      <c r="L15" s="10">
        <v>47.62612086680366</v>
      </c>
      <c r="M15" s="22">
        <v>0.95726897285860268</v>
      </c>
      <c r="N15" s="10">
        <v>4.2731027141397355</v>
      </c>
      <c r="O15" s="15" t="s">
        <v>14</v>
      </c>
      <c r="P15" s="15"/>
      <c r="R15" s="114"/>
      <c r="S15" s="222"/>
      <c r="T15" s="114"/>
      <c r="U15" s="53"/>
      <c r="V15" s="49"/>
      <c r="W15" s="114"/>
      <c r="X15" s="222"/>
      <c r="Y15" s="114"/>
      <c r="Z15" s="53"/>
      <c r="AA15" s="49"/>
      <c r="AB15" s="114"/>
      <c r="AC15" s="222"/>
      <c r="AD15" s="114"/>
      <c r="AE15" s="53"/>
      <c r="AF15" s="49"/>
      <c r="AK15" s="53"/>
      <c r="AL15" s="53"/>
      <c r="AM15" s="53"/>
      <c r="AN15" s="16"/>
      <c r="AO15" s="53"/>
      <c r="BQ15" s="52"/>
    </row>
    <row r="16" spans="1:80" x14ac:dyDescent="0.25">
      <c r="A16" s="1">
        <v>60</v>
      </c>
      <c r="B16" s="6">
        <v>44.933938912759203</v>
      </c>
      <c r="C16" s="17">
        <v>0.9622140236901795</v>
      </c>
      <c r="D16" s="6">
        <v>3.7785976309820515</v>
      </c>
      <c r="E16" s="13" t="s">
        <v>14</v>
      </c>
      <c r="F16" s="13"/>
      <c r="G16" s="8">
        <v>46.017840463291613</v>
      </c>
      <c r="H16" s="20">
        <v>0.93611050149964425</v>
      </c>
      <c r="I16" s="8">
        <v>6.3889498500355772</v>
      </c>
      <c r="J16" s="14" t="s">
        <v>14</v>
      </c>
      <c r="K16" s="14"/>
      <c r="L16" s="10">
        <v>46.774332150196152</v>
      </c>
      <c r="M16" s="22">
        <v>0.94014830682493955</v>
      </c>
      <c r="N16" s="10">
        <v>5.9851693175060419</v>
      </c>
      <c r="O16" s="15" t="s">
        <v>14</v>
      </c>
      <c r="P16" s="15"/>
      <c r="R16" s="114"/>
      <c r="S16" s="222"/>
      <c r="T16" s="49"/>
      <c r="U16" s="53"/>
      <c r="V16" s="49"/>
      <c r="W16" s="114"/>
      <c r="X16" s="222"/>
      <c r="Y16" s="49"/>
      <c r="Z16" s="53"/>
      <c r="AA16" s="49"/>
      <c r="AB16" s="114"/>
      <c r="AC16" s="222"/>
      <c r="AD16" s="49"/>
      <c r="AE16" s="53"/>
      <c r="AF16" s="49"/>
    </row>
    <row r="17" spans="1:78" x14ac:dyDescent="0.25">
      <c r="C17" s="11" t="s">
        <v>157</v>
      </c>
      <c r="D17" s="11" t="s">
        <v>158</v>
      </c>
      <c r="E17" s="11"/>
      <c r="F17" s="11"/>
      <c r="G17" s="2" t="s">
        <v>159</v>
      </c>
      <c r="H17" s="2" t="s">
        <v>158</v>
      </c>
      <c r="L17" s="12" t="s">
        <v>160</v>
      </c>
      <c r="M17" s="12" t="s">
        <v>161</v>
      </c>
      <c r="R17" s="16"/>
      <c r="S17" s="219"/>
      <c r="T17" s="219"/>
      <c r="U17" s="219"/>
      <c r="V17" s="219"/>
      <c r="W17" s="220"/>
      <c r="X17" s="220"/>
      <c r="Y17" s="16"/>
      <c r="Z17" s="16"/>
      <c r="AA17" s="16"/>
      <c r="AB17" s="221"/>
      <c r="AC17" s="221"/>
      <c r="AD17" s="16"/>
      <c r="AE17" s="16"/>
      <c r="AF17" s="16"/>
    </row>
    <row r="18" spans="1:78" x14ac:dyDescent="0.25">
      <c r="C18" s="11"/>
      <c r="D18" s="11"/>
      <c r="E18" s="11"/>
      <c r="F18" s="11"/>
      <c r="L18" s="12"/>
      <c r="M18" s="12"/>
    </row>
    <row r="19" spans="1:78" ht="24.75" x14ac:dyDescent="0.25">
      <c r="A19" s="117" t="s">
        <v>177</v>
      </c>
      <c r="B19" s="1" t="s">
        <v>8</v>
      </c>
      <c r="C19" s="11" t="s">
        <v>153</v>
      </c>
      <c r="D19" s="11" t="s">
        <v>201</v>
      </c>
      <c r="E19" s="11"/>
      <c r="F19" s="11"/>
      <c r="G19" s="2" t="s">
        <v>220</v>
      </c>
      <c r="H19" s="2" t="s">
        <v>253</v>
      </c>
      <c r="L19" s="12" t="s">
        <v>219</v>
      </c>
      <c r="M19" s="12" t="s">
        <v>201</v>
      </c>
      <c r="R19" s="45" t="s">
        <v>9</v>
      </c>
      <c r="S19" s="11" t="s">
        <v>136</v>
      </c>
      <c r="T19" s="11" t="s">
        <v>198</v>
      </c>
      <c r="U19" s="11"/>
      <c r="V19" s="11"/>
      <c r="W19" s="2" t="s">
        <v>153</v>
      </c>
      <c r="X19" s="2" t="s">
        <v>201</v>
      </c>
      <c r="AB19" s="85" t="s">
        <v>258</v>
      </c>
      <c r="AC19" s="85" t="s">
        <v>217</v>
      </c>
      <c r="AH19" s="45" t="s">
        <v>10</v>
      </c>
      <c r="AI19" s="11" t="s">
        <v>136</v>
      </c>
      <c r="AJ19" s="11" t="s">
        <v>198</v>
      </c>
      <c r="AM19" s="2" t="s">
        <v>153</v>
      </c>
      <c r="AN19" s="2" t="s">
        <v>199</v>
      </c>
      <c r="AR19" s="85" t="s">
        <v>153</v>
      </c>
      <c r="AS19" s="85" t="s">
        <v>199</v>
      </c>
    </row>
    <row r="20" spans="1:78" ht="24.75" x14ac:dyDescent="0.25">
      <c r="A20" s="1" t="s">
        <v>1</v>
      </c>
      <c r="B20" s="5" t="s">
        <v>77</v>
      </c>
      <c r="C20" s="5" t="s">
        <v>52</v>
      </c>
      <c r="D20" s="5" t="s">
        <v>7</v>
      </c>
      <c r="E20" s="5" t="s">
        <v>156</v>
      </c>
      <c r="F20" s="5" t="s">
        <v>86</v>
      </c>
      <c r="G20" s="7" t="s">
        <v>77</v>
      </c>
      <c r="H20" s="7" t="s">
        <v>52</v>
      </c>
      <c r="I20" s="7" t="s">
        <v>7</v>
      </c>
      <c r="J20" s="7" t="s">
        <v>156</v>
      </c>
      <c r="K20" s="7" t="s">
        <v>86</v>
      </c>
      <c r="L20" s="9" t="s">
        <v>77</v>
      </c>
      <c r="M20" s="9" t="s">
        <v>52</v>
      </c>
      <c r="N20" s="9" t="s">
        <v>7</v>
      </c>
      <c r="O20" s="9" t="s">
        <v>156</v>
      </c>
      <c r="P20" s="9" t="s">
        <v>86</v>
      </c>
      <c r="R20" s="5" t="s">
        <v>77</v>
      </c>
      <c r="S20" s="5" t="s">
        <v>6</v>
      </c>
      <c r="T20" s="5" t="s">
        <v>7</v>
      </c>
      <c r="U20" s="5" t="s">
        <v>25</v>
      </c>
      <c r="V20" s="5" t="s">
        <v>86</v>
      </c>
      <c r="W20" s="7" t="s">
        <v>77</v>
      </c>
      <c r="X20" s="7" t="s">
        <v>6</v>
      </c>
      <c r="Y20" s="7" t="s">
        <v>7</v>
      </c>
      <c r="Z20" s="7" t="s">
        <v>25</v>
      </c>
      <c r="AA20" s="7" t="s">
        <v>86</v>
      </c>
      <c r="AB20" s="9" t="s">
        <v>87</v>
      </c>
      <c r="AC20" s="9" t="s">
        <v>6</v>
      </c>
      <c r="AD20" s="9" t="s">
        <v>7</v>
      </c>
      <c r="AE20" s="9" t="s">
        <v>25</v>
      </c>
      <c r="AF20" s="9" t="s">
        <v>86</v>
      </c>
      <c r="AH20" s="5" t="s">
        <v>77</v>
      </c>
      <c r="AI20" s="5" t="s">
        <v>6</v>
      </c>
      <c r="AJ20" s="5" t="s">
        <v>7</v>
      </c>
      <c r="AK20" s="5" t="s">
        <v>25</v>
      </c>
      <c r="AL20" s="5" t="s">
        <v>86</v>
      </c>
      <c r="AM20" s="7" t="s">
        <v>77</v>
      </c>
      <c r="AN20" s="7" t="s">
        <v>6</v>
      </c>
      <c r="AO20" s="7" t="s">
        <v>7</v>
      </c>
      <c r="AP20" s="7" t="s">
        <v>25</v>
      </c>
      <c r="AQ20" s="7" t="s">
        <v>86</v>
      </c>
      <c r="AR20" s="9" t="s">
        <v>87</v>
      </c>
      <c r="AS20" s="9" t="s">
        <v>6</v>
      </c>
      <c r="AT20" s="9" t="s">
        <v>7</v>
      </c>
      <c r="AU20" s="9" t="s">
        <v>25</v>
      </c>
      <c r="AV20" s="9" t="s">
        <v>86</v>
      </c>
      <c r="AW20" s="9"/>
    </row>
    <row r="21" spans="1:78" x14ac:dyDescent="0.25">
      <c r="A21" s="1">
        <v>0</v>
      </c>
      <c r="B21" s="6">
        <v>51.123505510928453</v>
      </c>
      <c r="C21" s="17">
        <f>B21/$B$21</f>
        <v>1</v>
      </c>
      <c r="D21" s="18">
        <f>((($B$21-B21)/$B$21)*100)</f>
        <v>0</v>
      </c>
      <c r="E21" s="13">
        <v>35.5</v>
      </c>
      <c r="F21" s="18">
        <f>E21/(1000*71*10^-6)</f>
        <v>500.00000000000006</v>
      </c>
      <c r="G21" s="8">
        <v>49.349803848309364</v>
      </c>
      <c r="H21" s="20">
        <f>G21/$G$21</f>
        <v>1</v>
      </c>
      <c r="I21" s="21">
        <f>((($G$21-G21)/$G$21)*100)</f>
        <v>0</v>
      </c>
      <c r="J21" s="14">
        <v>35.5</v>
      </c>
      <c r="K21" s="21">
        <f>J21/(1000*71*10^-6)</f>
        <v>500.00000000000006</v>
      </c>
      <c r="L21" s="10">
        <v>48.842751728002987</v>
      </c>
      <c r="M21" s="22">
        <f>L21/$L$21</f>
        <v>1</v>
      </c>
      <c r="N21" s="44">
        <f>((($L$21-L21)/$L$21)*100)</f>
        <v>0</v>
      </c>
      <c r="O21" s="15">
        <v>35.5</v>
      </c>
      <c r="P21" s="44">
        <f>O21/(1000*71*10^-6)</f>
        <v>500.00000000000006</v>
      </c>
      <c r="Q21" s="4"/>
      <c r="R21" s="6">
        <v>50.423407435083128</v>
      </c>
      <c r="S21" s="17">
        <f>R21/$R$21</f>
        <v>1</v>
      </c>
      <c r="T21" s="18">
        <f>(($R$21-R21)/$R$21)*100</f>
        <v>0</v>
      </c>
      <c r="U21" s="13">
        <v>17.75</v>
      </c>
      <c r="V21" s="18">
        <f>U21/(1000*71*10^-6)</f>
        <v>250.00000000000003</v>
      </c>
      <c r="W21" s="8">
        <v>49.002124976648602</v>
      </c>
      <c r="X21" s="20">
        <f>W21/$W$21</f>
        <v>1</v>
      </c>
      <c r="Y21" s="21">
        <f>(($W$21-W21)/$W$21)*100</f>
        <v>0</v>
      </c>
      <c r="Z21" s="14">
        <v>17.75</v>
      </c>
      <c r="AA21" s="21">
        <f>Z21/(1000*71*10^-6)</f>
        <v>250.00000000000003</v>
      </c>
      <c r="AB21" s="10">
        <v>49.958364468522326</v>
      </c>
      <c r="AC21" s="22">
        <f>AB21/$AB$21</f>
        <v>1</v>
      </c>
      <c r="AD21" s="9">
        <f>(($AB$21-AB21)/$AB$21)*100</f>
        <v>0</v>
      </c>
      <c r="AE21" s="15">
        <v>17.75</v>
      </c>
      <c r="AF21" s="44">
        <f>AE21/(1000*71*10^-6)</f>
        <v>250.00000000000003</v>
      </c>
      <c r="AG21" s="4"/>
      <c r="AH21" s="6">
        <v>49.579137866616847</v>
      </c>
      <c r="AI21" s="17">
        <f>AH21/$AH$21</f>
        <v>1</v>
      </c>
      <c r="AJ21" s="18">
        <f>(($AH$21-AH21)/$AH$21)*100</f>
        <v>0</v>
      </c>
      <c r="AK21" s="13">
        <v>3.55</v>
      </c>
      <c r="AL21" s="18">
        <f>AK21/(1000*71*10^-6)</f>
        <v>50</v>
      </c>
      <c r="AM21" s="8">
        <v>49.246170371754154</v>
      </c>
      <c r="AN21" s="20">
        <f>AM21/$AM$21</f>
        <v>1</v>
      </c>
      <c r="AO21" s="21">
        <f>(($AM$21-AM21)/$AM$21)*100</f>
        <v>0</v>
      </c>
      <c r="AP21" s="14">
        <v>3.55</v>
      </c>
      <c r="AQ21" s="21">
        <f>AP21/(1000*71*10^-6)</f>
        <v>50</v>
      </c>
      <c r="AR21" s="10">
        <v>48.810713618531658</v>
      </c>
      <c r="AS21" s="22">
        <f>AR21/$AR$21</f>
        <v>1</v>
      </c>
      <c r="AT21" s="44">
        <f>(($AR$21-AR21)/$AR$21)*100</f>
        <v>0</v>
      </c>
      <c r="AU21" s="15">
        <v>3.55</v>
      </c>
      <c r="AV21" s="44">
        <f>AU21/(1000*71*10^-6)</f>
        <v>50</v>
      </c>
      <c r="AW21" s="10"/>
      <c r="AX21" s="4"/>
    </row>
    <row r="22" spans="1:78" x14ac:dyDescent="0.25">
      <c r="A22" s="1">
        <v>1</v>
      </c>
      <c r="B22" s="6">
        <v>48.400593125350269</v>
      </c>
      <c r="C22" s="17">
        <f t="shared" ref="C22:C31" si="0">B22/$B$21</f>
        <v>0.94673854309548244</v>
      </c>
      <c r="D22" s="6">
        <f t="shared" ref="D22:D31" si="1">((($B$21-B22)/$B$21)*100)</f>
        <v>5.3261456904517601</v>
      </c>
      <c r="E22" s="13"/>
      <c r="F22" s="18"/>
      <c r="G22" s="8">
        <v>43.148141229217259</v>
      </c>
      <c r="H22" s="20">
        <f t="shared" ref="H22:H27" si="2">G22/$G$21</f>
        <v>0.87433257813638576</v>
      </c>
      <c r="I22" s="8">
        <f t="shared" ref="I22:I27" si="3">((($G$21-G22)/$G$21)*100)</f>
        <v>12.56674218636142</v>
      </c>
      <c r="J22" s="14"/>
      <c r="K22" s="21"/>
      <c r="L22" s="10">
        <v>43.062651784046331</v>
      </c>
      <c r="M22" s="22">
        <f t="shared" ref="M22:M28" si="4">L22/$L$21</f>
        <v>0.88165900283126852</v>
      </c>
      <c r="N22" s="10">
        <f t="shared" ref="N22:N28" si="5">((($L$21-L22)/$L$21)*100)</f>
        <v>11.834099716873149</v>
      </c>
      <c r="O22" s="15"/>
      <c r="P22" s="44"/>
      <c r="Q22" s="4"/>
      <c r="R22" s="6">
        <v>48.430833177657384</v>
      </c>
      <c r="S22" s="17">
        <f t="shared" ref="S22:S28" si="6">R22/$R$21</f>
        <v>0.96048314941843127</v>
      </c>
      <c r="T22" s="6">
        <f t="shared" ref="T22:T28" si="7">(($R$21-R22)/$R$21)*100</f>
        <v>3.9516850581568779</v>
      </c>
      <c r="U22" s="13"/>
      <c r="V22" s="18"/>
      <c r="W22" s="8">
        <v>48.028885671586025</v>
      </c>
      <c r="X22" s="20">
        <f t="shared" ref="X22:X28" si="8">W22/$W$21</f>
        <v>0.98013883468265173</v>
      </c>
      <c r="Y22" s="8">
        <f t="shared" ref="Y22:Y28" si="9">(($W$21-W22)/$W$21)*100</f>
        <v>1.9861165317348246</v>
      </c>
      <c r="Z22" s="14"/>
      <c r="AA22" s="21"/>
      <c r="AB22" s="10">
        <v>49.007028768914623</v>
      </c>
      <c r="AC22" s="22">
        <f t="shared" ref="AC22:AC28" si="10">AB22/$AB$21</f>
        <v>0.98095742905660732</v>
      </c>
      <c r="AD22" s="10">
        <f t="shared" ref="AD22:AD28" si="11">(($AB$21-AB22)/$AB$21)*100</f>
        <v>1.904257094339266</v>
      </c>
      <c r="AE22" s="15"/>
      <c r="AF22" s="44"/>
      <c r="AG22" s="4"/>
      <c r="AH22" s="6">
        <v>49.048384083691388</v>
      </c>
      <c r="AI22" s="17">
        <f t="shared" ref="AI22:AI31" si="12">AH22/$AH$21</f>
        <v>0.98929481621174309</v>
      </c>
      <c r="AJ22" s="18">
        <f t="shared" ref="AJ22:AJ31" si="13">(($AH$21-AH22)/$AH$21)*100</f>
        <v>1.070518378825686</v>
      </c>
      <c r="AK22" s="13"/>
      <c r="AL22" s="18"/>
      <c r="AM22" s="8">
        <v>49.02010554829068</v>
      </c>
      <c r="AN22" s="20">
        <f t="shared" ref="AN22:AN31" si="14">AM22/$AM$21</f>
        <v>0.99540949434733839</v>
      </c>
      <c r="AO22" s="21">
        <f t="shared" ref="AO22:AO31" si="15">(($AM$21-AM22)/$AM$21)*100</f>
        <v>0.45905056526616139</v>
      </c>
      <c r="AP22" s="14"/>
      <c r="AQ22" s="21"/>
      <c r="AR22" s="10">
        <v>47.197202503269189</v>
      </c>
      <c r="AS22" s="22">
        <f t="shared" ref="AS22:AS31" si="16">AR22/$AR$21</f>
        <v>0.96694350490606473</v>
      </c>
      <c r="AT22" s="44">
        <f t="shared" ref="AT22:AT31" si="17">(($AR$21-AR22)/$AR$21)*100</f>
        <v>3.3056495093935219</v>
      </c>
      <c r="AU22" s="15"/>
      <c r="AV22" s="44"/>
      <c r="AW22" s="10"/>
      <c r="AX22" s="4"/>
      <c r="BZ22" s="217"/>
    </row>
    <row r="23" spans="1:78" x14ac:dyDescent="0.25">
      <c r="A23" s="1">
        <v>3</v>
      </c>
      <c r="B23" s="6">
        <v>27.423640949000561</v>
      </c>
      <c r="C23" s="17">
        <f t="shared" si="0"/>
        <v>0.53641941558836037</v>
      </c>
      <c r="D23" s="6">
        <f t="shared" si="1"/>
        <v>46.358058441163962</v>
      </c>
      <c r="E23" s="13"/>
      <c r="F23" s="18"/>
      <c r="G23" s="8">
        <v>22.353119745936855</v>
      </c>
      <c r="H23" s="20">
        <f t="shared" si="2"/>
        <v>0.4529525550830053</v>
      </c>
      <c r="I23" s="8">
        <f t="shared" si="3"/>
        <v>54.704744491699465</v>
      </c>
      <c r="J23" s="14"/>
      <c r="K23" s="21"/>
      <c r="L23" s="10">
        <v>21.770549224733792</v>
      </c>
      <c r="M23" s="22">
        <f t="shared" si="4"/>
        <v>0.44572732809916799</v>
      </c>
      <c r="N23" s="10">
        <f t="shared" si="5"/>
        <v>55.427267190083207</v>
      </c>
      <c r="O23" s="15"/>
      <c r="P23" s="44"/>
      <c r="Q23" s="4"/>
      <c r="R23" s="6">
        <v>38.228493368204745</v>
      </c>
      <c r="S23" s="17">
        <f t="shared" si="6"/>
        <v>0.75814974260558365</v>
      </c>
      <c r="T23" s="6">
        <f t="shared" si="7"/>
        <v>24.185025739441638</v>
      </c>
      <c r="U23" s="13"/>
      <c r="V23" s="18"/>
      <c r="W23" s="8">
        <v>33.40626751354381</v>
      </c>
      <c r="X23" s="20">
        <f t="shared" si="8"/>
        <v>0.68173099696111505</v>
      </c>
      <c r="Y23" s="8">
        <f t="shared" si="9"/>
        <v>31.82690030388849</v>
      </c>
      <c r="Z23" s="14"/>
      <c r="AA23" s="21"/>
      <c r="AB23" s="10">
        <v>33.929992527554639</v>
      </c>
      <c r="AC23" s="22">
        <f t="shared" si="10"/>
        <v>0.67916539879789672</v>
      </c>
      <c r="AD23" s="10">
        <f t="shared" si="11"/>
        <v>32.083460120210326</v>
      </c>
      <c r="AE23" s="15"/>
      <c r="AF23" s="44"/>
      <c r="AG23" s="4"/>
      <c r="AH23" s="6">
        <v>43.091420698673637</v>
      </c>
      <c r="AI23" s="17">
        <f t="shared" si="12"/>
        <v>0.86914421171668688</v>
      </c>
      <c r="AJ23" s="18">
        <f t="shared" si="13"/>
        <v>13.085578828331318</v>
      </c>
      <c r="AK23" s="13"/>
      <c r="AL23" s="18"/>
      <c r="AM23" s="8">
        <v>41.111596301139549</v>
      </c>
      <c r="AN23" s="20">
        <f t="shared" si="14"/>
        <v>0.83481813896984147</v>
      </c>
      <c r="AO23" s="21">
        <f t="shared" si="15"/>
        <v>16.518186103015854</v>
      </c>
      <c r="AP23" s="14"/>
      <c r="AQ23" s="21"/>
      <c r="AR23" s="10">
        <v>40.866243228096394</v>
      </c>
      <c r="AS23" s="22">
        <f t="shared" si="16"/>
        <v>0.8372392083319381</v>
      </c>
      <c r="AT23" s="44">
        <f t="shared" si="17"/>
        <v>16.276079166806191</v>
      </c>
      <c r="AU23" s="15"/>
      <c r="AV23" s="44"/>
      <c r="AW23" s="10"/>
      <c r="AX23" s="4"/>
      <c r="BZ23" s="217"/>
    </row>
    <row r="24" spans="1:78" x14ac:dyDescent="0.25">
      <c r="A24" s="1">
        <v>5</v>
      </c>
      <c r="B24" s="6">
        <v>14.71579021109658</v>
      </c>
      <c r="C24" s="17">
        <f t="shared" si="0"/>
        <v>0.28784783171707284</v>
      </c>
      <c r="D24" s="6">
        <f t="shared" si="1"/>
        <v>71.215216828292711</v>
      </c>
      <c r="E24" s="13">
        <v>4.4000000000000004</v>
      </c>
      <c r="F24" s="18">
        <f>E24/(1000*71*10^-6)</f>
        <v>61.971830985915503</v>
      </c>
      <c r="G24" s="8">
        <v>11.208761442181952</v>
      </c>
      <c r="H24" s="20">
        <f t="shared" si="2"/>
        <v>0.22712879420220725</v>
      </c>
      <c r="I24" s="8">
        <f t="shared" si="3"/>
        <v>77.287120579779284</v>
      </c>
      <c r="J24" s="14">
        <v>4.4000000000000004</v>
      </c>
      <c r="K24" s="21">
        <f>J24/(1000*71*10^-6)</f>
        <v>61.971830985915503</v>
      </c>
      <c r="L24" s="10">
        <v>10.815967681673827</v>
      </c>
      <c r="M24" s="22">
        <f t="shared" si="4"/>
        <v>0.22144468317235932</v>
      </c>
      <c r="N24" s="10">
        <f t="shared" si="5"/>
        <v>77.855531682764067</v>
      </c>
      <c r="O24" s="15">
        <v>4.7</v>
      </c>
      <c r="P24" s="44">
        <f>O24/(1000*71*10^-6)</f>
        <v>66.197183098591552</v>
      </c>
      <c r="Q24" s="4"/>
      <c r="R24" s="6">
        <v>26.238394358303754</v>
      </c>
      <c r="S24" s="17">
        <f t="shared" si="6"/>
        <v>0.52036138954083955</v>
      </c>
      <c r="T24" s="6">
        <f t="shared" si="7"/>
        <v>47.963861045916047</v>
      </c>
      <c r="U24" s="13">
        <v>0.9</v>
      </c>
      <c r="V24" s="18">
        <f>U24/(1000*71*10^-6)</f>
        <v>12.67605633802817</v>
      </c>
      <c r="W24" s="8">
        <v>22.085372688212217</v>
      </c>
      <c r="X24" s="20">
        <f t="shared" si="8"/>
        <v>0.45070234604594694</v>
      </c>
      <c r="Y24" s="8">
        <f t="shared" si="9"/>
        <v>54.929765395405305</v>
      </c>
      <c r="Z24" s="14">
        <v>0.7</v>
      </c>
      <c r="AA24" s="21">
        <f>Z24/(1000*71*10^-6)</f>
        <v>9.8591549295774659</v>
      </c>
      <c r="AB24" s="10">
        <v>22.551559872968426</v>
      </c>
      <c r="AC24" s="22">
        <f t="shared" si="10"/>
        <v>0.45140708894058512</v>
      </c>
      <c r="AD24" s="10">
        <f t="shared" si="11"/>
        <v>54.859291105941487</v>
      </c>
      <c r="AE24" s="15">
        <v>0.6</v>
      </c>
      <c r="AF24" s="44">
        <f>AE24/(1000*71*10^-6)</f>
        <v>8.4507042253521139</v>
      </c>
      <c r="AG24" s="4"/>
      <c r="AH24" s="6">
        <v>39.30585652904913</v>
      </c>
      <c r="AI24" s="17">
        <f t="shared" si="12"/>
        <v>0.79279023840216811</v>
      </c>
      <c r="AJ24" s="18">
        <f t="shared" si="13"/>
        <v>20.720976159783188</v>
      </c>
      <c r="AK24" s="13">
        <v>0</v>
      </c>
      <c r="AL24" s="18">
        <v>0</v>
      </c>
      <c r="AM24" s="8">
        <v>38.009130394171493</v>
      </c>
      <c r="AN24" s="20">
        <f t="shared" si="14"/>
        <v>0.77181900861010244</v>
      </c>
      <c r="AO24" s="21">
        <f t="shared" si="15"/>
        <v>22.818099138989751</v>
      </c>
      <c r="AP24" s="14">
        <v>0</v>
      </c>
      <c r="AQ24" s="21">
        <v>0</v>
      </c>
      <c r="AR24" s="10">
        <v>37.667826452456566</v>
      </c>
      <c r="AS24" s="22">
        <f t="shared" si="16"/>
        <v>0.77171226683634186</v>
      </c>
      <c r="AT24" s="44">
        <f t="shared" si="17"/>
        <v>22.828773316365819</v>
      </c>
      <c r="AU24" s="15">
        <v>0</v>
      </c>
      <c r="AV24" s="44">
        <v>0</v>
      </c>
      <c r="AW24" s="10"/>
      <c r="AX24" s="4"/>
      <c r="BZ24" s="217"/>
    </row>
    <row r="25" spans="1:78" x14ac:dyDescent="0.25">
      <c r="A25" s="1">
        <v>7</v>
      </c>
      <c r="B25" s="6">
        <v>6.330141976461797</v>
      </c>
      <c r="C25" s="17">
        <f t="shared" si="0"/>
        <v>0.12382057750536354</v>
      </c>
      <c r="D25" s="6">
        <f t="shared" si="1"/>
        <v>87.617942249463638</v>
      </c>
      <c r="E25" s="13"/>
      <c r="F25" s="18"/>
      <c r="G25" s="8">
        <v>4.4359704838408369</v>
      </c>
      <c r="H25" s="20">
        <f t="shared" si="2"/>
        <v>8.9888310346198166E-2</v>
      </c>
      <c r="I25" s="8">
        <f t="shared" si="3"/>
        <v>91.011168965380179</v>
      </c>
      <c r="J25" s="14"/>
      <c r="K25" s="21"/>
      <c r="L25" s="10">
        <v>6.3263824023911832</v>
      </c>
      <c r="M25" s="22">
        <f t="shared" si="4"/>
        <v>0.12952551153591296</v>
      </c>
      <c r="N25" s="10">
        <f t="shared" si="5"/>
        <v>87.047448846408699</v>
      </c>
      <c r="O25" s="15"/>
      <c r="P25" s="44"/>
      <c r="Q25" s="4"/>
      <c r="R25" s="6">
        <v>17.043456940033625</v>
      </c>
      <c r="S25" s="17">
        <f t="shared" si="6"/>
        <v>0.33800684656180707</v>
      </c>
      <c r="T25" s="6">
        <f t="shared" si="7"/>
        <v>66.199315343819293</v>
      </c>
      <c r="U25" s="13"/>
      <c r="V25" s="18"/>
      <c r="W25" s="8">
        <v>14.546118998692322</v>
      </c>
      <c r="X25" s="20">
        <f t="shared" si="8"/>
        <v>0.29684669808960545</v>
      </c>
      <c r="Y25" s="8">
        <f t="shared" si="9"/>
        <v>70.315330191039465</v>
      </c>
      <c r="Z25" s="14"/>
      <c r="AA25" s="21"/>
      <c r="AB25" s="10">
        <v>15.321735475434336</v>
      </c>
      <c r="AC25" s="22">
        <f t="shared" si="10"/>
        <v>0.30669009360961419</v>
      </c>
      <c r="AD25" s="10">
        <f t="shared" si="11"/>
        <v>69.330990639038575</v>
      </c>
      <c r="AE25" s="15"/>
      <c r="AF25" s="44"/>
      <c r="AG25" s="4"/>
      <c r="AH25" s="6">
        <v>37.962380907902109</v>
      </c>
      <c r="AI25" s="17">
        <f t="shared" si="12"/>
        <v>0.76569263890857897</v>
      </c>
      <c r="AJ25" s="18">
        <f t="shared" si="13"/>
        <v>23.430736109142099</v>
      </c>
      <c r="AK25" s="13"/>
      <c r="AL25" s="18"/>
      <c r="AM25" s="8">
        <v>37.062861946572021</v>
      </c>
      <c r="AN25" s="20">
        <f t="shared" si="14"/>
        <v>0.75260394192661839</v>
      </c>
      <c r="AO25" s="21">
        <f t="shared" si="15"/>
        <v>24.739605807338155</v>
      </c>
      <c r="AP25" s="14"/>
      <c r="AQ25" s="21"/>
      <c r="AR25" s="10">
        <v>36.510858397160469</v>
      </c>
      <c r="AS25" s="22">
        <f t="shared" si="16"/>
        <v>0.74800910887110283</v>
      </c>
      <c r="AT25" s="44">
        <f t="shared" si="17"/>
        <v>25.199089112889716</v>
      </c>
      <c r="AU25" s="15"/>
      <c r="AV25" s="44"/>
      <c r="AW25" s="10"/>
      <c r="AX25" s="4"/>
      <c r="BZ25" s="217"/>
    </row>
    <row r="26" spans="1:78" x14ac:dyDescent="0.25">
      <c r="A26" s="1">
        <v>9</v>
      </c>
      <c r="B26" s="6">
        <v>2.7106529049131329</v>
      </c>
      <c r="C26" s="17">
        <f t="shared" si="0"/>
        <v>5.3021655651795792E-2</v>
      </c>
      <c r="D26" s="6">
        <f t="shared" si="1"/>
        <v>94.697834434820422</v>
      </c>
      <c r="E26" s="13"/>
      <c r="F26" s="18"/>
      <c r="G26" s="8">
        <v>2.2791191855034558</v>
      </c>
      <c r="H26" s="20">
        <f t="shared" si="2"/>
        <v>4.6182943148243831E-2</v>
      </c>
      <c r="I26" s="8">
        <f t="shared" si="3"/>
        <v>95.381705685175618</v>
      </c>
      <c r="J26" s="14"/>
      <c r="K26" s="21"/>
      <c r="L26" s="10">
        <v>2.1426303007659255</v>
      </c>
      <c r="M26" s="22">
        <f t="shared" si="4"/>
        <v>4.386792768552171E-2</v>
      </c>
      <c r="N26" s="10">
        <f t="shared" si="5"/>
        <v>95.613207231447845</v>
      </c>
      <c r="O26" s="15"/>
      <c r="P26" s="44"/>
      <c r="Q26" s="4"/>
      <c r="R26" s="6">
        <v>12.189029516159163</v>
      </c>
      <c r="S26" s="17">
        <f t="shared" si="6"/>
        <v>0.24173355463634125</v>
      </c>
      <c r="T26" s="6">
        <f t="shared" si="7"/>
        <v>75.82664453636589</v>
      </c>
      <c r="U26" s="13"/>
      <c r="V26" s="18"/>
      <c r="W26" s="8">
        <v>11.7014291051747</v>
      </c>
      <c r="X26" s="20">
        <f t="shared" si="8"/>
        <v>0.23879431985349373</v>
      </c>
      <c r="Y26" s="8">
        <f t="shared" si="9"/>
        <v>76.12056801465063</v>
      </c>
      <c r="Z26" s="14"/>
      <c r="AA26" s="21"/>
      <c r="AB26" s="10">
        <v>11.323673640949</v>
      </c>
      <c r="AC26" s="22">
        <f t="shared" si="10"/>
        <v>0.22666221685627438</v>
      </c>
      <c r="AD26" s="10">
        <f t="shared" si="11"/>
        <v>77.333778314372552</v>
      </c>
      <c r="AE26" s="15"/>
      <c r="AF26" s="44"/>
      <c r="AG26" s="4"/>
      <c r="AH26" s="6">
        <v>37.237600410984498</v>
      </c>
      <c r="AI26" s="17">
        <f t="shared" si="12"/>
        <v>0.75107398017216664</v>
      </c>
      <c r="AJ26" s="18">
        <f t="shared" si="13"/>
        <v>24.892601982783336</v>
      </c>
      <c r="AK26" s="13"/>
      <c r="AL26" s="18"/>
      <c r="AM26" s="8">
        <v>36.340533345787414</v>
      </c>
      <c r="AN26" s="20">
        <f t="shared" si="14"/>
        <v>0.7379362308065085</v>
      </c>
      <c r="AO26" s="21">
        <f t="shared" si="15"/>
        <v>26.20637691934915</v>
      </c>
      <c r="AP26" s="14"/>
      <c r="AQ26" s="21"/>
      <c r="AR26" s="10">
        <v>35.190594059405939</v>
      </c>
      <c r="AS26" s="22">
        <f t="shared" si="16"/>
        <v>0.72096045008539578</v>
      </c>
      <c r="AT26" s="44">
        <f t="shared" si="17"/>
        <v>27.903954991460427</v>
      </c>
      <c r="AU26" s="15"/>
      <c r="AV26" s="44"/>
      <c r="AW26" s="10"/>
      <c r="AX26" s="4"/>
      <c r="BZ26" s="217"/>
    </row>
    <row r="27" spans="1:78" x14ac:dyDescent="0.25">
      <c r="A27" s="1">
        <v>11</v>
      </c>
      <c r="B27" s="6">
        <v>0.96228750233513916</v>
      </c>
      <c r="C27" s="17">
        <f>B27/$B$21</f>
        <v>1.8822799663638774E-2</v>
      </c>
      <c r="D27" s="6">
        <f>((($B$21-B27)/$B$21)*100)</f>
        <v>98.117720033636118</v>
      </c>
      <c r="E27" s="13"/>
      <c r="F27" s="18"/>
      <c r="G27" s="8">
        <v>1.592261348776387</v>
      </c>
      <c r="H27" s="21">
        <f t="shared" si="2"/>
        <v>3.2264795898088158E-2</v>
      </c>
      <c r="I27" s="8">
        <f t="shared" si="3"/>
        <v>96.773520410191182</v>
      </c>
      <c r="J27" s="14"/>
      <c r="K27" s="21"/>
      <c r="L27" s="10">
        <v>1.4765318512983372</v>
      </c>
      <c r="M27" s="44">
        <f t="shared" si="4"/>
        <v>3.0230316660308024E-2</v>
      </c>
      <c r="N27" s="10">
        <f t="shared" si="5"/>
        <v>96.976968333969197</v>
      </c>
      <c r="O27" s="15"/>
      <c r="P27" s="44"/>
      <c r="Q27" s="4"/>
      <c r="R27" s="6">
        <v>11.2223753035681</v>
      </c>
      <c r="S27" s="17">
        <f t="shared" si="6"/>
        <v>0.22256281109157849</v>
      </c>
      <c r="T27" s="6">
        <f t="shared" si="7"/>
        <v>77.743718890842146</v>
      </c>
      <c r="U27" s="13"/>
      <c r="V27" s="18"/>
      <c r="W27" s="8">
        <v>11.012201102185699</v>
      </c>
      <c r="X27" s="20">
        <f t="shared" si="8"/>
        <v>0.22472905220811212</v>
      </c>
      <c r="Y27" s="8">
        <f t="shared" si="9"/>
        <v>77.527094779188786</v>
      </c>
      <c r="Z27" s="14"/>
      <c r="AA27" s="21"/>
      <c r="AB27" s="10">
        <v>10.699666075098101</v>
      </c>
      <c r="AC27" s="22">
        <f t="shared" si="10"/>
        <v>0.21417166452355996</v>
      </c>
      <c r="AD27" s="10">
        <f t="shared" si="11"/>
        <v>78.582833547644</v>
      </c>
      <c r="AE27" s="15"/>
      <c r="AF27" s="44"/>
      <c r="AG27" s="4"/>
      <c r="AH27" s="6">
        <v>36.8119045395106</v>
      </c>
      <c r="AI27" s="17">
        <f t="shared" si="12"/>
        <v>0.74248779070233051</v>
      </c>
      <c r="AJ27" s="18">
        <f t="shared" si="13"/>
        <v>25.751220929766948</v>
      </c>
      <c r="AK27" s="13"/>
      <c r="AL27" s="18"/>
      <c r="AM27" s="8">
        <v>35.522137119372303</v>
      </c>
      <c r="AN27" s="20">
        <f t="shared" si="14"/>
        <v>0.72131775630915929</v>
      </c>
      <c r="AO27" s="21">
        <f t="shared" si="15"/>
        <v>27.868224369084071</v>
      </c>
      <c r="AP27" s="14"/>
      <c r="AQ27" s="21"/>
      <c r="AR27" s="10">
        <v>34.899962637773214</v>
      </c>
      <c r="AS27" s="22">
        <f t="shared" si="16"/>
        <v>0.71500619537188992</v>
      </c>
      <c r="AT27" s="44">
        <f t="shared" si="17"/>
        <v>28.499380462811008</v>
      </c>
      <c r="AU27" s="15"/>
      <c r="AV27" s="44"/>
      <c r="AW27" s="10"/>
      <c r="AX27" s="4"/>
      <c r="BZ27" s="217"/>
    </row>
    <row r="28" spans="1:78" x14ac:dyDescent="0.25">
      <c r="A28" s="1">
        <v>13</v>
      </c>
      <c r="B28" s="433">
        <v>0.28000000000000003</v>
      </c>
      <c r="C28" s="17">
        <v>0</v>
      </c>
      <c r="D28" s="6">
        <f>((($B$21-B28)/$B$21)*100)</f>
        <v>99.452306728183686</v>
      </c>
      <c r="E28" s="5"/>
      <c r="F28" s="5"/>
      <c r="G28" s="8">
        <v>0.76270315710816361</v>
      </c>
      <c r="H28" s="21">
        <f>G28/$G$21</f>
        <v>1.5455039283490332E-2</v>
      </c>
      <c r="I28" s="8">
        <f>((($G$21-G28)/$G$21)*100)</f>
        <v>98.454496071650965</v>
      </c>
      <c r="J28" s="14"/>
      <c r="K28" s="21"/>
      <c r="L28" s="10">
        <v>0.61019521763497098</v>
      </c>
      <c r="M28" s="44">
        <f t="shared" si="4"/>
        <v>1.2493055694999431E-2</v>
      </c>
      <c r="N28" s="10">
        <f t="shared" si="5"/>
        <v>98.750694430500047</v>
      </c>
      <c r="O28" s="15"/>
      <c r="P28" s="44"/>
      <c r="Q28" s="4"/>
      <c r="R28" s="6">
        <v>10.759247151130207</v>
      </c>
      <c r="S28" s="17">
        <f t="shared" si="6"/>
        <v>0.21337802616735177</v>
      </c>
      <c r="T28" s="6">
        <f t="shared" si="7"/>
        <v>78.662197383264825</v>
      </c>
      <c r="U28" s="13"/>
      <c r="V28" s="18"/>
      <c r="W28" s="8">
        <v>10.3229730991967</v>
      </c>
      <c r="X28" s="20">
        <f t="shared" si="8"/>
        <v>0.21066378456273058</v>
      </c>
      <c r="Y28" s="8">
        <f t="shared" si="9"/>
        <v>78.933621543726943</v>
      </c>
      <c r="Z28" s="14"/>
      <c r="AA28" s="21"/>
      <c r="AB28" s="10">
        <v>10.033158976274986</v>
      </c>
      <c r="AC28" s="22">
        <f t="shared" si="10"/>
        <v>0.2008304131452634</v>
      </c>
      <c r="AD28" s="10">
        <f t="shared" si="11"/>
        <v>79.916958685473674</v>
      </c>
      <c r="AE28" s="15"/>
      <c r="AF28" s="44"/>
      <c r="AG28" s="4"/>
      <c r="AH28" s="6">
        <v>35.392793760508127</v>
      </c>
      <c r="AI28" s="17">
        <f t="shared" si="12"/>
        <v>0.71386464717731968</v>
      </c>
      <c r="AJ28" s="18">
        <f t="shared" si="13"/>
        <v>28.613535282268028</v>
      </c>
      <c r="AK28" s="13"/>
      <c r="AL28" s="18"/>
      <c r="AM28" s="8">
        <v>35.296235755650997</v>
      </c>
      <c r="AN28" s="20">
        <f t="shared" si="14"/>
        <v>0.71673056989413453</v>
      </c>
      <c r="AO28" s="21">
        <f t="shared" si="15"/>
        <v>28.326943010586547</v>
      </c>
      <c r="AP28" s="14"/>
      <c r="AQ28" s="21"/>
      <c r="AR28" s="10">
        <v>34.732252942275359</v>
      </c>
      <c r="AS28" s="22">
        <f t="shared" si="16"/>
        <v>0.71157027561032793</v>
      </c>
      <c r="AT28" s="44">
        <f t="shared" si="17"/>
        <v>28.842972438967209</v>
      </c>
      <c r="AU28" s="15"/>
      <c r="AV28" s="44"/>
      <c r="AW28" s="10"/>
      <c r="AX28" s="4"/>
    </row>
    <row r="29" spans="1:78" x14ac:dyDescent="0.25">
      <c r="A29" s="1">
        <v>15</v>
      </c>
      <c r="B29" s="433">
        <v>5.2999999999999999E-2</v>
      </c>
      <c r="C29" s="17">
        <f t="shared" si="0"/>
        <v>1.0367051216523173E-3</v>
      </c>
      <c r="D29" s="6">
        <f t="shared" si="1"/>
        <v>99.896329487834777</v>
      </c>
      <c r="E29" s="13">
        <v>0</v>
      </c>
      <c r="F29" s="18">
        <v>0</v>
      </c>
      <c r="G29" s="8">
        <v>5.2999999999999999E-2</v>
      </c>
      <c r="H29" s="21">
        <f>G29/$B$21</f>
        <v>1.0367051216523173E-3</v>
      </c>
      <c r="I29" s="8">
        <f>((($B$21-G29)/$B$21)*100)</f>
        <v>99.896329487834777</v>
      </c>
      <c r="J29" s="14">
        <v>0</v>
      </c>
      <c r="K29" s="21">
        <v>0</v>
      </c>
      <c r="L29" s="10">
        <v>5.2999999999999999E-2</v>
      </c>
      <c r="M29" s="44">
        <f>L29/$B$21</f>
        <v>1.0367051216523173E-3</v>
      </c>
      <c r="N29" s="10">
        <f>((($B$21-L29)/$B$21)*100)</f>
        <v>99.896329487834777</v>
      </c>
      <c r="O29" s="15">
        <v>0</v>
      </c>
      <c r="P29" s="44">
        <v>0</v>
      </c>
      <c r="Q29" s="4"/>
      <c r="R29" s="6">
        <v>10.244839342424807</v>
      </c>
      <c r="S29" s="17">
        <f>R29/$R$21</f>
        <v>0.20317626006561287</v>
      </c>
      <c r="T29" s="6">
        <f>(($R$21-R29)/$R$21)*100</f>
        <v>79.682373993438716</v>
      </c>
      <c r="U29" s="13">
        <v>0</v>
      </c>
      <c r="V29" s="18">
        <f>U29/(1000*71*10^-6)</f>
        <v>0</v>
      </c>
      <c r="W29" s="8">
        <v>9.7966327293106659</v>
      </c>
      <c r="X29" s="20">
        <f>W29/$W$21</f>
        <v>0.19992261017209229</v>
      </c>
      <c r="Y29" s="8">
        <f>(($W$21-W29)/$W$21)*100</f>
        <v>80.007738982790769</v>
      </c>
      <c r="Z29" s="14">
        <v>0</v>
      </c>
      <c r="AA29" s="21">
        <f>Z29/(1000*71*10^-6)</f>
        <v>0</v>
      </c>
      <c r="AB29" s="10">
        <v>9.6756725200821965</v>
      </c>
      <c r="AC29" s="22">
        <f>AB29/$AB$21</f>
        <v>0.19367472540416383</v>
      </c>
      <c r="AD29" s="10">
        <f>(($AB$21-AB29)/$AB$21)*100</f>
        <v>80.632527459583628</v>
      </c>
      <c r="AE29" s="15">
        <v>0</v>
      </c>
      <c r="AF29" s="44">
        <f>AE29/(1000*71*10^-6)</f>
        <v>0</v>
      </c>
      <c r="AG29" s="4"/>
      <c r="AH29" s="6">
        <v>35.305179338688582</v>
      </c>
      <c r="AI29" s="17">
        <f t="shared" si="12"/>
        <v>0.71209748410047768</v>
      </c>
      <c r="AJ29" s="18">
        <f t="shared" si="13"/>
        <v>28.790251589952231</v>
      </c>
      <c r="AK29" s="13">
        <v>0</v>
      </c>
      <c r="AL29" s="18">
        <f>AK29/(1000*71*10^-6)</f>
        <v>0</v>
      </c>
      <c r="AM29" s="8">
        <v>35.146833551279698</v>
      </c>
      <c r="AN29" s="20">
        <f t="shared" si="14"/>
        <v>0.7136967866934617</v>
      </c>
      <c r="AO29" s="21">
        <f t="shared" si="15"/>
        <v>28.630321330653828</v>
      </c>
      <c r="AP29" s="14">
        <v>0</v>
      </c>
      <c r="AQ29" s="21">
        <f>AP29/(1000*71*10^-6)</f>
        <v>0</v>
      </c>
      <c r="AR29" s="10">
        <v>34.55963945451149</v>
      </c>
      <c r="AS29" s="22">
        <f t="shared" si="16"/>
        <v>0.70803389035866193</v>
      </c>
      <c r="AT29" s="44">
        <f t="shared" si="17"/>
        <v>29.196610964133807</v>
      </c>
      <c r="AU29" s="15">
        <v>0</v>
      </c>
      <c r="AV29" s="44">
        <f>AU29/(1000*71*10^-6)</f>
        <v>0</v>
      </c>
      <c r="AW29" s="10"/>
      <c r="AX29" s="4"/>
    </row>
    <row r="30" spans="1:78" x14ac:dyDescent="0.25">
      <c r="A30" s="1">
        <v>30</v>
      </c>
      <c r="B30" s="433">
        <v>5.2999999999999999E-2</v>
      </c>
      <c r="C30" s="17">
        <f t="shared" si="0"/>
        <v>1.0367051216523173E-3</v>
      </c>
      <c r="D30" s="6">
        <f t="shared" si="1"/>
        <v>99.896329487834777</v>
      </c>
      <c r="E30" s="13">
        <v>0</v>
      </c>
      <c r="F30" s="18">
        <v>0</v>
      </c>
      <c r="G30" s="8">
        <v>5.2999999999999999E-2</v>
      </c>
      <c r="H30" s="21">
        <f>G30/$B$21</f>
        <v>1.0367051216523173E-3</v>
      </c>
      <c r="I30" s="8">
        <f>((($B$21-G30)/$B$21)*100)</f>
        <v>99.896329487834777</v>
      </c>
      <c r="J30" s="14">
        <v>0</v>
      </c>
      <c r="K30" s="21">
        <v>0</v>
      </c>
      <c r="L30" s="10">
        <v>5.2999999999999999E-2</v>
      </c>
      <c r="M30" s="44">
        <f>L30/$B$21</f>
        <v>1.0367051216523173E-3</v>
      </c>
      <c r="N30" s="10">
        <f>((($B$21-L30)/$B$21)*100)</f>
        <v>99.896329487834777</v>
      </c>
      <c r="O30" s="15">
        <v>0</v>
      </c>
      <c r="P30" s="44">
        <v>0</v>
      </c>
      <c r="Q30" s="4"/>
      <c r="R30" s="6">
        <v>9.0432467775079406</v>
      </c>
      <c r="S30" s="17">
        <f>R30/$R$21</f>
        <v>0.17934620521531663</v>
      </c>
      <c r="T30" s="6">
        <f>(($R$21-R30)/$R$21)*100</f>
        <v>82.06537947846833</v>
      </c>
      <c r="U30" s="13">
        <v>0</v>
      </c>
      <c r="V30" s="18">
        <f>U30/(1000*71*10^-6)</f>
        <v>0</v>
      </c>
      <c r="W30" s="8">
        <v>8.6187418270128884</v>
      </c>
      <c r="X30" s="20">
        <f>W30/$W$21</f>
        <v>0.17588506276248328</v>
      </c>
      <c r="Y30" s="8">
        <f>(($W$21-W30)/$W$21)*100</f>
        <v>82.411493723751676</v>
      </c>
      <c r="Z30" s="14">
        <v>0</v>
      </c>
      <c r="AA30" s="21">
        <f>Z30/(1000*71*10^-6)</f>
        <v>0</v>
      </c>
      <c r="AB30" s="10">
        <v>8.5070988230898568</v>
      </c>
      <c r="AC30" s="22">
        <f>AB30/$AB$21</f>
        <v>0.17028377357008942</v>
      </c>
      <c r="AD30" s="10">
        <f>(($AB$21-AB30)/$AB$21)*100</f>
        <v>82.971622642991065</v>
      </c>
      <c r="AE30" s="15">
        <v>0</v>
      </c>
      <c r="AF30" s="44">
        <f>AE30/(1000*71*10^-6)</f>
        <v>0</v>
      </c>
      <c r="AG30" s="4"/>
      <c r="AH30" s="6">
        <v>34.506188118811878</v>
      </c>
      <c r="AI30" s="17">
        <f t="shared" si="12"/>
        <v>0.69598201186241182</v>
      </c>
      <c r="AJ30" s="18">
        <f t="shared" si="13"/>
        <v>30.401798813758816</v>
      </c>
      <c r="AK30" s="13">
        <v>0</v>
      </c>
      <c r="AL30" s="18">
        <f>AK30/(1000*71*10^-6)</f>
        <v>0</v>
      </c>
      <c r="AM30" s="8">
        <v>34.442975901363702</v>
      </c>
      <c r="AN30" s="20">
        <f t="shared" si="14"/>
        <v>0.69940414942638796</v>
      </c>
      <c r="AO30" s="21">
        <f t="shared" si="15"/>
        <v>30.059585057361204</v>
      </c>
      <c r="AP30" s="14">
        <v>0</v>
      </c>
      <c r="AQ30" s="21">
        <f>AP30/(1000*71*10^-6)</f>
        <v>0</v>
      </c>
      <c r="AR30" s="10">
        <v>33.924107976835415</v>
      </c>
      <c r="AS30" s="22">
        <f t="shared" si="16"/>
        <v>0.69501356284116411</v>
      </c>
      <c r="AT30" s="44">
        <f t="shared" si="17"/>
        <v>30.498643715883595</v>
      </c>
      <c r="AU30" s="15">
        <v>0</v>
      </c>
      <c r="AV30" s="44">
        <f>AU30/(1000*71*10^-6)</f>
        <v>0</v>
      </c>
      <c r="AW30" s="10"/>
      <c r="AX30" s="4"/>
    </row>
    <row r="31" spans="1:78" x14ac:dyDescent="0.25">
      <c r="A31" s="1">
        <v>60</v>
      </c>
      <c r="B31" s="433">
        <v>5.2999999999999999E-2</v>
      </c>
      <c r="C31" s="17">
        <f t="shared" si="0"/>
        <v>1.0367051216523173E-3</v>
      </c>
      <c r="D31" s="6">
        <f t="shared" si="1"/>
        <v>99.896329487834777</v>
      </c>
      <c r="E31" s="13">
        <v>0</v>
      </c>
      <c r="F31" s="18">
        <v>0</v>
      </c>
      <c r="G31" s="8">
        <v>5.2999999999999999E-2</v>
      </c>
      <c r="H31" s="21">
        <f>G31/$B$21</f>
        <v>1.0367051216523173E-3</v>
      </c>
      <c r="I31" s="8">
        <f>((($B$21-G31)/$B$21)*100)</f>
        <v>99.896329487834777</v>
      </c>
      <c r="J31" s="14">
        <v>0</v>
      </c>
      <c r="K31" s="21">
        <v>0</v>
      </c>
      <c r="L31" s="10">
        <v>5.2999999999999999E-2</v>
      </c>
      <c r="M31" s="44">
        <f>L31/$B$21</f>
        <v>1.0367051216523173E-3</v>
      </c>
      <c r="N31" s="10">
        <f>((($B$21-L31)/$B$21)*100)</f>
        <v>99.896329487834777</v>
      </c>
      <c r="O31" s="15">
        <v>0</v>
      </c>
      <c r="P31" s="44">
        <v>0</v>
      </c>
      <c r="Q31" s="4"/>
      <c r="R31" s="6">
        <v>8.4082056790584723</v>
      </c>
      <c r="S31" s="17">
        <f>R31/$R$21</f>
        <v>0.1667520325730365</v>
      </c>
      <c r="T31" s="6">
        <f>(($R$21-R31)/$R$21)*100</f>
        <v>83.324796742696336</v>
      </c>
      <c r="U31" s="13">
        <v>0</v>
      </c>
      <c r="V31" s="18">
        <f>U31/(1000*71*10^-6)</f>
        <v>0</v>
      </c>
      <c r="W31" s="8">
        <v>8.4181767233327101</v>
      </c>
      <c r="X31" s="20">
        <f>W31/$W$21</f>
        <v>0.17179207488133005</v>
      </c>
      <c r="Y31" s="8">
        <f>(($W$21-W31)/$W$21)*100</f>
        <v>82.820792511866998</v>
      </c>
      <c r="Z31" s="14">
        <v>0</v>
      </c>
      <c r="AA31" s="21">
        <f>Z31/(1000*71*10^-6)</f>
        <v>0</v>
      </c>
      <c r="AB31" s="10">
        <v>8.3426583224360176</v>
      </c>
      <c r="AC31" s="22">
        <f>AB31/$AB$21</f>
        <v>0.16699222264757174</v>
      </c>
      <c r="AD31" s="10">
        <f>(($AB$21-AB31)/$AB$21)*100</f>
        <v>83.300777735242832</v>
      </c>
      <c r="AE31" s="15">
        <v>0</v>
      </c>
      <c r="AF31" s="44">
        <f>AE31/(1000*71*10^-6)</f>
        <v>0</v>
      </c>
      <c r="AG31" s="4"/>
      <c r="AH31" s="6">
        <v>34.229123855781808</v>
      </c>
      <c r="AI31" s="17">
        <f t="shared" si="12"/>
        <v>0.69039368832650327</v>
      </c>
      <c r="AJ31" s="18">
        <f t="shared" si="13"/>
        <v>30.960631167349671</v>
      </c>
      <c r="AK31" s="13">
        <v>0</v>
      </c>
      <c r="AL31" s="18">
        <f>AK31/(1000*71*10^-6)</f>
        <v>0</v>
      </c>
      <c r="AM31" s="8">
        <v>33.983593312160998</v>
      </c>
      <c r="AN31" s="20">
        <f t="shared" si="14"/>
        <v>0.69007585880531286</v>
      </c>
      <c r="AO31" s="21">
        <f t="shared" si="15"/>
        <v>30.992414119468719</v>
      </c>
      <c r="AP31" s="14">
        <v>0</v>
      </c>
      <c r="AQ31" s="21">
        <f>AP31/(1000*71*10^-6)</f>
        <v>0</v>
      </c>
      <c r="AR31" s="10">
        <v>33.516112460302629</v>
      </c>
      <c r="AS31" s="22">
        <f t="shared" si="16"/>
        <v>0.6866548340644989</v>
      </c>
      <c r="AT31" s="44">
        <f t="shared" si="17"/>
        <v>31.334516593550116</v>
      </c>
      <c r="AU31" s="15">
        <v>0</v>
      </c>
      <c r="AV31" s="44">
        <f>AU31/(1000*71*10^-6)</f>
        <v>0</v>
      </c>
      <c r="AW31" s="10"/>
      <c r="AX31" s="4"/>
    </row>
    <row r="32" spans="1:78" ht="24.75" x14ac:dyDescent="0.25">
      <c r="C32" s="11" t="s">
        <v>254</v>
      </c>
      <c r="D32" s="11" t="s">
        <v>255</v>
      </c>
      <c r="E32" s="11"/>
      <c r="F32" s="11"/>
      <c r="G32" s="2" t="s">
        <v>124</v>
      </c>
      <c r="H32" s="2" t="s">
        <v>256</v>
      </c>
      <c r="L32" s="12" t="s">
        <v>222</v>
      </c>
      <c r="M32" s="12" t="s">
        <v>257</v>
      </c>
      <c r="S32" s="11" t="s">
        <v>248</v>
      </c>
      <c r="T32" s="11" t="s">
        <v>259</v>
      </c>
      <c r="U32" s="11"/>
      <c r="V32" s="11"/>
      <c r="W32" s="2" t="s">
        <v>32</v>
      </c>
      <c r="X32" s="2" t="s">
        <v>111</v>
      </c>
      <c r="AB32" s="85" t="s">
        <v>261</v>
      </c>
      <c r="AC32" s="85" t="s">
        <v>260</v>
      </c>
      <c r="AI32" s="11" t="s">
        <v>262</v>
      </c>
      <c r="AJ32" s="11" t="s">
        <v>263</v>
      </c>
      <c r="AM32" s="2" t="s">
        <v>264</v>
      </c>
      <c r="AN32" s="2" t="s">
        <v>265</v>
      </c>
      <c r="AR32" s="85" t="s">
        <v>266</v>
      </c>
      <c r="AS32" s="85" t="s">
        <v>267</v>
      </c>
    </row>
    <row r="33" spans="1:58" x14ac:dyDescent="0.25">
      <c r="V33" s="59"/>
      <c r="W33" s="59"/>
    </row>
    <row r="34" spans="1:58" x14ac:dyDescent="0.25">
      <c r="A34" s="1" t="s">
        <v>28</v>
      </c>
      <c r="C34" s="113" t="s">
        <v>0</v>
      </c>
      <c r="D34" s="1" t="s">
        <v>13</v>
      </c>
      <c r="F34" s="45" t="s">
        <v>28</v>
      </c>
      <c r="H34" s="117" t="s">
        <v>0</v>
      </c>
      <c r="I34" s="45" t="s">
        <v>183</v>
      </c>
      <c r="J34" s="45"/>
      <c r="K34" s="1" t="s">
        <v>28</v>
      </c>
      <c r="L34" s="1" t="s">
        <v>472</v>
      </c>
      <c r="M34" s="117" t="s">
        <v>0</v>
      </c>
      <c r="N34" s="45" t="s">
        <v>8</v>
      </c>
      <c r="O34" s="45"/>
      <c r="P34" s="45" t="s">
        <v>28</v>
      </c>
      <c r="Q34" s="1" t="s">
        <v>473</v>
      </c>
      <c r="R34" s="117" t="s">
        <v>0</v>
      </c>
      <c r="S34" s="45" t="s">
        <v>9</v>
      </c>
      <c r="T34" s="45"/>
      <c r="U34" s="45" t="s">
        <v>28</v>
      </c>
      <c r="V34" s="1" t="s">
        <v>474</v>
      </c>
      <c r="W34" s="117" t="s">
        <v>0</v>
      </c>
      <c r="X34" s="45" t="s">
        <v>10</v>
      </c>
      <c r="Y34" s="45"/>
      <c r="AB34" s="12"/>
      <c r="AC34" s="12"/>
      <c r="AR34" s="12"/>
      <c r="AS34" s="12"/>
    </row>
    <row r="35" spans="1:58" ht="24.75" x14ac:dyDescent="0.25">
      <c r="A35" s="25" t="s">
        <v>1</v>
      </c>
      <c r="B35" s="43" t="s">
        <v>6</v>
      </c>
      <c r="C35" s="25" t="s">
        <v>29</v>
      </c>
      <c r="D35" s="43" t="s">
        <v>90</v>
      </c>
      <c r="E35" s="88" t="s">
        <v>29</v>
      </c>
      <c r="F35" s="152" t="s">
        <v>1</v>
      </c>
      <c r="G35" s="151" t="s">
        <v>52</v>
      </c>
      <c r="H35" s="152" t="s">
        <v>29</v>
      </c>
      <c r="I35" s="151" t="s">
        <v>90</v>
      </c>
      <c r="J35" s="163" t="s">
        <v>29</v>
      </c>
      <c r="K35" s="25" t="s">
        <v>1</v>
      </c>
      <c r="L35" s="151" t="s">
        <v>176</v>
      </c>
      <c r="M35" s="152" t="s">
        <v>29</v>
      </c>
      <c r="N35" s="151" t="s">
        <v>90</v>
      </c>
      <c r="O35" s="152" t="s">
        <v>29</v>
      </c>
      <c r="P35" s="152" t="s">
        <v>1</v>
      </c>
      <c r="Q35" s="151" t="s">
        <v>176</v>
      </c>
      <c r="R35" s="152" t="s">
        <v>29</v>
      </c>
      <c r="S35" s="151" t="s">
        <v>90</v>
      </c>
      <c r="T35" s="152" t="s">
        <v>29</v>
      </c>
      <c r="U35" s="152" t="s">
        <v>1</v>
      </c>
      <c r="V35" s="151" t="s">
        <v>176</v>
      </c>
      <c r="W35" s="152" t="s">
        <v>29</v>
      </c>
      <c r="X35" s="151" t="s">
        <v>90</v>
      </c>
      <c r="Y35" s="152" t="s">
        <v>29</v>
      </c>
      <c r="Z35" s="59"/>
      <c r="AB35" s="12"/>
      <c r="AC35" s="12"/>
      <c r="AK35" s="59"/>
      <c r="AL35" s="59"/>
      <c r="AM35" s="60"/>
      <c r="AN35" s="59"/>
      <c r="AO35" s="60"/>
      <c r="AP35" s="59"/>
      <c r="AR35" s="12"/>
      <c r="AS35" s="12"/>
      <c r="BC35" s="102"/>
      <c r="BD35" s="59"/>
      <c r="BE35" s="60"/>
      <c r="BF35" s="59"/>
    </row>
    <row r="36" spans="1:58" x14ac:dyDescent="0.25">
      <c r="A36" s="88">
        <v>0</v>
      </c>
      <c r="B36" s="91">
        <f>AVERAGE(C3,H3,M3)</f>
        <v>1</v>
      </c>
      <c r="C36" s="92">
        <f>STDEV(C3,H3,M3)</f>
        <v>0</v>
      </c>
      <c r="D36" s="120">
        <f>AVERAGE(F3,K3,P3)</f>
        <v>1251.1267605633805</v>
      </c>
      <c r="E36" s="126">
        <f>STDEV(F3,K3,P3)</f>
        <v>0</v>
      </c>
      <c r="F36" s="163">
        <v>0</v>
      </c>
      <c r="G36" s="153">
        <f>AVERAGE(S3,X3,AC3)</f>
        <v>1</v>
      </c>
      <c r="H36" s="174">
        <f>STDEV(S3,X3,AC3)</f>
        <v>0</v>
      </c>
      <c r="I36" s="160">
        <f>AVERAGE(V3,AA3,AF3)</f>
        <v>999.71830985915506</v>
      </c>
      <c r="J36" s="156">
        <f>STDEV(V3,AA3,AF3)</f>
        <v>0</v>
      </c>
      <c r="K36" s="88">
        <v>0</v>
      </c>
      <c r="L36" s="153">
        <f>AVERAGE(AI3,AN3)</f>
        <v>1</v>
      </c>
      <c r="M36" s="391">
        <f>STDEV(AI3,AN3,AS3)</f>
        <v>0</v>
      </c>
      <c r="N36" s="160">
        <f>AVERAGE(AL3,AQ3,AV3)</f>
        <v>501.08450704225356</v>
      </c>
      <c r="O36" s="156">
        <f>STDEV(AL3,AQ3,AV3)</f>
        <v>0</v>
      </c>
      <c r="P36" s="163">
        <v>0</v>
      </c>
      <c r="Q36" s="153">
        <f>AVERAGE(AY3,BD3,BI3)</f>
        <v>1</v>
      </c>
      <c r="R36" s="391">
        <f>STDEV(AY3,BD3,BI3)</f>
        <v>0</v>
      </c>
      <c r="S36" s="160">
        <f>AVERAGE(BB3,BG3,BL3)</f>
        <v>251.5492957746479</v>
      </c>
      <c r="T36" s="156">
        <f>STDEV(BB3,BG3,BL3)</f>
        <v>0</v>
      </c>
      <c r="U36" s="163">
        <v>0</v>
      </c>
      <c r="V36" s="153">
        <f>AVERAGE(BO3,BT3,BY3)</f>
        <v>1</v>
      </c>
      <c r="W36" s="391">
        <f>STDEV(BO3,BT3,BY3)</f>
        <v>0</v>
      </c>
      <c r="X36" s="160">
        <f>AVERAGE(BR3,BW3,CB3)</f>
        <v>50.281690140845079</v>
      </c>
      <c r="Y36" s="223">
        <f>STDEV(BR3,BW3,CB3)</f>
        <v>8.7023357152673167E-15</v>
      </c>
      <c r="Z36" s="86"/>
      <c r="AB36" s="12"/>
      <c r="AC36" s="12"/>
      <c r="AK36" s="59"/>
      <c r="AL36" s="59"/>
      <c r="AM36" s="61"/>
      <c r="AN36" s="86"/>
      <c r="AO36" s="61"/>
      <c r="AP36" s="86"/>
      <c r="AR36" s="12"/>
      <c r="AS36" s="12"/>
      <c r="BC36" s="95"/>
      <c r="BD36" s="86"/>
      <c r="BE36" s="61"/>
      <c r="BF36" s="86"/>
    </row>
    <row r="37" spans="1:58" x14ac:dyDescent="0.25">
      <c r="A37" s="89">
        <v>5</v>
      </c>
      <c r="B37" s="55">
        <f>AVERAGE(C4,H4,M4)</f>
        <v>0.4363320315148968</v>
      </c>
      <c r="C37" s="86">
        <f>STDEV(C4,H4,M4)</f>
        <v>3.6821026929728788E-3</v>
      </c>
      <c r="D37" s="121">
        <f>AVERAGE(F4,K4,P4)</f>
        <v>723.00469483568088</v>
      </c>
      <c r="E37" s="61">
        <f>STDEV(F4,K4,P4)</f>
        <v>16.263387864496547</v>
      </c>
      <c r="F37" s="164">
        <v>5</v>
      </c>
      <c r="G37" s="154">
        <f>AVERAGE(S4,X4,AC4)</f>
        <v>0.55112015387289837</v>
      </c>
      <c r="H37" s="175">
        <f>STDEV(S4,X4,AC4)</f>
        <v>1.1874149718787266E-2</v>
      </c>
      <c r="I37" s="161">
        <f>AVERAGE(V4,AA4,AF4)</f>
        <v>563.38028169014081</v>
      </c>
      <c r="J37" s="157">
        <f>STDEV(V4,AA4,AF4)</f>
        <v>14.084507042253506</v>
      </c>
      <c r="K37" s="89">
        <v>5</v>
      </c>
      <c r="L37" s="154">
        <f>AVERAGE(AI4,AN4,AS4)</f>
        <v>0.91249454475795044</v>
      </c>
      <c r="M37" s="392">
        <f>STDEV(AI4,AN4,AS4)</f>
        <v>7.57361379197595E-3</v>
      </c>
      <c r="N37" s="161">
        <f>AVERAGE(AL4,AQ4,AV4)</f>
        <v>227.69953051643196</v>
      </c>
      <c r="O37" s="157">
        <f>STDEV(AL4,AQ4,AV4)</f>
        <v>17.369305853226226</v>
      </c>
      <c r="P37" s="164">
        <v>5</v>
      </c>
      <c r="Q37" s="154">
        <f>AVERAGE(AY4,BD4,BI4)</f>
        <v>0.91669532534886844</v>
      </c>
      <c r="R37" s="392">
        <f>STDEV(AY4,BD4,BI4)</f>
        <v>1.7520159849203343E-2</v>
      </c>
      <c r="S37" s="161">
        <f>AVERAGE(BB4,BG4,BL4)</f>
        <v>77.230046948356815</v>
      </c>
      <c r="T37" s="157">
        <f>STDEV(BB4,BG4,BL4)</f>
        <v>8.9170985508087224</v>
      </c>
      <c r="U37" s="164">
        <v>5</v>
      </c>
      <c r="V37" s="154">
        <f>AVERAGE(BO4,BT4,BY4)</f>
        <v>0.97520737976854432</v>
      </c>
      <c r="W37" s="392">
        <f>STDEV(BO4,BT4,BY4)</f>
        <v>2.4965162325904098E-2</v>
      </c>
      <c r="X37" s="161">
        <f>AVERAGE(BR4,BW4,CB4)</f>
        <v>14.55399061032864</v>
      </c>
      <c r="Y37" s="204">
        <f>STDEV(BR4,BW4,CB4)</f>
        <v>0.81316939322482595</v>
      </c>
      <c r="Z37" s="86"/>
      <c r="AB37" s="12"/>
      <c r="AC37" s="12"/>
      <c r="AK37" s="59"/>
      <c r="AL37" s="59"/>
      <c r="AM37" s="61"/>
      <c r="AN37" s="86"/>
      <c r="AO37" s="61"/>
      <c r="AP37" s="86"/>
      <c r="AR37" s="12"/>
      <c r="AS37" s="12"/>
      <c r="BC37" s="95"/>
      <c r="BD37" s="86"/>
      <c r="BE37" s="61"/>
      <c r="BF37" s="86"/>
    </row>
    <row r="38" spans="1:58" x14ac:dyDescent="0.25">
      <c r="A38" s="89">
        <v>15</v>
      </c>
      <c r="B38" s="55">
        <f>AVERAGE(C5,H5,M5)</f>
        <v>0.10354285435287924</v>
      </c>
      <c r="C38" s="86">
        <f>STDEV(C5,H5,M5)</f>
        <v>8.9503488742295155E-3</v>
      </c>
      <c r="D38" s="121">
        <f>AVERAGE(F5,K5,P5)</f>
        <v>680.75117370892031</v>
      </c>
      <c r="E38" s="61">
        <f>STDEV(F5,K5,P5)</f>
        <v>16.263387864496547</v>
      </c>
      <c r="F38" s="164">
        <v>15</v>
      </c>
      <c r="G38" s="154">
        <f>AVERAGE(S5,X5,AC5)</f>
        <v>0.19372741678674069</v>
      </c>
      <c r="H38" s="175">
        <f>STDEV(S5,X5,AC5)</f>
        <v>4.6297784125763422E-3</v>
      </c>
      <c r="I38" s="161">
        <f>AVERAGE(V5,AA5,AF5)</f>
        <v>544.60093896713624</v>
      </c>
      <c r="J38" s="157">
        <f>STDEV(V5,AA5,AF5)</f>
        <v>16.263387864496483</v>
      </c>
      <c r="K38" s="89">
        <v>15</v>
      </c>
      <c r="L38" s="154">
        <f>AVERAGE(AI5,AN5,AS5)</f>
        <v>0.76361657751106138</v>
      </c>
      <c r="M38" s="392">
        <f>STDEV(AI5,AN5,AS5)</f>
        <v>7.9748190503995432E-3</v>
      </c>
      <c r="N38" s="161">
        <f>AVERAGE(AL5,AQ5,AV5)</f>
        <v>205.39906103286387</v>
      </c>
      <c r="O38" s="157">
        <f>STDEV(AL5,AQ5,AV5)</f>
        <v>11.318838921353235</v>
      </c>
      <c r="P38" s="164">
        <v>15</v>
      </c>
      <c r="Q38" s="154">
        <f>AVERAGE(AY5,BD5,BI5)</f>
        <v>0.85670117212946473</v>
      </c>
      <c r="R38" s="392">
        <f>STDEV(AY5,BD5,BI5)</f>
        <v>3.3972507857251408E-2</v>
      </c>
      <c r="S38" s="161">
        <f>AVERAGE(BB5,BG5,BL5)</f>
        <v>48.474178403755872</v>
      </c>
      <c r="T38" s="157">
        <f>STDEV(BB5,BG5,BL5)</f>
        <v>3.0763714605824299</v>
      </c>
      <c r="U38" s="164">
        <v>15</v>
      </c>
      <c r="V38" s="154">
        <f>AVERAGE(BO5,BT5,BY5)</f>
        <v>0.96446823995388808</v>
      </c>
      <c r="W38" s="392">
        <f>STDEV(BO5,BT5,BY5)</f>
        <v>2.8089070336520326E-2</v>
      </c>
      <c r="X38" s="161">
        <f>AVERAGE(BR5,BW5,CB5)</f>
        <v>9.3896713615023497</v>
      </c>
      <c r="Y38" s="204">
        <f>STDEV(BR5,BW5,CB5)</f>
        <v>1.6263387864496448</v>
      </c>
      <c r="Z38" s="86"/>
      <c r="AB38" s="12"/>
      <c r="AC38" s="12"/>
      <c r="AK38" s="59"/>
      <c r="AL38" s="59"/>
      <c r="AM38" s="61"/>
      <c r="AN38" s="86"/>
      <c r="AO38" s="61"/>
      <c r="AP38" s="86"/>
      <c r="AR38" s="12"/>
      <c r="AS38" s="12"/>
      <c r="BC38" s="95"/>
      <c r="BD38" s="86"/>
      <c r="BE38" s="61"/>
      <c r="BF38" s="86"/>
    </row>
    <row r="39" spans="1:58" x14ac:dyDescent="0.25">
      <c r="A39" s="89">
        <v>30</v>
      </c>
      <c r="B39" s="55">
        <f>AVERAGE(C6,H6,M6)</f>
        <v>2.5767532145241231E-2</v>
      </c>
      <c r="C39" s="86">
        <f>STDEV(C6,H6,M6)</f>
        <v>4.191048031560075E-3</v>
      </c>
      <c r="D39" s="121">
        <f>AVERAGE(F6,K6,P6)</f>
        <v>671.36150234741797</v>
      </c>
      <c r="E39" s="61">
        <f>STDEV(F6,K6,P6)</f>
        <v>21.514439882421783</v>
      </c>
      <c r="F39" s="164">
        <v>30</v>
      </c>
      <c r="G39" s="154">
        <f>AVERAGE(S6,X6,AC6)</f>
        <v>6.7084930068705251E-2</v>
      </c>
      <c r="H39" s="175">
        <f>STDEV(S6,X6,AC6)</f>
        <v>1.5120083650698418E-3</v>
      </c>
      <c r="I39" s="161">
        <f>AVERAGE(V6,AA6,AF6)</f>
        <v>521.12676056338034</v>
      </c>
      <c r="J39" s="157">
        <f>STDEV(V6,AA6,AF6)</f>
        <v>14.084507042253563</v>
      </c>
      <c r="K39" s="89">
        <v>30</v>
      </c>
      <c r="L39" s="154">
        <f>AVERAGE(AI6,AN6,AS6)</f>
        <v>0.52666929704035104</v>
      </c>
      <c r="M39" s="392">
        <f>STDEV(AI6,AN6,AS6)</f>
        <v>2.0225201750418347E-2</v>
      </c>
      <c r="N39" s="161">
        <f>AVERAGE(AL6,AQ6,AV6)</f>
        <v>188.96713615023475</v>
      </c>
      <c r="O39" s="157">
        <f>STDEV(AL6,AQ6,AV6)</f>
        <v>7.3298098572751096</v>
      </c>
      <c r="P39" s="164">
        <v>30</v>
      </c>
      <c r="Q39" s="154">
        <f>AVERAGE(AY6,BD6,BI6)</f>
        <v>0.7427279255984307</v>
      </c>
      <c r="R39" s="392">
        <f>STDEV(AY6,BD6,BI6)</f>
        <v>3.4420523742330934E-2</v>
      </c>
      <c r="S39" s="161">
        <f>AVERAGE(BB6,BG6,BL6)</f>
        <v>37.558685446009399</v>
      </c>
      <c r="T39" s="157">
        <f>STDEV(BB6,BG6,BL6)</f>
        <v>4.4306540113091248</v>
      </c>
      <c r="U39" s="164">
        <v>30</v>
      </c>
      <c r="V39" s="154">
        <f>AVERAGE(BO6,BT6,BY6)</f>
        <v>0.94349555293826182</v>
      </c>
      <c r="W39" s="392">
        <f>STDEV(BO6,BT6,BY6)</f>
        <v>1.7352587068592017E-2</v>
      </c>
      <c r="X39" s="161">
        <f>AVERAGE(BR6,BW6,CB6)</f>
        <v>0</v>
      </c>
      <c r="Y39" s="204">
        <f>STDEV(BR6,BW6,CB6)</f>
        <v>0</v>
      </c>
      <c r="Z39" s="86"/>
      <c r="AB39" s="12"/>
      <c r="AC39" s="12"/>
      <c r="AK39" s="59"/>
      <c r="AL39" s="59"/>
      <c r="AM39" s="61"/>
      <c r="AN39" s="86"/>
      <c r="AO39" s="61"/>
      <c r="AP39" s="86"/>
      <c r="AR39" s="12"/>
      <c r="AS39" s="12"/>
      <c r="BC39" s="95"/>
      <c r="BD39" s="86"/>
      <c r="BE39" s="61"/>
      <c r="BF39" s="86"/>
    </row>
    <row r="40" spans="1:58" x14ac:dyDescent="0.25">
      <c r="A40" s="90">
        <v>60</v>
      </c>
      <c r="B40" s="57">
        <f>AVERAGE(C7,H7,M7)</f>
        <v>0</v>
      </c>
      <c r="C40" s="93">
        <f>STDEV(C7,H7,M7)</f>
        <v>0</v>
      </c>
      <c r="D40" s="122">
        <f>AVERAGE(F7,K7,P7)</f>
        <v>619.71830985915494</v>
      </c>
      <c r="E40" s="125">
        <f>STDEV(F7,K7,P7)</f>
        <v>48.790163593489517</v>
      </c>
      <c r="F40" s="165">
        <v>60</v>
      </c>
      <c r="G40" s="155">
        <f>AVERAGE(S7,X7,AC7)</f>
        <v>1.9616620430510125E-2</v>
      </c>
      <c r="H40" s="176">
        <f>STDEV(S7,X7,AC7)</f>
        <v>7.584962162977861E-3</v>
      </c>
      <c r="I40" s="162">
        <f>AVERAGE(V7,AA7,AF7)</f>
        <v>507.04225352112672</v>
      </c>
      <c r="J40" s="158">
        <f>STDEV(V7,AA7,AF7)</f>
        <v>14.084507042253534</v>
      </c>
      <c r="K40" s="90">
        <v>60</v>
      </c>
      <c r="L40" s="155">
        <f>AVERAGE(AI7,AN7,AS7)</f>
        <v>0.28899966838022811</v>
      </c>
      <c r="M40" s="393">
        <f>STDEV(AI7,AN7,AS7)</f>
        <v>2.3904578559999477E-2</v>
      </c>
      <c r="N40" s="162">
        <f>AVERAGE(AL7,AQ7,AV7)</f>
        <v>173.70892018779344</v>
      </c>
      <c r="O40" s="158">
        <f>STDEV(AL7,AQ7,AV7)</f>
        <v>8.8613080226182603</v>
      </c>
      <c r="P40" s="165">
        <v>60</v>
      </c>
      <c r="Q40" s="155">
        <f>AVERAGE(AY7,BD7,BI7)</f>
        <v>0.67615994813521318</v>
      </c>
      <c r="R40" s="393">
        <f>STDEV(AY7,BD7,BI7)</f>
        <v>4.1249648147405928E-2</v>
      </c>
      <c r="S40" s="162">
        <f>AVERAGE(BB7,BG7,BL7)</f>
        <v>27.230046948356804</v>
      </c>
      <c r="T40" s="159">
        <f>STDEV(BB7,BG7,BL7)</f>
        <v>4.9463163158933181</v>
      </c>
      <c r="U40" s="165">
        <v>60</v>
      </c>
      <c r="V40" s="155">
        <f>AVERAGE(BO7,BT7,BY7)</f>
        <v>0.86315248083540652</v>
      </c>
      <c r="W40" s="393">
        <f>STDEV(BO7,BT7,BY7)</f>
        <v>1.4897014304251695E-2</v>
      </c>
      <c r="X40" s="162">
        <f>AVERAGE(BR7,BW7,CB7)</f>
        <v>0</v>
      </c>
      <c r="Y40" s="158">
        <f>STDEV(BR7,BW7,CB7)</f>
        <v>0</v>
      </c>
      <c r="Z40" s="86"/>
      <c r="AB40" s="12"/>
      <c r="AC40" s="12"/>
      <c r="AK40" s="59"/>
      <c r="AL40" s="59"/>
      <c r="AM40" s="61"/>
      <c r="AN40" s="86"/>
      <c r="AO40" s="61"/>
      <c r="AP40" s="86"/>
      <c r="AR40" s="12"/>
      <c r="AS40" s="12"/>
      <c r="BC40" s="95"/>
      <c r="BD40" s="86"/>
      <c r="BE40" s="61"/>
      <c r="BF40" s="86"/>
    </row>
    <row r="41" spans="1:58" x14ac:dyDescent="0.25">
      <c r="AK41" s="59"/>
      <c r="AL41" s="59"/>
      <c r="AM41" s="59"/>
    </row>
    <row r="42" spans="1:58" x14ac:dyDescent="0.25">
      <c r="A42" s="1" t="s">
        <v>28</v>
      </c>
      <c r="B42" s="113" t="s">
        <v>2</v>
      </c>
    </row>
    <row r="43" spans="1:58" ht="24.75" x14ac:dyDescent="0.25">
      <c r="A43" s="23" t="s">
        <v>1</v>
      </c>
      <c r="B43" s="24" t="s">
        <v>6</v>
      </c>
      <c r="C43" s="101" t="s">
        <v>29</v>
      </c>
      <c r="D43" s="102"/>
      <c r="E43" s="59"/>
    </row>
    <row r="44" spans="1:58" x14ac:dyDescent="0.25">
      <c r="A44" s="26">
        <v>0</v>
      </c>
      <c r="B44" s="55">
        <f>AVERAGE(M12,H12,C12)</f>
        <v>1</v>
      </c>
      <c r="C44" s="394">
        <f>STDEV(C12,H12,M12)</f>
        <v>0</v>
      </c>
      <c r="D44" s="95"/>
      <c r="E44" s="86"/>
    </row>
    <row r="45" spans="1:58" x14ac:dyDescent="0.25">
      <c r="A45" s="26">
        <v>5</v>
      </c>
      <c r="B45" s="55">
        <f>AVERAGE(M13,H13,C13)</f>
        <v>0.98461310880221553</v>
      </c>
      <c r="C45" s="394">
        <f>STDEV(C13,H13,M13)</f>
        <v>1.2120575007538908E-2</v>
      </c>
      <c r="D45" s="95"/>
      <c r="E45" s="86"/>
    </row>
    <row r="46" spans="1:58" x14ac:dyDescent="0.25">
      <c r="A46" s="26">
        <v>15</v>
      </c>
      <c r="B46" s="55">
        <f>AVERAGE(M14,H14,C14)</f>
        <v>0.97501574321494555</v>
      </c>
      <c r="C46" s="394">
        <f>STDEV(C14,H14,M14)</f>
        <v>1.0214470135278542E-2</v>
      </c>
      <c r="D46" s="95"/>
      <c r="E46" s="86"/>
    </row>
    <row r="47" spans="1:58" x14ac:dyDescent="0.25">
      <c r="A47" s="26">
        <v>30</v>
      </c>
      <c r="B47" s="55">
        <f>AVERAGE(M15,H15,C15)</f>
        <v>0.95985106213188109</v>
      </c>
      <c r="C47" s="394">
        <f>STDEV(C15,H15,M15)</f>
        <v>9.6785504274164817E-3</v>
      </c>
      <c r="D47" s="95"/>
      <c r="E47" s="86"/>
    </row>
    <row r="48" spans="1:58" x14ac:dyDescent="0.25">
      <c r="A48" s="27">
        <v>60</v>
      </c>
      <c r="B48" s="57">
        <f>AVERAGE(M16,H16,C16)</f>
        <v>0.94615761067158777</v>
      </c>
      <c r="C48" s="395">
        <f>STDEV(C16,H16,M16)</f>
        <v>1.4051059292058634E-2</v>
      </c>
      <c r="D48" s="95"/>
      <c r="E48" s="86"/>
    </row>
    <row r="50" spans="1:78" x14ac:dyDescent="0.25">
      <c r="A50" s="45" t="s">
        <v>28</v>
      </c>
      <c r="B50" s="1" t="s">
        <v>472</v>
      </c>
      <c r="C50" s="117" t="s">
        <v>269</v>
      </c>
      <c r="D50" s="45" t="s">
        <v>8</v>
      </c>
      <c r="E50" s="2"/>
      <c r="F50" s="45" t="s">
        <v>28</v>
      </c>
      <c r="G50" s="1" t="s">
        <v>473</v>
      </c>
      <c r="H50" s="117" t="s">
        <v>269</v>
      </c>
      <c r="I50" s="45" t="s">
        <v>9</v>
      </c>
      <c r="J50" s="45"/>
      <c r="K50" s="45" t="s">
        <v>28</v>
      </c>
      <c r="L50" s="1" t="s">
        <v>474</v>
      </c>
      <c r="M50" s="117" t="s">
        <v>269</v>
      </c>
      <c r="N50" s="45" t="s">
        <v>10</v>
      </c>
      <c r="Z50" s="59"/>
      <c r="AA50" s="59"/>
      <c r="AB50" s="59"/>
    </row>
    <row r="51" spans="1:78" ht="24.75" x14ac:dyDescent="0.25">
      <c r="A51" s="152" t="s">
        <v>1</v>
      </c>
      <c r="B51" s="151" t="s">
        <v>176</v>
      </c>
      <c r="C51" s="152" t="s">
        <v>29</v>
      </c>
      <c r="D51" s="43" t="s">
        <v>90</v>
      </c>
      <c r="E51" s="88" t="s">
        <v>29</v>
      </c>
      <c r="F51" s="25" t="s">
        <v>1</v>
      </c>
      <c r="G51" s="151" t="s">
        <v>176</v>
      </c>
      <c r="H51" s="152" t="s">
        <v>29</v>
      </c>
      <c r="I51" s="43" t="s">
        <v>90</v>
      </c>
      <c r="J51" s="88" t="s">
        <v>29</v>
      </c>
      <c r="K51" s="25" t="s">
        <v>1</v>
      </c>
      <c r="L51" s="43" t="s">
        <v>6</v>
      </c>
      <c r="M51" s="25" t="s">
        <v>29</v>
      </c>
      <c r="N51" s="43" t="s">
        <v>90</v>
      </c>
      <c r="O51" s="25" t="s">
        <v>29</v>
      </c>
      <c r="Z51" s="59"/>
      <c r="AA51" s="60"/>
      <c r="AB51" s="59"/>
    </row>
    <row r="52" spans="1:78" x14ac:dyDescent="0.25">
      <c r="A52" s="163">
        <v>0</v>
      </c>
      <c r="B52" s="153">
        <f>AVERAGE(C21,H21,M21)</f>
        <v>1</v>
      </c>
      <c r="C52" s="174">
        <f>STDEV(C21,H21,M21)</f>
        <v>0</v>
      </c>
      <c r="D52" s="120">
        <f>AVERAGE(F21,K21,P21)</f>
        <v>500.00000000000006</v>
      </c>
      <c r="E52" s="123">
        <f>STDEV(F21,K21,P21)</f>
        <v>0</v>
      </c>
      <c r="F52" s="88">
        <v>0</v>
      </c>
      <c r="G52" s="153">
        <f>AVERAGE(S21,X21,AC21)</f>
        <v>1</v>
      </c>
      <c r="H52" s="400">
        <f>STDEV(S21,X21,AC21)</f>
        <v>0</v>
      </c>
      <c r="I52" s="224">
        <f>AVERAGE(V21,AA21,AF21)</f>
        <v>250.00000000000003</v>
      </c>
      <c r="J52" s="123">
        <f>STDEV(V21,AA21,AF21)</f>
        <v>0</v>
      </c>
      <c r="K52" s="88">
        <v>0</v>
      </c>
      <c r="L52" s="91">
        <f>AVERAGE(AI21,AN21,AS21)</f>
        <v>1</v>
      </c>
      <c r="M52" s="399">
        <f>STDEV(AI21,AN21,AS21)</f>
        <v>0</v>
      </c>
      <c r="N52" s="120">
        <f>AVERAGE(AL21,AQ21,AV21)</f>
        <v>50</v>
      </c>
      <c r="O52" s="123">
        <f>STDEV(AL21,AQ21,AV21)</f>
        <v>0</v>
      </c>
      <c r="Z52" s="59"/>
      <c r="AA52" s="61"/>
      <c r="AB52" s="59"/>
    </row>
    <row r="53" spans="1:78" x14ac:dyDescent="0.25">
      <c r="A53" s="164">
        <v>1</v>
      </c>
      <c r="B53" s="154">
        <f t="shared" ref="B53:B62" si="18">AVERAGE(C22,H22,M22)</f>
        <v>0.9009100413543788</v>
      </c>
      <c r="C53" s="175">
        <f t="shared" ref="C53:C62" si="19">STDEV(C22,H22,M22)</f>
        <v>3.9857343157543683E-2</v>
      </c>
      <c r="D53" s="121"/>
      <c r="E53" s="124"/>
      <c r="F53" s="89">
        <v>1</v>
      </c>
      <c r="G53" s="154">
        <f>AVERAGE(S22,X22,AC22)</f>
        <v>0.9738598043858967</v>
      </c>
      <c r="H53" s="401">
        <f t="shared" ref="H53:H62" si="20">STDEV(S22,X22,AC22)</f>
        <v>1.1591751281675802E-2</v>
      </c>
      <c r="I53" s="225"/>
      <c r="J53" s="124"/>
      <c r="K53" s="89">
        <v>1</v>
      </c>
      <c r="L53" s="55">
        <f t="shared" ref="L53:L62" si="21">AVERAGE(AI22,AN22,AS22)</f>
        <v>0.98388260515504866</v>
      </c>
      <c r="M53" s="394">
        <f t="shared" ref="M53:M62" si="22">STDEV(AI22,AN22,AS22)</f>
        <v>1.4984897734363395E-2</v>
      </c>
      <c r="N53" s="121"/>
      <c r="O53" s="124"/>
      <c r="Z53" s="59"/>
      <c r="AA53" s="61"/>
      <c r="AB53" s="59"/>
      <c r="BZ53" s="217"/>
    </row>
    <row r="54" spans="1:78" x14ac:dyDescent="0.25">
      <c r="A54" s="164">
        <v>3</v>
      </c>
      <c r="B54" s="154">
        <f t="shared" si="18"/>
        <v>0.47836643292351128</v>
      </c>
      <c r="C54" s="175">
        <f t="shared" si="19"/>
        <v>5.04049856011878E-2</v>
      </c>
      <c r="D54" s="121"/>
      <c r="E54" s="124"/>
      <c r="F54" s="89">
        <v>3</v>
      </c>
      <c r="G54" s="154">
        <f t="shared" ref="G54:G62" si="23">AVERAGE(S23,X23,AC23)</f>
        <v>0.70634871278819844</v>
      </c>
      <c r="H54" s="401">
        <f t="shared" si="20"/>
        <v>4.4879344815738992E-2</v>
      </c>
      <c r="I54" s="225"/>
      <c r="J54" s="124"/>
      <c r="K54" s="89">
        <v>3</v>
      </c>
      <c r="L54" s="55">
        <f t="shared" si="21"/>
        <v>0.84706718633948885</v>
      </c>
      <c r="M54" s="394">
        <f t="shared" si="22"/>
        <v>1.9157548938815376E-2</v>
      </c>
      <c r="N54" s="121"/>
      <c r="O54" s="124"/>
      <c r="Z54" s="59"/>
      <c r="AA54" s="61"/>
      <c r="AB54" s="59"/>
      <c r="BZ54" s="217"/>
    </row>
    <row r="55" spans="1:78" x14ac:dyDescent="0.25">
      <c r="A55" s="164">
        <v>5</v>
      </c>
      <c r="B55" s="154">
        <f t="shared" si="18"/>
        <v>0.24547376969721313</v>
      </c>
      <c r="C55" s="175">
        <f t="shared" si="19"/>
        <v>3.6806903273667209E-2</v>
      </c>
      <c r="D55" s="121">
        <f t="shared" ref="D55:D62" si="24">AVERAGE(F24,K24,P24)</f>
        <v>63.380281690140855</v>
      </c>
      <c r="E55" s="124">
        <f t="shared" ref="E55:E62" si="25">STDEV(F24,K24,P24)</f>
        <v>2.4395081796744709</v>
      </c>
      <c r="F55" s="89">
        <v>5</v>
      </c>
      <c r="G55" s="154">
        <f t="shared" si="23"/>
        <v>0.47415694150912385</v>
      </c>
      <c r="H55" s="401">
        <f t="shared" si="20"/>
        <v>4.0015777251898053E-2</v>
      </c>
      <c r="I55" s="225">
        <f t="shared" ref="I55:I62" si="26">AVERAGE(V24,AA24,AF24)</f>
        <v>10.328638497652584</v>
      </c>
      <c r="J55" s="124">
        <f t="shared" ref="J55:J62" si="27">STDEV(V24,AA24,AF24)</f>
        <v>2.1514439882421765</v>
      </c>
      <c r="K55" s="89">
        <v>5</v>
      </c>
      <c r="L55" s="55">
        <f t="shared" si="21"/>
        <v>0.77877383794953747</v>
      </c>
      <c r="M55" s="394">
        <f t="shared" si="22"/>
        <v>1.2138676191741202E-2</v>
      </c>
      <c r="N55" s="121">
        <f t="shared" ref="N55:N62" si="28">AVERAGE(AL24,AQ24,AV24)</f>
        <v>0</v>
      </c>
      <c r="O55" s="124">
        <f t="shared" ref="O55:O62" si="29">STDEV(AL24,AQ24,AV24)</f>
        <v>0</v>
      </c>
      <c r="Z55" s="59"/>
      <c r="AA55" s="61"/>
      <c r="AB55" s="59"/>
      <c r="BZ55" s="217"/>
    </row>
    <row r="56" spans="1:78" x14ac:dyDescent="0.25">
      <c r="A56" s="164">
        <v>7</v>
      </c>
      <c r="B56" s="154">
        <f t="shared" si="18"/>
        <v>0.11441146646249156</v>
      </c>
      <c r="C56" s="175">
        <f t="shared" si="19"/>
        <v>2.1428379721791842E-2</v>
      </c>
      <c r="D56" s="121"/>
      <c r="E56" s="124"/>
      <c r="F56" s="89">
        <v>7</v>
      </c>
      <c r="G56" s="154">
        <f t="shared" si="23"/>
        <v>0.31384787942034226</v>
      </c>
      <c r="H56" s="401">
        <f t="shared" si="20"/>
        <v>2.1493368252733566E-2</v>
      </c>
      <c r="I56" s="225"/>
      <c r="J56" s="124"/>
      <c r="K56" s="89">
        <v>7</v>
      </c>
      <c r="L56" s="55">
        <f t="shared" si="21"/>
        <v>0.75543522990209999</v>
      </c>
      <c r="M56" s="394">
        <f t="shared" si="22"/>
        <v>9.1754537951351783E-3</v>
      </c>
      <c r="N56" s="121"/>
      <c r="O56" s="124"/>
      <c r="Z56" s="59"/>
      <c r="AA56" s="61"/>
      <c r="AB56" s="59"/>
      <c r="BZ56" s="217"/>
    </row>
    <row r="57" spans="1:78" x14ac:dyDescent="0.25">
      <c r="A57" s="164">
        <v>9</v>
      </c>
      <c r="B57" s="154">
        <f t="shared" si="18"/>
        <v>4.7690842161853784E-2</v>
      </c>
      <c r="C57" s="175">
        <f t="shared" si="19"/>
        <v>4.759517149519628E-3</v>
      </c>
      <c r="D57" s="121"/>
      <c r="E57" s="124"/>
      <c r="F57" s="89">
        <v>9</v>
      </c>
      <c r="G57" s="154">
        <f t="shared" si="23"/>
        <v>0.23573003044870311</v>
      </c>
      <c r="H57" s="401">
        <f t="shared" si="20"/>
        <v>7.9892870637780725E-3</v>
      </c>
      <c r="I57" s="225"/>
      <c r="J57" s="124"/>
      <c r="K57" s="89">
        <v>9</v>
      </c>
      <c r="L57" s="55">
        <f t="shared" si="21"/>
        <v>0.7366568870213569</v>
      </c>
      <c r="M57" s="394">
        <f t="shared" si="22"/>
        <v>1.509747376093656E-2</v>
      </c>
      <c r="N57" s="121"/>
      <c r="O57" s="124"/>
      <c r="Z57" s="59"/>
      <c r="AA57" s="61"/>
      <c r="AB57" s="59"/>
      <c r="BZ57" s="217"/>
    </row>
    <row r="58" spans="1:78" x14ac:dyDescent="0.25">
      <c r="A58" s="164">
        <v>11</v>
      </c>
      <c r="B58" s="154">
        <f t="shared" si="18"/>
        <v>2.7105970740678317E-2</v>
      </c>
      <c r="C58" s="175">
        <f t="shared" si="19"/>
        <v>7.2452031552516236E-3</v>
      </c>
      <c r="D58" s="121"/>
      <c r="E58" s="124"/>
      <c r="F58" s="89">
        <v>11</v>
      </c>
      <c r="G58" s="154">
        <f t="shared" si="23"/>
        <v>0.2204878426077502</v>
      </c>
      <c r="H58" s="401">
        <f t="shared" si="20"/>
        <v>5.5761751530187765E-3</v>
      </c>
      <c r="I58" s="225"/>
      <c r="J58" s="124"/>
      <c r="K58" s="89">
        <v>11</v>
      </c>
      <c r="L58" s="55">
        <f t="shared" si="21"/>
        <v>0.72627058079445994</v>
      </c>
      <c r="M58" s="394">
        <f t="shared" si="22"/>
        <v>1.4394699484989899E-2</v>
      </c>
      <c r="N58" s="121"/>
      <c r="O58" s="124"/>
      <c r="Z58" s="59"/>
      <c r="AA58" s="61"/>
      <c r="AB58" s="59"/>
      <c r="BZ58" s="217"/>
    </row>
    <row r="59" spans="1:78" x14ac:dyDescent="0.25">
      <c r="A59" s="164">
        <v>13</v>
      </c>
      <c r="B59" s="154">
        <f t="shared" si="18"/>
        <v>9.3160316594965865E-3</v>
      </c>
      <c r="C59" s="175">
        <f t="shared" si="19"/>
        <v>8.2027233956277878E-3</v>
      </c>
      <c r="D59" s="121"/>
      <c r="E59" s="124"/>
      <c r="F59" s="89">
        <v>13</v>
      </c>
      <c r="G59" s="154">
        <f t="shared" si="23"/>
        <v>0.20829074129178191</v>
      </c>
      <c r="H59" s="401">
        <f t="shared" si="20"/>
        <v>6.6018292095726371E-3</v>
      </c>
      <c r="I59" s="225"/>
      <c r="J59" s="124"/>
      <c r="K59" s="89">
        <v>13</v>
      </c>
      <c r="L59" s="55">
        <f t="shared" si="21"/>
        <v>0.71405516422726067</v>
      </c>
      <c r="M59" s="394">
        <f t="shared" si="22"/>
        <v>2.5854171488582729E-3</v>
      </c>
      <c r="N59" s="121"/>
      <c r="O59" s="124"/>
      <c r="Z59" s="59"/>
      <c r="AA59" s="61"/>
      <c r="AB59" s="59"/>
    </row>
    <row r="60" spans="1:78" x14ac:dyDescent="0.25">
      <c r="A60" s="164">
        <v>15</v>
      </c>
      <c r="B60" s="154">
        <f t="shared" si="18"/>
        <v>1.0367051216523173E-3</v>
      </c>
      <c r="C60" s="175">
        <f t="shared" si="19"/>
        <v>0</v>
      </c>
      <c r="D60" s="121">
        <f t="shared" si="24"/>
        <v>0</v>
      </c>
      <c r="E60" s="124">
        <f t="shared" si="25"/>
        <v>0</v>
      </c>
      <c r="F60" s="89">
        <v>15</v>
      </c>
      <c r="G60" s="154">
        <f t="shared" si="23"/>
        <v>0.19892453188062301</v>
      </c>
      <c r="H60" s="401">
        <f t="shared" si="20"/>
        <v>4.8287586849630488E-3</v>
      </c>
      <c r="I60" s="225">
        <f t="shared" si="26"/>
        <v>0</v>
      </c>
      <c r="J60" s="124">
        <f t="shared" si="27"/>
        <v>0</v>
      </c>
      <c r="K60" s="89">
        <v>15</v>
      </c>
      <c r="L60" s="55">
        <f t="shared" si="21"/>
        <v>0.71127605371753377</v>
      </c>
      <c r="M60" s="394">
        <f t="shared" si="22"/>
        <v>2.919445089428761E-3</v>
      </c>
      <c r="N60" s="121">
        <f t="shared" si="28"/>
        <v>0</v>
      </c>
      <c r="O60" s="124">
        <f t="shared" si="29"/>
        <v>0</v>
      </c>
      <c r="Z60" s="59"/>
      <c r="AA60" s="61"/>
      <c r="AB60" s="59"/>
    </row>
    <row r="61" spans="1:78" x14ac:dyDescent="0.25">
      <c r="A61" s="164">
        <v>30</v>
      </c>
      <c r="B61" s="154">
        <f t="shared" si="18"/>
        <v>1.0367051216523173E-3</v>
      </c>
      <c r="C61" s="175">
        <f t="shared" si="19"/>
        <v>0</v>
      </c>
      <c r="D61" s="121">
        <f t="shared" si="24"/>
        <v>0</v>
      </c>
      <c r="E61" s="124">
        <f t="shared" si="25"/>
        <v>0</v>
      </c>
      <c r="F61" s="89">
        <v>30</v>
      </c>
      <c r="G61" s="154">
        <f t="shared" si="23"/>
        <v>0.1751716805159631</v>
      </c>
      <c r="H61" s="401">
        <f t="shared" si="20"/>
        <v>4.5731392394439E-3</v>
      </c>
      <c r="I61" s="225">
        <f t="shared" si="26"/>
        <v>0</v>
      </c>
      <c r="J61" s="124">
        <f t="shared" si="27"/>
        <v>0</v>
      </c>
      <c r="K61" s="89">
        <v>30</v>
      </c>
      <c r="L61" s="55">
        <f t="shared" si="21"/>
        <v>0.69679990804332137</v>
      </c>
      <c r="M61" s="394">
        <f t="shared" si="22"/>
        <v>2.3067354123623763E-3</v>
      </c>
      <c r="N61" s="121">
        <f t="shared" si="28"/>
        <v>0</v>
      </c>
      <c r="O61" s="124">
        <f t="shared" si="29"/>
        <v>0</v>
      </c>
      <c r="Z61" s="59"/>
      <c r="AA61" s="61"/>
      <c r="AB61" s="59"/>
    </row>
    <row r="62" spans="1:78" x14ac:dyDescent="0.25">
      <c r="A62" s="165">
        <v>60</v>
      </c>
      <c r="B62" s="155">
        <f t="shared" si="18"/>
        <v>1.0367051216523173E-3</v>
      </c>
      <c r="C62" s="176">
        <f t="shared" si="19"/>
        <v>0</v>
      </c>
      <c r="D62" s="122">
        <f t="shared" si="24"/>
        <v>0</v>
      </c>
      <c r="E62" s="125">
        <f t="shared" si="25"/>
        <v>0</v>
      </c>
      <c r="F62" s="90">
        <v>60</v>
      </c>
      <c r="G62" s="155">
        <f t="shared" si="23"/>
        <v>0.16851211003397945</v>
      </c>
      <c r="H62" s="402">
        <f t="shared" si="20"/>
        <v>2.8430704999820441E-3</v>
      </c>
      <c r="I62" s="226">
        <f t="shared" si="26"/>
        <v>0</v>
      </c>
      <c r="J62" s="125">
        <f t="shared" si="27"/>
        <v>0</v>
      </c>
      <c r="K62" s="90">
        <v>60</v>
      </c>
      <c r="L62" s="57">
        <f t="shared" si="21"/>
        <v>0.68904146039877168</v>
      </c>
      <c r="M62" s="395">
        <f t="shared" si="22"/>
        <v>2.0729792197989524E-3</v>
      </c>
      <c r="N62" s="122">
        <f t="shared" si="28"/>
        <v>0</v>
      </c>
      <c r="O62" s="125">
        <f t="shared" si="29"/>
        <v>0</v>
      </c>
      <c r="Z62" s="59"/>
      <c r="AA62" s="61"/>
      <c r="AB62" s="59"/>
    </row>
    <row r="63" spans="1:78" x14ac:dyDescent="0.25">
      <c r="N63" s="59"/>
      <c r="O63" s="59"/>
      <c r="Z63" s="59"/>
      <c r="AA63" s="59"/>
      <c r="AB63" s="59"/>
    </row>
    <row r="64" spans="1:78" ht="26.25" x14ac:dyDescent="0.25">
      <c r="A64" s="459" t="s">
        <v>5</v>
      </c>
      <c r="B64" s="459"/>
      <c r="C64" s="459"/>
    </row>
    <row r="65" spans="1:78" x14ac:dyDescent="0.25">
      <c r="A65" s="1" t="s">
        <v>203</v>
      </c>
      <c r="B65" s="25" t="s">
        <v>4</v>
      </c>
      <c r="C65" s="191" t="s">
        <v>7</v>
      </c>
      <c r="D65" s="191" t="s">
        <v>202</v>
      </c>
      <c r="E65" s="191" t="s">
        <v>29</v>
      </c>
    </row>
    <row r="66" spans="1:78" x14ac:dyDescent="0.25">
      <c r="A66" s="460">
        <v>50</v>
      </c>
      <c r="B66" s="25" t="s">
        <v>2</v>
      </c>
      <c r="C66" s="227">
        <f>100-(100*B48)</f>
        <v>5.3842389328412281</v>
      </c>
      <c r="D66" s="25" t="s">
        <v>14</v>
      </c>
      <c r="E66" s="230">
        <f>C48*100</f>
        <v>1.4051059292058634</v>
      </c>
    </row>
    <row r="67" spans="1:78" x14ac:dyDescent="0.25">
      <c r="A67" s="461"/>
      <c r="B67" s="26" t="s">
        <v>182</v>
      </c>
      <c r="C67" s="228">
        <f>100-(100*V40)</f>
        <v>13.684751916459348</v>
      </c>
      <c r="D67" s="26">
        <v>1</v>
      </c>
      <c r="E67" s="231">
        <f>100*W40</f>
        <v>1.4897014304251694</v>
      </c>
      <c r="BZ67" s="198"/>
    </row>
    <row r="68" spans="1:78" x14ac:dyDescent="0.25">
      <c r="A68" s="462"/>
      <c r="B68" s="233" t="s">
        <v>177</v>
      </c>
      <c r="C68" s="239">
        <f>100-(100*L62)</f>
        <v>31.095853960122838</v>
      </c>
      <c r="D68" s="233">
        <v>1</v>
      </c>
      <c r="E68" s="240">
        <f>100*M62</f>
        <v>0.20729792197989524</v>
      </c>
      <c r="BZ68" s="198"/>
    </row>
    <row r="69" spans="1:78" x14ac:dyDescent="0.25">
      <c r="A69" s="461">
        <v>250</v>
      </c>
      <c r="B69" s="26" t="s">
        <v>2</v>
      </c>
      <c r="C69" s="228">
        <v>5.3842389328412281</v>
      </c>
      <c r="D69" s="26" t="s">
        <v>14</v>
      </c>
      <c r="E69" s="230">
        <v>1.4051059292058634</v>
      </c>
      <c r="BZ69" s="198"/>
    </row>
    <row r="70" spans="1:78" x14ac:dyDescent="0.25">
      <c r="A70" s="461"/>
      <c r="B70" s="26" t="s">
        <v>182</v>
      </c>
      <c r="C70" s="228">
        <f>100-(100*Q40)</f>
        <v>32.384005186478674</v>
      </c>
      <c r="D70" s="26">
        <v>5</v>
      </c>
      <c r="E70" s="231">
        <f>100*R40</f>
        <v>4.1249648147405926</v>
      </c>
    </row>
    <row r="71" spans="1:78" x14ac:dyDescent="0.25">
      <c r="A71" s="462"/>
      <c r="B71" s="27" t="s">
        <v>177</v>
      </c>
      <c r="C71" s="229">
        <f>100-(100*G62)</f>
        <v>83.14878899660205</v>
      </c>
      <c r="D71" s="27">
        <v>5</v>
      </c>
      <c r="E71" s="232">
        <f>100*H62</f>
        <v>0.28430704999820439</v>
      </c>
      <c r="BZ71" s="198"/>
    </row>
    <row r="72" spans="1:78" x14ac:dyDescent="0.25">
      <c r="A72" s="461">
        <v>500</v>
      </c>
      <c r="B72" s="26" t="s">
        <v>2</v>
      </c>
      <c r="C72" s="228">
        <v>5.3842389328412281</v>
      </c>
      <c r="D72" s="26" t="s">
        <v>14</v>
      </c>
      <c r="E72" s="230">
        <v>1.4051059292058634</v>
      </c>
      <c r="BZ72" s="198"/>
    </row>
    <row r="73" spans="1:78" x14ac:dyDescent="0.25">
      <c r="A73" s="461"/>
      <c r="B73" s="26" t="s">
        <v>182</v>
      </c>
      <c r="C73" s="228">
        <f>100-(100*L40)</f>
        <v>71.100033161977194</v>
      </c>
      <c r="D73" s="26">
        <v>10</v>
      </c>
      <c r="E73" s="231">
        <f>100*M40</f>
        <v>2.3904578559999479</v>
      </c>
    </row>
    <row r="74" spans="1:78" x14ac:dyDescent="0.25">
      <c r="A74" s="462"/>
      <c r="B74" s="27" t="s">
        <v>177</v>
      </c>
      <c r="C74" s="229">
        <f>100-(100*B62)</f>
        <v>99.896329487834763</v>
      </c>
      <c r="D74" s="27">
        <v>10</v>
      </c>
      <c r="E74" s="232">
        <f>100*C62</f>
        <v>0</v>
      </c>
    </row>
    <row r="75" spans="1:78" x14ac:dyDescent="0.25">
      <c r="B75" s="27"/>
      <c r="D75" s="27"/>
    </row>
    <row r="88" spans="2:8" x14ac:dyDescent="0.25">
      <c r="B88" s="1" t="s">
        <v>334</v>
      </c>
      <c r="H88" s="1" t="s">
        <v>177</v>
      </c>
    </row>
    <row r="102" spans="1:78" x14ac:dyDescent="0.25">
      <c r="B102" s="1" t="s">
        <v>334</v>
      </c>
      <c r="H102" s="1" t="s">
        <v>177</v>
      </c>
    </row>
    <row r="104" spans="1:78" ht="24.75" x14ac:dyDescent="0.25">
      <c r="A104" s="116" t="s">
        <v>216</v>
      </c>
      <c r="B104" s="45" t="s">
        <v>213</v>
      </c>
      <c r="C104" s="11" t="s">
        <v>218</v>
      </c>
      <c r="D104" s="11" t="s">
        <v>199</v>
      </c>
      <c r="E104" s="11"/>
      <c r="F104" s="11"/>
      <c r="G104" s="2" t="s">
        <v>219</v>
      </c>
      <c r="H104" s="2" t="s">
        <v>200</v>
      </c>
      <c r="L104" s="12" t="s">
        <v>220</v>
      </c>
      <c r="M104" s="12" t="s">
        <v>201</v>
      </c>
      <c r="R104" s="45" t="s">
        <v>214</v>
      </c>
      <c r="S104" s="11" t="s">
        <v>153</v>
      </c>
      <c r="T104" s="11" t="s">
        <v>201</v>
      </c>
      <c r="U104" s="11"/>
      <c r="V104" s="11"/>
      <c r="W104" s="2" t="s">
        <v>220</v>
      </c>
      <c r="X104" s="2" t="s">
        <v>253</v>
      </c>
      <c r="AB104" s="12" t="s">
        <v>219</v>
      </c>
      <c r="AC104" s="12" t="s">
        <v>201</v>
      </c>
      <c r="AH104" s="45" t="s">
        <v>215</v>
      </c>
      <c r="AI104" s="11" t="s">
        <v>136</v>
      </c>
      <c r="AJ104" s="11" t="s">
        <v>198</v>
      </c>
      <c r="AM104" s="2" t="s">
        <v>153</v>
      </c>
      <c r="AN104" s="2" t="s">
        <v>201</v>
      </c>
      <c r="AR104" s="85" t="s">
        <v>153</v>
      </c>
      <c r="AS104" s="85" t="s">
        <v>201</v>
      </c>
      <c r="BZ104" s="238"/>
    </row>
    <row r="105" spans="1:78" ht="24.75" x14ac:dyDescent="0.25">
      <c r="A105" s="1" t="s">
        <v>1</v>
      </c>
      <c r="B105" s="5" t="s">
        <v>77</v>
      </c>
      <c r="C105" s="5" t="s">
        <v>52</v>
      </c>
      <c r="D105" s="5" t="s">
        <v>7</v>
      </c>
      <c r="E105" s="5" t="s">
        <v>156</v>
      </c>
      <c r="F105" s="5" t="s">
        <v>86</v>
      </c>
      <c r="G105" s="7" t="s">
        <v>77</v>
      </c>
      <c r="H105" s="7" t="s">
        <v>52</v>
      </c>
      <c r="I105" s="7" t="s">
        <v>7</v>
      </c>
      <c r="J105" s="7" t="s">
        <v>156</v>
      </c>
      <c r="K105" s="7" t="s">
        <v>86</v>
      </c>
      <c r="L105" s="9" t="s">
        <v>77</v>
      </c>
      <c r="M105" s="9" t="s">
        <v>52</v>
      </c>
      <c r="N105" s="9" t="s">
        <v>7</v>
      </c>
      <c r="O105" s="9" t="s">
        <v>156</v>
      </c>
      <c r="P105" s="9" t="s">
        <v>86</v>
      </c>
      <c r="R105" s="5" t="s">
        <v>77</v>
      </c>
      <c r="S105" s="5" t="s">
        <v>52</v>
      </c>
      <c r="T105" s="5" t="s">
        <v>7</v>
      </c>
      <c r="U105" s="5" t="s">
        <v>156</v>
      </c>
      <c r="V105" s="5" t="s">
        <v>86</v>
      </c>
      <c r="W105" s="7" t="s">
        <v>77</v>
      </c>
      <c r="X105" s="7" t="s">
        <v>52</v>
      </c>
      <c r="Y105" s="7" t="s">
        <v>7</v>
      </c>
      <c r="Z105" s="7" t="s">
        <v>156</v>
      </c>
      <c r="AA105" s="7" t="s">
        <v>86</v>
      </c>
      <c r="AB105" s="9" t="s">
        <v>77</v>
      </c>
      <c r="AC105" s="9" t="s">
        <v>52</v>
      </c>
      <c r="AD105" s="9" t="s">
        <v>7</v>
      </c>
      <c r="AE105" s="9" t="s">
        <v>25</v>
      </c>
      <c r="AF105" s="9" t="s">
        <v>86</v>
      </c>
      <c r="AH105" s="5" t="s">
        <v>77</v>
      </c>
      <c r="AI105" s="5" t="s">
        <v>6</v>
      </c>
      <c r="AJ105" s="5" t="s">
        <v>7</v>
      </c>
      <c r="AK105" s="5" t="s">
        <v>25</v>
      </c>
      <c r="AL105" s="5" t="s">
        <v>86</v>
      </c>
      <c r="AM105" s="7" t="s">
        <v>77</v>
      </c>
      <c r="AN105" s="7" t="s">
        <v>6</v>
      </c>
      <c r="AO105" s="7" t="s">
        <v>7</v>
      </c>
      <c r="AP105" s="7" t="s">
        <v>25</v>
      </c>
      <c r="AQ105" s="7" t="s">
        <v>86</v>
      </c>
      <c r="AR105" s="9" t="s">
        <v>87</v>
      </c>
      <c r="AS105" s="9" t="s">
        <v>6</v>
      </c>
      <c r="AT105" s="9" t="s">
        <v>7</v>
      </c>
      <c r="AU105" s="9" t="s">
        <v>25</v>
      </c>
      <c r="AV105" s="9" t="s">
        <v>86</v>
      </c>
      <c r="AW105" s="9"/>
      <c r="BZ105" s="238"/>
    </row>
    <row r="106" spans="1:78" x14ac:dyDescent="0.25">
      <c r="A106" s="1">
        <v>0</v>
      </c>
      <c r="B106" s="6">
        <v>75.020992901176896</v>
      </c>
      <c r="C106" s="17">
        <f>B106/$B$106</f>
        <v>1</v>
      </c>
      <c r="D106" s="18">
        <f>((($B$106-B106)/$B$106)*100)</f>
        <v>0</v>
      </c>
      <c r="E106" s="13">
        <v>35.450000000000003</v>
      </c>
      <c r="F106" s="18">
        <f>E106/(1000*71*10^-6)</f>
        <v>499.29577464788741</v>
      </c>
      <c r="G106" s="8">
        <v>76.465689021732359</v>
      </c>
      <c r="H106" s="20">
        <f>G106/$G$106</f>
        <v>1</v>
      </c>
      <c r="I106" s="21">
        <f>((($G$106-G106)/$G$106)*100)</f>
        <v>0</v>
      </c>
      <c r="J106" s="14">
        <v>35.450000000000003</v>
      </c>
      <c r="K106" s="21">
        <f>J106/(1000*71*10^-6)</f>
        <v>499.29577464788741</v>
      </c>
      <c r="L106" s="10">
        <v>75.505324117317386</v>
      </c>
      <c r="M106" s="22">
        <f>L106/$L$106</f>
        <v>1</v>
      </c>
      <c r="N106" s="44">
        <f>((($L$106-L106)/$L$106)*100)</f>
        <v>0</v>
      </c>
      <c r="O106" s="15">
        <v>35.450000000000003</v>
      </c>
      <c r="P106" s="44">
        <f t="shared" ref="P106:P116" si="30">O106/(1000*71*10^-6)</f>
        <v>499.29577464788741</v>
      </c>
      <c r="Q106" s="4"/>
      <c r="R106" s="6">
        <v>51.123505510928453</v>
      </c>
      <c r="S106" s="17">
        <f t="shared" ref="S106:S112" si="31">R106/$B$21</f>
        <v>1</v>
      </c>
      <c r="T106" s="18">
        <f t="shared" ref="T106:T116" si="32">((($B$21-R106)/$B$21)*100)</f>
        <v>0</v>
      </c>
      <c r="U106" s="13">
        <v>35.5</v>
      </c>
      <c r="V106" s="18">
        <f>U106/(1000*71*10^-6)</f>
        <v>500.00000000000006</v>
      </c>
      <c r="W106" s="8">
        <v>49.349803848309364</v>
      </c>
      <c r="X106" s="20">
        <f>W106/$G$21</f>
        <v>1</v>
      </c>
      <c r="Y106" s="21">
        <f>((($G$21-W106)/$G$21)*100)</f>
        <v>0</v>
      </c>
      <c r="Z106" s="14">
        <v>35.5</v>
      </c>
      <c r="AA106" s="21">
        <f>Z106/(1000*71*10^-6)</f>
        <v>500.00000000000006</v>
      </c>
      <c r="AB106" s="10">
        <v>48.842751728002987</v>
      </c>
      <c r="AC106" s="22">
        <f>AB106/$L$21</f>
        <v>1</v>
      </c>
      <c r="AD106" s="44">
        <f>((($L$21-AB106)/$L$21)*100)</f>
        <v>0</v>
      </c>
      <c r="AE106" s="15">
        <v>35.5</v>
      </c>
      <c r="AF106" s="44">
        <f>AE106/(1000*71*10^-6)</f>
        <v>500.00000000000006</v>
      </c>
      <c r="AG106" s="4"/>
      <c r="AH106" s="6">
        <v>25.483467214645994</v>
      </c>
      <c r="AI106" s="17">
        <f>AH106/$AH$106</f>
        <v>1</v>
      </c>
      <c r="AJ106" s="18">
        <f>(($AH$106-AH106)/$AH$106)*100</f>
        <v>0</v>
      </c>
      <c r="AK106" s="13">
        <v>35.520000000000003</v>
      </c>
      <c r="AL106" s="18">
        <f>AK106/(1000*71*10^-6)</f>
        <v>500.28169014084517</v>
      </c>
      <c r="AM106" s="8">
        <v>24.878871660750978</v>
      </c>
      <c r="AN106" s="20">
        <f>AM106/$AM$106</f>
        <v>1</v>
      </c>
      <c r="AO106" s="21">
        <f>(($AM$106-AM106)/$AM$106)*100</f>
        <v>0</v>
      </c>
      <c r="AP106" s="14">
        <v>35.520000000000003</v>
      </c>
      <c r="AQ106" s="21">
        <f>AP106/(1000*71*10^-6)</f>
        <v>500.28169014084517</v>
      </c>
      <c r="AR106" s="10">
        <v>25.606706519708574</v>
      </c>
      <c r="AS106" s="22">
        <f>AR106/$AR$106</f>
        <v>1</v>
      </c>
      <c r="AT106" s="44">
        <f>(($AR$106-AR106)/$AR$106)*100</f>
        <v>0</v>
      </c>
      <c r="AU106" s="15">
        <v>35.520000000000003</v>
      </c>
      <c r="AV106" s="44">
        <f>AU106/(1000*71*10^-6)</f>
        <v>500.28169014084517</v>
      </c>
      <c r="AW106" s="10"/>
      <c r="AX106" s="4"/>
      <c r="BZ106" s="238"/>
    </row>
    <row r="107" spans="1:78" x14ac:dyDescent="0.25">
      <c r="A107" s="1">
        <v>1</v>
      </c>
      <c r="B107" s="6">
        <v>72.509270502521943</v>
      </c>
      <c r="C107" s="17">
        <f t="shared" ref="C107:C116" si="33">B107/$B$106</f>
        <v>0.96651973932198454</v>
      </c>
      <c r="D107" s="18">
        <f t="shared" ref="D107:D116" si="34">((($B$106-B107)/$B$106)*100)</f>
        <v>3.348026067801551</v>
      </c>
      <c r="E107" s="13"/>
      <c r="F107" s="18"/>
      <c r="G107" s="8">
        <v>71.905317890279591</v>
      </c>
      <c r="H107" s="20">
        <f t="shared" ref="H107:H116" si="35">G107/$G$106</f>
        <v>0.94036055661308871</v>
      </c>
      <c r="I107" s="21">
        <f t="shared" ref="I107:I116" si="36">((($G$106-G107)/$G$106)*100)</f>
        <v>5.9639443386911255</v>
      </c>
      <c r="J107" s="14"/>
      <c r="K107" s="21"/>
      <c r="L107" s="10">
        <v>73.706776573883801</v>
      </c>
      <c r="M107" s="22">
        <f t="shared" ref="M107:M116" si="37">L107/$L$106</f>
        <v>0.97617985798406659</v>
      </c>
      <c r="N107" s="44">
        <f t="shared" ref="N107:N116" si="38">((($L$106-L107)/$L$106)*100)</f>
        <v>2.3820142015933454</v>
      </c>
      <c r="O107" s="15"/>
      <c r="P107" s="44"/>
      <c r="Q107" s="4"/>
      <c r="R107" s="6">
        <v>48.400593125350269</v>
      </c>
      <c r="S107" s="17">
        <f t="shared" si="31"/>
        <v>0.94673854309548244</v>
      </c>
      <c r="T107" s="6">
        <f t="shared" si="32"/>
        <v>5.3261456904517601</v>
      </c>
      <c r="U107" s="13"/>
      <c r="V107" s="18"/>
      <c r="W107" s="8">
        <v>43.148141229217259</v>
      </c>
      <c r="X107" s="20">
        <f t="shared" ref="X107:X112" si="39">W107/$G$21</f>
        <v>0.87433257813638576</v>
      </c>
      <c r="Y107" s="8">
        <f t="shared" ref="Y107:Y112" si="40">((($G$21-W107)/$G$21)*100)</f>
        <v>12.56674218636142</v>
      </c>
      <c r="Z107" s="14"/>
      <c r="AA107" s="21"/>
      <c r="AB107" s="10">
        <v>43.062651784046331</v>
      </c>
      <c r="AC107" s="22">
        <f t="shared" ref="AC107:AC116" si="41">AB107/$L$21</f>
        <v>0.88165900283126852</v>
      </c>
      <c r="AD107" s="10">
        <f t="shared" ref="AD107:AD116" si="42">((($L$21-AB107)/$L$21)*100)</f>
        <v>11.834099716873149</v>
      </c>
      <c r="AE107" s="15"/>
      <c r="AF107" s="44"/>
      <c r="AG107" s="4"/>
      <c r="AH107" s="6">
        <v>18.267662992714367</v>
      </c>
      <c r="AI107" s="17">
        <f t="shared" ref="AI107:AI116" si="43">AH107/$AH$106</f>
        <v>0.71684370257966612</v>
      </c>
      <c r="AJ107" s="18">
        <f t="shared" ref="AJ107:AJ116" si="44">(($AH$106-AH107)/$AH$106)*100</f>
        <v>28.315629742033384</v>
      </c>
      <c r="AK107" s="13"/>
      <c r="AL107" s="18"/>
      <c r="AM107" s="8">
        <v>15.146833551279657</v>
      </c>
      <c r="AN107" s="20">
        <f t="shared" ref="AN107:AN116" si="45">AM107/$AM$106</f>
        <v>0.60882317163826094</v>
      </c>
      <c r="AO107" s="21">
        <f t="shared" ref="AO107:AO116" si="46">(($AM$106-AM107)/$AM$106)*100</f>
        <v>39.117682836173913</v>
      </c>
      <c r="AP107" s="14"/>
      <c r="AQ107" s="21"/>
      <c r="AR107" s="10">
        <v>15.442406127405192</v>
      </c>
      <c r="AS107" s="22">
        <f t="shared" ref="AS107:AS116" si="47">AR107/$AR$106</f>
        <v>0.60306100339454904</v>
      </c>
      <c r="AT107" s="44">
        <f t="shared" ref="AT107:AT116" si="48">(($AR$106-AR107)/$AR$106)*100</f>
        <v>39.6938996605451</v>
      </c>
      <c r="AU107" s="15"/>
      <c r="AV107" s="44"/>
      <c r="AW107" s="10"/>
      <c r="AX107" s="4"/>
      <c r="BZ107" s="238"/>
    </row>
    <row r="108" spans="1:78" x14ac:dyDescent="0.25">
      <c r="A108" s="1">
        <v>3</v>
      </c>
      <c r="B108" s="6">
        <v>57.075238184195776</v>
      </c>
      <c r="C108" s="17">
        <f t="shared" si="33"/>
        <v>0.76079022653538364</v>
      </c>
      <c r="D108" s="18">
        <f t="shared" si="34"/>
        <v>23.92097734646164</v>
      </c>
      <c r="E108" s="13"/>
      <c r="F108" s="18"/>
      <c r="G108" s="8">
        <v>57.910361790896069</v>
      </c>
      <c r="H108" s="20">
        <f t="shared" si="35"/>
        <v>0.75733786658794544</v>
      </c>
      <c r="I108" s="21">
        <f t="shared" si="36"/>
        <v>24.266213341205454</v>
      </c>
      <c r="J108" s="14"/>
      <c r="K108" s="21"/>
      <c r="L108" s="10">
        <v>53.647487390248457</v>
      </c>
      <c r="M108" s="22">
        <f t="shared" si="37"/>
        <v>0.71051264288188432</v>
      </c>
      <c r="N108" s="44">
        <f t="shared" si="38"/>
        <v>28.948735711811562</v>
      </c>
      <c r="O108" s="15"/>
      <c r="P108" s="44"/>
      <c r="Q108" s="4"/>
      <c r="R108" s="6">
        <v>27.423640949000561</v>
      </c>
      <c r="S108" s="17">
        <f t="shared" si="31"/>
        <v>0.53641941558836037</v>
      </c>
      <c r="T108" s="6">
        <f t="shared" si="32"/>
        <v>46.358058441163962</v>
      </c>
      <c r="U108" s="13"/>
      <c r="V108" s="18"/>
      <c r="W108" s="8">
        <v>22.353119745936855</v>
      </c>
      <c r="X108" s="20">
        <f t="shared" si="39"/>
        <v>0.4529525550830053</v>
      </c>
      <c r="Y108" s="8">
        <f t="shared" si="40"/>
        <v>54.704744491699465</v>
      </c>
      <c r="Z108" s="14"/>
      <c r="AA108" s="21"/>
      <c r="AB108" s="10">
        <v>21.770549224733792</v>
      </c>
      <c r="AC108" s="22">
        <f t="shared" si="41"/>
        <v>0.44572732809916799</v>
      </c>
      <c r="AD108" s="10">
        <f t="shared" si="42"/>
        <v>55.427267190083207</v>
      </c>
      <c r="AE108" s="15"/>
      <c r="AF108" s="44"/>
      <c r="AG108" s="4"/>
      <c r="AH108" s="6">
        <v>0.83274799178031012</v>
      </c>
      <c r="AI108" s="17">
        <f t="shared" si="43"/>
        <v>3.2677970574651972E-2</v>
      </c>
      <c r="AJ108" s="18">
        <f t="shared" si="44"/>
        <v>96.732202942534812</v>
      </c>
      <c r="AK108" s="13"/>
      <c r="AL108" s="18"/>
      <c r="AM108" s="8">
        <v>0.74733794134130394</v>
      </c>
      <c r="AN108" s="20">
        <f t="shared" si="45"/>
        <v>3.0039060916106888E-2</v>
      </c>
      <c r="AO108" s="21">
        <f t="shared" si="46"/>
        <v>96.996093908389312</v>
      </c>
      <c r="AP108" s="14"/>
      <c r="AQ108" s="21"/>
      <c r="AR108" s="10">
        <v>0.55920044834672145</v>
      </c>
      <c r="AS108" s="22">
        <f t="shared" si="47"/>
        <v>2.1838046525675791E-2</v>
      </c>
      <c r="AT108" s="44">
        <f t="shared" si="48"/>
        <v>97.816195347432426</v>
      </c>
      <c r="AU108" s="15"/>
      <c r="AV108" s="44"/>
      <c r="AW108" s="10"/>
      <c r="AX108" s="4"/>
      <c r="BZ108" s="238"/>
    </row>
    <row r="109" spans="1:78" ht="24.6" customHeight="1" x14ac:dyDescent="0.25">
      <c r="A109" s="1">
        <v>5</v>
      </c>
      <c r="B109" s="6">
        <v>41.102279095834106</v>
      </c>
      <c r="C109" s="17">
        <f t="shared" si="33"/>
        <v>0.5478770342319651</v>
      </c>
      <c r="D109" s="18">
        <f t="shared" si="34"/>
        <v>45.212296576803489</v>
      </c>
      <c r="E109" s="13">
        <v>1.6</v>
      </c>
      <c r="F109" s="18">
        <f t="shared" ref="F109:F116" si="49">E109/(1000*71*10^-6)</f>
        <v>22.535211267605636</v>
      </c>
      <c r="G109" s="8">
        <v>41.550843763621643</v>
      </c>
      <c r="H109" s="20">
        <f t="shared" si="35"/>
        <v>0.54339200097722851</v>
      </c>
      <c r="I109" s="21">
        <f t="shared" si="36"/>
        <v>45.660799902277148</v>
      </c>
      <c r="J109" s="14">
        <v>1.4</v>
      </c>
      <c r="K109" s="21">
        <f t="shared" ref="K109:K116" si="50">J109/(1000*71*10^-6)</f>
        <v>19.718309859154932</v>
      </c>
      <c r="L109" s="10">
        <v>36.847422006351579</v>
      </c>
      <c r="M109" s="22">
        <f t="shared" si="37"/>
        <v>0.48801091098025634</v>
      </c>
      <c r="N109" s="44">
        <f t="shared" si="38"/>
        <v>51.198908901974363</v>
      </c>
      <c r="O109" s="15">
        <v>2.2999999999999998</v>
      </c>
      <c r="P109" s="44">
        <f t="shared" si="30"/>
        <v>32.394366197183096</v>
      </c>
      <c r="Q109" s="4"/>
      <c r="R109" s="6">
        <v>14.71579021109658</v>
      </c>
      <c r="S109" s="17">
        <f t="shared" si="31"/>
        <v>0.28784783171707284</v>
      </c>
      <c r="T109" s="6">
        <f t="shared" si="32"/>
        <v>71.215216828292711</v>
      </c>
      <c r="U109" s="13">
        <v>4.4000000000000004</v>
      </c>
      <c r="V109" s="18">
        <f>U109/(1000*71*10^-6)</f>
        <v>61.971830985915503</v>
      </c>
      <c r="W109" s="8">
        <v>11.208761442181952</v>
      </c>
      <c r="X109" s="20">
        <f t="shared" si="39"/>
        <v>0.22712879420220725</v>
      </c>
      <c r="Y109" s="8">
        <f t="shared" si="40"/>
        <v>77.287120579779284</v>
      </c>
      <c r="Z109" s="14">
        <v>4.4000000000000004</v>
      </c>
      <c r="AA109" s="21">
        <f>Z109/(1000*71*10^-6)</f>
        <v>61.971830985915503</v>
      </c>
      <c r="AB109" s="10">
        <v>10.815967681673827</v>
      </c>
      <c r="AC109" s="22">
        <f t="shared" si="41"/>
        <v>0.22144468317235932</v>
      </c>
      <c r="AD109" s="10">
        <f t="shared" si="42"/>
        <v>77.855531682764067</v>
      </c>
      <c r="AE109" s="15">
        <v>4.7</v>
      </c>
      <c r="AF109" s="44">
        <f>AE109/(1000*71*10^-6)</f>
        <v>66.197183098591552</v>
      </c>
      <c r="AG109" s="4"/>
      <c r="AH109" s="6">
        <v>0</v>
      </c>
      <c r="AI109" s="17">
        <f t="shared" si="43"/>
        <v>0</v>
      </c>
      <c r="AJ109" s="18">
        <f t="shared" si="44"/>
        <v>100</v>
      </c>
      <c r="AK109" s="13">
        <v>8.75</v>
      </c>
      <c r="AL109" s="18">
        <f>AK109/(1000*71*10^-6)</f>
        <v>123.23943661971832</v>
      </c>
      <c r="AM109" s="8">
        <v>0</v>
      </c>
      <c r="AN109" s="20">
        <f t="shared" si="45"/>
        <v>0</v>
      </c>
      <c r="AO109" s="21">
        <f t="shared" si="46"/>
        <v>100</v>
      </c>
      <c r="AP109" s="14">
        <v>5.75</v>
      </c>
      <c r="AQ109" s="21">
        <f>AP109/(1000*71*10^-6)</f>
        <v>80.985915492957758</v>
      </c>
      <c r="AR109" s="10">
        <v>0</v>
      </c>
      <c r="AS109" s="22">
        <f t="shared" si="47"/>
        <v>0</v>
      </c>
      <c r="AT109" s="44">
        <f t="shared" si="48"/>
        <v>100</v>
      </c>
      <c r="AU109" s="15">
        <v>7.25</v>
      </c>
      <c r="AV109" s="44">
        <f>AU109/(1000*71*10^-6)</f>
        <v>102.11267605633803</v>
      </c>
      <c r="AW109" s="10"/>
      <c r="AX109" s="4"/>
      <c r="BZ109" s="238"/>
    </row>
    <row r="110" spans="1:78" x14ac:dyDescent="0.25">
      <c r="A110" s="1">
        <v>7</v>
      </c>
      <c r="B110" s="6">
        <v>28.476812067999251</v>
      </c>
      <c r="C110" s="17">
        <f t="shared" si="33"/>
        <v>0.37958457981902449</v>
      </c>
      <c r="D110" s="18">
        <f t="shared" si="34"/>
        <v>62.041542018097552</v>
      </c>
      <c r="E110" s="13"/>
      <c r="F110" s="18"/>
      <c r="G110" s="8">
        <v>27.051497602590445</v>
      </c>
      <c r="H110" s="20">
        <f t="shared" si="35"/>
        <v>0.35377301831285562</v>
      </c>
      <c r="I110" s="21">
        <f t="shared" si="36"/>
        <v>64.622698168714436</v>
      </c>
      <c r="J110" s="14"/>
      <c r="K110" s="21"/>
      <c r="L110" s="10">
        <v>24.398328040351203</v>
      </c>
      <c r="M110" s="22">
        <f t="shared" si="37"/>
        <v>0.32313387599584342</v>
      </c>
      <c r="N110" s="44">
        <f t="shared" si="38"/>
        <v>67.686612400415655</v>
      </c>
      <c r="O110" s="15"/>
      <c r="P110" s="44"/>
      <c r="Q110" s="4"/>
      <c r="R110" s="6">
        <v>6.330141976461797</v>
      </c>
      <c r="S110" s="17">
        <f t="shared" si="31"/>
        <v>0.12382057750536354</v>
      </c>
      <c r="T110" s="6">
        <f t="shared" si="32"/>
        <v>87.617942249463638</v>
      </c>
      <c r="U110" s="13"/>
      <c r="V110" s="18"/>
      <c r="W110" s="8">
        <v>4.4359704838408369</v>
      </c>
      <c r="X110" s="20">
        <f t="shared" si="39"/>
        <v>8.9888310346198166E-2</v>
      </c>
      <c r="Y110" s="8">
        <f t="shared" si="40"/>
        <v>91.011168965380179</v>
      </c>
      <c r="Z110" s="14"/>
      <c r="AA110" s="21"/>
      <c r="AB110" s="10">
        <v>6.3263824023911832</v>
      </c>
      <c r="AC110" s="22">
        <f t="shared" si="41"/>
        <v>0.12952551153591296</v>
      </c>
      <c r="AD110" s="10">
        <f t="shared" si="42"/>
        <v>87.047448846408699</v>
      </c>
      <c r="AE110" s="15"/>
      <c r="AF110" s="44"/>
      <c r="AG110" s="4"/>
      <c r="AH110" s="6">
        <v>0</v>
      </c>
      <c r="AI110" s="17">
        <f t="shared" si="43"/>
        <v>0</v>
      </c>
      <c r="AJ110" s="18">
        <f t="shared" si="44"/>
        <v>100</v>
      </c>
      <c r="AK110" s="13"/>
      <c r="AL110" s="18"/>
      <c r="AM110" s="8">
        <v>0</v>
      </c>
      <c r="AN110" s="20">
        <f t="shared" si="45"/>
        <v>0</v>
      </c>
      <c r="AO110" s="21">
        <f t="shared" si="46"/>
        <v>100</v>
      </c>
      <c r="AP110" s="14"/>
      <c r="AQ110" s="21"/>
      <c r="AR110" s="10">
        <v>0</v>
      </c>
      <c r="AS110" s="22">
        <f t="shared" si="47"/>
        <v>0</v>
      </c>
      <c r="AT110" s="44">
        <f t="shared" si="48"/>
        <v>100</v>
      </c>
      <c r="AU110" s="15"/>
      <c r="AV110" s="44"/>
      <c r="AW110" s="10"/>
      <c r="AX110" s="4"/>
      <c r="BZ110" s="238"/>
    </row>
    <row r="111" spans="1:78" x14ac:dyDescent="0.25">
      <c r="A111" s="1">
        <v>9</v>
      </c>
      <c r="B111" s="6">
        <v>18.258126284326543</v>
      </c>
      <c r="C111" s="17">
        <f t="shared" si="33"/>
        <v>0.2433735622291413</v>
      </c>
      <c r="D111" s="18">
        <f t="shared" si="34"/>
        <v>75.662643777085876</v>
      </c>
      <c r="E111" s="13"/>
      <c r="F111" s="18"/>
      <c r="G111" s="8">
        <v>16.911544928077713</v>
      </c>
      <c r="H111" s="20">
        <f t="shared" si="35"/>
        <v>0.2211651414436516</v>
      </c>
      <c r="I111" s="21">
        <f t="shared" si="36"/>
        <v>77.883485855634831</v>
      </c>
      <c r="J111" s="14"/>
      <c r="K111" s="21"/>
      <c r="L111" s="10">
        <v>15.071642069867364</v>
      </c>
      <c r="M111" s="22">
        <f t="shared" si="37"/>
        <v>0.19961032213370283</v>
      </c>
      <c r="N111" s="44">
        <f t="shared" si="38"/>
        <v>80.038967786629712</v>
      </c>
      <c r="O111" s="15"/>
      <c r="P111" s="44"/>
      <c r="Q111" s="4"/>
      <c r="R111" s="6">
        <v>2.7106529049131329</v>
      </c>
      <c r="S111" s="17">
        <f t="shared" si="31"/>
        <v>5.3021655651795792E-2</v>
      </c>
      <c r="T111" s="6">
        <f t="shared" si="32"/>
        <v>94.697834434820422</v>
      </c>
      <c r="U111" s="13"/>
      <c r="V111" s="18"/>
      <c r="W111" s="8">
        <v>2.2791191855034558</v>
      </c>
      <c r="X111" s="20">
        <f t="shared" si="39"/>
        <v>4.6182943148243831E-2</v>
      </c>
      <c r="Y111" s="8">
        <f t="shared" si="40"/>
        <v>95.381705685175618</v>
      </c>
      <c r="Z111" s="14"/>
      <c r="AA111" s="21"/>
      <c r="AB111" s="10">
        <v>2.1426303007659255</v>
      </c>
      <c r="AC111" s="22">
        <f t="shared" si="41"/>
        <v>4.386792768552171E-2</v>
      </c>
      <c r="AD111" s="10">
        <f t="shared" si="42"/>
        <v>95.613207231447845</v>
      </c>
      <c r="AE111" s="15"/>
      <c r="AF111" s="44"/>
      <c r="AG111" s="4"/>
      <c r="AH111" s="6">
        <v>0</v>
      </c>
      <c r="AI111" s="17">
        <f t="shared" si="43"/>
        <v>0</v>
      </c>
      <c r="AJ111" s="18">
        <f t="shared" si="44"/>
        <v>100</v>
      </c>
      <c r="AK111" s="13"/>
      <c r="AL111" s="18"/>
      <c r="AM111" s="8">
        <v>0</v>
      </c>
      <c r="AN111" s="20">
        <f t="shared" si="45"/>
        <v>0</v>
      </c>
      <c r="AO111" s="21">
        <f t="shared" si="46"/>
        <v>100</v>
      </c>
      <c r="AP111" s="14"/>
      <c r="AQ111" s="21"/>
      <c r="AR111" s="10">
        <v>0</v>
      </c>
      <c r="AS111" s="22">
        <f t="shared" si="47"/>
        <v>0</v>
      </c>
      <c r="AT111" s="44">
        <f t="shared" si="48"/>
        <v>100</v>
      </c>
      <c r="AU111" s="15"/>
      <c r="AV111" s="44"/>
      <c r="AW111" s="10"/>
      <c r="AX111" s="4"/>
      <c r="BZ111" s="238"/>
    </row>
    <row r="112" spans="1:78" x14ac:dyDescent="0.25">
      <c r="A112" s="1">
        <v>11</v>
      </c>
      <c r="B112" s="6">
        <v>12.289066878385951</v>
      </c>
      <c r="C112" s="17">
        <f t="shared" si="33"/>
        <v>0.16380837420499089</v>
      </c>
      <c r="D112" s="18">
        <f t="shared" si="34"/>
        <v>83.619162579500909</v>
      </c>
      <c r="E112" s="13"/>
      <c r="F112" s="18"/>
      <c r="G112" s="8">
        <v>11.424901924154678</v>
      </c>
      <c r="H112" s="20">
        <f t="shared" si="35"/>
        <v>0.14941213595692049</v>
      </c>
      <c r="I112" s="21">
        <f t="shared" si="36"/>
        <v>85.058786404307952</v>
      </c>
      <c r="J112" s="14"/>
      <c r="K112" s="21"/>
      <c r="L112" s="10">
        <v>10.296983000186811</v>
      </c>
      <c r="M112" s="22">
        <f t="shared" si="37"/>
        <v>0.13637426394180813</v>
      </c>
      <c r="N112" s="44">
        <f t="shared" si="38"/>
        <v>86.362573605819179</v>
      </c>
      <c r="O112" s="15"/>
      <c r="P112" s="44"/>
      <c r="Q112" s="4"/>
      <c r="R112" s="6">
        <v>0.96228750233513916</v>
      </c>
      <c r="S112" s="18">
        <f t="shared" si="31"/>
        <v>1.8822799663638774E-2</v>
      </c>
      <c r="T112" s="6">
        <f t="shared" si="32"/>
        <v>98.117720033636118</v>
      </c>
      <c r="U112" s="13"/>
      <c r="V112" s="18"/>
      <c r="W112" s="8">
        <v>1.592261348776387</v>
      </c>
      <c r="X112" s="21">
        <f t="shared" si="39"/>
        <v>3.2264795898088158E-2</v>
      </c>
      <c r="Y112" s="8">
        <f t="shared" si="40"/>
        <v>96.773520410191182</v>
      </c>
      <c r="Z112" s="14"/>
      <c r="AA112" s="21"/>
      <c r="AB112" s="10">
        <v>1.4765318512983372</v>
      </c>
      <c r="AC112" s="44">
        <f t="shared" si="41"/>
        <v>3.0230316660308024E-2</v>
      </c>
      <c r="AD112" s="44">
        <f t="shared" si="42"/>
        <v>96.976968333969197</v>
      </c>
      <c r="AE112" s="15"/>
      <c r="AF112" s="44"/>
      <c r="AG112" s="4"/>
      <c r="AH112" s="6">
        <v>0</v>
      </c>
      <c r="AI112" s="17">
        <f t="shared" si="43"/>
        <v>0</v>
      </c>
      <c r="AJ112" s="18">
        <f t="shared" si="44"/>
        <v>100</v>
      </c>
      <c r="AK112" s="13"/>
      <c r="AL112" s="18"/>
      <c r="AM112" s="8">
        <v>0</v>
      </c>
      <c r="AN112" s="20">
        <f t="shared" si="45"/>
        <v>0</v>
      </c>
      <c r="AO112" s="21">
        <f t="shared" si="46"/>
        <v>100</v>
      </c>
      <c r="AP112" s="14"/>
      <c r="AQ112" s="21"/>
      <c r="AR112" s="10">
        <v>0</v>
      </c>
      <c r="AS112" s="22">
        <f t="shared" si="47"/>
        <v>0</v>
      </c>
      <c r="AT112" s="44">
        <f t="shared" si="48"/>
        <v>100</v>
      </c>
      <c r="AU112" s="15"/>
      <c r="AV112" s="44"/>
      <c r="AW112" s="10"/>
      <c r="AX112" s="4"/>
      <c r="BZ112" s="238"/>
    </row>
    <row r="113" spans="1:78" x14ac:dyDescent="0.25">
      <c r="A113" s="1">
        <v>13</v>
      </c>
      <c r="B113" s="6">
        <v>9.0309872968428913</v>
      </c>
      <c r="C113" s="17">
        <f t="shared" si="33"/>
        <v>0.12037946910059114</v>
      </c>
      <c r="D113" s="18">
        <f t="shared" si="34"/>
        <v>87.962053089940881</v>
      </c>
      <c r="E113" s="13"/>
      <c r="F113" s="18"/>
      <c r="G113" s="8">
        <v>7.8413973472818972</v>
      </c>
      <c r="H113" s="20">
        <f t="shared" si="35"/>
        <v>0.10254791982654193</v>
      </c>
      <c r="I113" s="21">
        <f t="shared" si="36"/>
        <v>89.745208017345803</v>
      </c>
      <c r="J113" s="14"/>
      <c r="K113" s="21"/>
      <c r="L113" s="10">
        <v>7.5699841210536141</v>
      </c>
      <c r="M113" s="22">
        <f t="shared" si="37"/>
        <v>0.10025762036716314</v>
      </c>
      <c r="N113" s="44">
        <f t="shared" si="38"/>
        <v>89.974237963283699</v>
      </c>
      <c r="O113" s="15"/>
      <c r="P113" s="44"/>
      <c r="Q113" s="4"/>
      <c r="R113" s="6">
        <v>0</v>
      </c>
      <c r="S113" s="5">
        <v>0</v>
      </c>
      <c r="T113" s="5">
        <f t="shared" si="32"/>
        <v>100</v>
      </c>
      <c r="U113" s="5"/>
      <c r="V113" s="5"/>
      <c r="W113" s="8">
        <v>0.76270315710816361</v>
      </c>
      <c r="X113" s="21">
        <f>W113/$G$21</f>
        <v>1.5455039283490332E-2</v>
      </c>
      <c r="Y113" s="21">
        <f>((($G$21-W113)/$G$21)*100)</f>
        <v>98.454496071650965</v>
      </c>
      <c r="Z113" s="14"/>
      <c r="AA113" s="21"/>
      <c r="AB113" s="10">
        <v>0.61019521763497098</v>
      </c>
      <c r="AC113" s="44">
        <f t="shared" si="41"/>
        <v>1.2493055694999431E-2</v>
      </c>
      <c r="AD113" s="44">
        <f t="shared" si="42"/>
        <v>98.750694430500047</v>
      </c>
      <c r="AE113" s="15"/>
      <c r="AF113" s="44"/>
      <c r="AG113" s="4"/>
      <c r="AH113" s="6">
        <v>0</v>
      </c>
      <c r="AI113" s="17">
        <f t="shared" si="43"/>
        <v>0</v>
      </c>
      <c r="AJ113" s="18">
        <f t="shared" si="44"/>
        <v>100</v>
      </c>
      <c r="AK113" s="13"/>
      <c r="AL113" s="18"/>
      <c r="AM113" s="8">
        <v>0</v>
      </c>
      <c r="AN113" s="20">
        <f t="shared" si="45"/>
        <v>0</v>
      </c>
      <c r="AO113" s="21">
        <f t="shared" si="46"/>
        <v>100</v>
      </c>
      <c r="AP113" s="14"/>
      <c r="AQ113" s="21"/>
      <c r="AR113" s="10">
        <v>0</v>
      </c>
      <c r="AS113" s="22">
        <f t="shared" si="47"/>
        <v>0</v>
      </c>
      <c r="AT113" s="44">
        <f t="shared" si="48"/>
        <v>100</v>
      </c>
      <c r="AU113" s="15"/>
      <c r="AV113" s="44"/>
      <c r="AW113" s="10"/>
      <c r="AX113" s="4"/>
      <c r="BZ113" s="238"/>
    </row>
    <row r="114" spans="1:78" x14ac:dyDescent="0.25">
      <c r="A114" s="1">
        <v>15</v>
      </c>
      <c r="B114" s="6">
        <v>7.130931253502709</v>
      </c>
      <c r="C114" s="17">
        <f t="shared" si="33"/>
        <v>9.5052477683094508E-2</v>
      </c>
      <c r="D114" s="18">
        <f t="shared" si="34"/>
        <v>90.494752231690541</v>
      </c>
      <c r="E114" s="13">
        <v>0</v>
      </c>
      <c r="F114" s="18">
        <f t="shared" si="49"/>
        <v>0</v>
      </c>
      <c r="G114" s="8">
        <v>6.9350519957656136</v>
      </c>
      <c r="H114" s="20">
        <f t="shared" si="35"/>
        <v>9.0694952003827475E-2</v>
      </c>
      <c r="I114" s="21">
        <f t="shared" si="36"/>
        <v>90.930504799617253</v>
      </c>
      <c r="J114" s="14">
        <v>0</v>
      </c>
      <c r="K114" s="21">
        <f t="shared" si="50"/>
        <v>0</v>
      </c>
      <c r="L114" s="10">
        <v>5.2413366336633667</v>
      </c>
      <c r="M114" s="22">
        <f t="shared" si="37"/>
        <v>6.9416782126775212E-2</v>
      </c>
      <c r="N114" s="44">
        <f t="shared" si="38"/>
        <v>93.058321787322484</v>
      </c>
      <c r="O114" s="15">
        <v>0</v>
      </c>
      <c r="P114" s="44">
        <f t="shared" si="30"/>
        <v>0</v>
      </c>
      <c r="Q114" s="4"/>
      <c r="R114" s="6">
        <v>0</v>
      </c>
      <c r="S114" s="18">
        <f>R114/$B$21</f>
        <v>0</v>
      </c>
      <c r="T114" s="18">
        <f t="shared" si="32"/>
        <v>100</v>
      </c>
      <c r="U114" s="13">
        <v>0</v>
      </c>
      <c r="V114" s="18">
        <v>0</v>
      </c>
      <c r="W114" s="8">
        <v>0</v>
      </c>
      <c r="X114" s="21">
        <f>W114/$G$21</f>
        <v>0</v>
      </c>
      <c r="Y114" s="21">
        <f>((($G$21-W114)/$G$21)*100)</f>
        <v>100</v>
      </c>
      <c r="Z114" s="14">
        <v>0</v>
      </c>
      <c r="AA114" s="21">
        <v>0</v>
      </c>
      <c r="AB114" s="10">
        <v>0</v>
      </c>
      <c r="AC114" s="44">
        <f t="shared" si="41"/>
        <v>0</v>
      </c>
      <c r="AD114" s="44">
        <f t="shared" si="42"/>
        <v>100</v>
      </c>
      <c r="AE114" s="15">
        <v>0</v>
      </c>
      <c r="AF114" s="44">
        <v>0</v>
      </c>
      <c r="AG114" s="4"/>
      <c r="AH114" s="6">
        <v>0</v>
      </c>
      <c r="AI114" s="17">
        <f t="shared" si="43"/>
        <v>0</v>
      </c>
      <c r="AJ114" s="18">
        <f t="shared" si="44"/>
        <v>100</v>
      </c>
      <c r="AK114" s="13">
        <v>0</v>
      </c>
      <c r="AL114" s="18">
        <f>AK114/(1000*71*10^-6)</f>
        <v>0</v>
      </c>
      <c r="AM114" s="8">
        <v>0</v>
      </c>
      <c r="AN114" s="20">
        <f t="shared" si="45"/>
        <v>0</v>
      </c>
      <c r="AO114" s="21">
        <f t="shared" si="46"/>
        <v>100</v>
      </c>
      <c r="AP114" s="14">
        <v>0</v>
      </c>
      <c r="AQ114" s="21">
        <f>AP114/(1000*71*10^-6)</f>
        <v>0</v>
      </c>
      <c r="AR114" s="10">
        <v>0</v>
      </c>
      <c r="AS114" s="22">
        <f t="shared" si="47"/>
        <v>0</v>
      </c>
      <c r="AT114" s="44">
        <f t="shared" si="48"/>
        <v>100</v>
      </c>
      <c r="AU114" s="15">
        <v>0</v>
      </c>
      <c r="AV114" s="44">
        <f>AU114/(1000*71*10^-6)</f>
        <v>0</v>
      </c>
      <c r="AW114" s="10"/>
      <c r="AX114" s="4"/>
      <c r="BZ114" s="238"/>
    </row>
    <row r="115" spans="1:78" x14ac:dyDescent="0.25">
      <c r="A115" s="1">
        <v>30</v>
      </c>
      <c r="B115" s="6">
        <v>3.344386325424995</v>
      </c>
      <c r="C115" s="17">
        <f t="shared" si="33"/>
        <v>4.4579339676701746E-2</v>
      </c>
      <c r="D115" s="18">
        <f t="shared" si="34"/>
        <v>95.542066032329828</v>
      </c>
      <c r="E115" s="13">
        <v>0</v>
      </c>
      <c r="F115" s="18">
        <f t="shared" si="49"/>
        <v>0</v>
      </c>
      <c r="G115" s="8">
        <v>3.105579425867115</v>
      </c>
      <c r="H115" s="20">
        <f t="shared" si="35"/>
        <v>4.0614025265429524E-2</v>
      </c>
      <c r="I115" s="21">
        <f t="shared" si="36"/>
        <v>95.938597473457037</v>
      </c>
      <c r="J115" s="14">
        <v>0</v>
      </c>
      <c r="K115" s="21">
        <f t="shared" si="50"/>
        <v>0</v>
      </c>
      <c r="L115" s="10">
        <v>2.430155987296843</v>
      </c>
      <c r="M115" s="22">
        <f t="shared" si="37"/>
        <v>3.2185226879113273E-2</v>
      </c>
      <c r="N115" s="44">
        <f t="shared" si="38"/>
        <v>96.781477312088668</v>
      </c>
      <c r="O115" s="15">
        <v>0</v>
      </c>
      <c r="P115" s="44">
        <f t="shared" si="30"/>
        <v>0</v>
      </c>
      <c r="Q115" s="4"/>
      <c r="R115" s="6">
        <v>0</v>
      </c>
      <c r="S115" s="18">
        <f>R115/$B$21</f>
        <v>0</v>
      </c>
      <c r="T115" s="18">
        <f t="shared" si="32"/>
        <v>100</v>
      </c>
      <c r="U115" s="13">
        <v>0</v>
      </c>
      <c r="V115" s="18">
        <v>0</v>
      </c>
      <c r="W115" s="8">
        <v>0</v>
      </c>
      <c r="X115" s="21">
        <f>W115/$G$21</f>
        <v>0</v>
      </c>
      <c r="Y115" s="21">
        <f>((($G$21-W115)/$G$21)*100)</f>
        <v>100</v>
      </c>
      <c r="Z115" s="14">
        <v>0</v>
      </c>
      <c r="AA115" s="21">
        <v>0</v>
      </c>
      <c r="AB115" s="10">
        <v>0</v>
      </c>
      <c r="AC115" s="44">
        <f t="shared" si="41"/>
        <v>0</v>
      </c>
      <c r="AD115" s="44">
        <f t="shared" si="42"/>
        <v>100</v>
      </c>
      <c r="AE115" s="15">
        <v>0</v>
      </c>
      <c r="AF115" s="44">
        <v>0</v>
      </c>
      <c r="AG115" s="4"/>
      <c r="AH115" s="6">
        <v>0</v>
      </c>
      <c r="AI115" s="17">
        <f t="shared" si="43"/>
        <v>0</v>
      </c>
      <c r="AJ115" s="18">
        <f t="shared" si="44"/>
        <v>100</v>
      </c>
      <c r="AK115" s="13">
        <v>0</v>
      </c>
      <c r="AL115" s="18">
        <f>AK115/(1000*71*10^-6)</f>
        <v>0</v>
      </c>
      <c r="AM115" s="8">
        <v>0</v>
      </c>
      <c r="AN115" s="20">
        <f t="shared" si="45"/>
        <v>0</v>
      </c>
      <c r="AO115" s="21">
        <f t="shared" si="46"/>
        <v>100</v>
      </c>
      <c r="AP115" s="14">
        <v>0</v>
      </c>
      <c r="AQ115" s="21">
        <f>AP115/(1000*71*10^-6)</f>
        <v>0</v>
      </c>
      <c r="AR115" s="10">
        <v>0</v>
      </c>
      <c r="AS115" s="22">
        <f t="shared" si="47"/>
        <v>0</v>
      </c>
      <c r="AT115" s="44">
        <f t="shared" si="48"/>
        <v>100</v>
      </c>
      <c r="AU115" s="15">
        <v>0</v>
      </c>
      <c r="AV115" s="44">
        <f>AU115/(1000*71*10^-6)</f>
        <v>0</v>
      </c>
      <c r="AW115" s="10"/>
      <c r="AX115" s="4"/>
      <c r="BZ115" s="238"/>
    </row>
    <row r="116" spans="1:78" x14ac:dyDescent="0.25">
      <c r="A116" s="1">
        <v>60</v>
      </c>
      <c r="B116" s="6">
        <v>3.0978890341864371</v>
      </c>
      <c r="C116" s="17">
        <f t="shared" si="33"/>
        <v>4.1293628814899876E-2</v>
      </c>
      <c r="D116" s="18">
        <f t="shared" si="34"/>
        <v>95.870637118510018</v>
      </c>
      <c r="E116" s="13">
        <v>0</v>
      </c>
      <c r="F116" s="18">
        <f t="shared" si="49"/>
        <v>0</v>
      </c>
      <c r="G116" s="8">
        <v>2.5904477240176846</v>
      </c>
      <c r="H116" s="20">
        <f t="shared" si="35"/>
        <v>3.3877256023697788E-2</v>
      </c>
      <c r="I116" s="21">
        <f t="shared" si="36"/>
        <v>96.61227439763023</v>
      </c>
      <c r="J116" s="14">
        <v>0</v>
      </c>
      <c r="K116" s="21">
        <f t="shared" si="50"/>
        <v>0</v>
      </c>
      <c r="L116" s="10">
        <v>2.0783906220810757</v>
      </c>
      <c r="M116" s="22">
        <f t="shared" si="37"/>
        <v>2.7526411499826809E-2</v>
      </c>
      <c r="N116" s="44">
        <f t="shared" si="38"/>
        <v>97.247358850017321</v>
      </c>
      <c r="O116" s="15">
        <v>0</v>
      </c>
      <c r="P116" s="44">
        <f t="shared" si="30"/>
        <v>0</v>
      </c>
      <c r="Q116" s="4"/>
      <c r="R116" s="6">
        <v>0</v>
      </c>
      <c r="S116" s="18">
        <f>R116/$B$21</f>
        <v>0</v>
      </c>
      <c r="T116" s="18">
        <f t="shared" si="32"/>
        <v>100</v>
      </c>
      <c r="U116" s="13">
        <v>0</v>
      </c>
      <c r="V116" s="18">
        <v>0</v>
      </c>
      <c r="W116" s="8">
        <v>0</v>
      </c>
      <c r="X116" s="21">
        <f>W116/$G$21</f>
        <v>0</v>
      </c>
      <c r="Y116" s="21">
        <f>((($G$21-W116)/$G$21)*100)</f>
        <v>100</v>
      </c>
      <c r="Z116" s="14">
        <v>0</v>
      </c>
      <c r="AA116" s="21">
        <v>0</v>
      </c>
      <c r="AB116" s="10">
        <v>0</v>
      </c>
      <c r="AC116" s="44">
        <f t="shared" si="41"/>
        <v>0</v>
      </c>
      <c r="AD116" s="44">
        <f t="shared" si="42"/>
        <v>100</v>
      </c>
      <c r="AE116" s="15">
        <v>0</v>
      </c>
      <c r="AF116" s="44">
        <v>0</v>
      </c>
      <c r="AG116" s="4"/>
      <c r="AH116" s="6">
        <v>0</v>
      </c>
      <c r="AI116" s="17">
        <f t="shared" si="43"/>
        <v>0</v>
      </c>
      <c r="AJ116" s="18">
        <f t="shared" si="44"/>
        <v>100</v>
      </c>
      <c r="AK116" s="13">
        <v>0</v>
      </c>
      <c r="AL116" s="18">
        <f>AK116/(1000*71*10^-6)</f>
        <v>0</v>
      </c>
      <c r="AM116" s="8">
        <v>0</v>
      </c>
      <c r="AN116" s="20">
        <f t="shared" si="45"/>
        <v>0</v>
      </c>
      <c r="AO116" s="21">
        <f t="shared" si="46"/>
        <v>100</v>
      </c>
      <c r="AP116" s="14">
        <v>0</v>
      </c>
      <c r="AQ116" s="21">
        <f>AP116/(1000*71*10^-6)</f>
        <v>0</v>
      </c>
      <c r="AR116" s="10">
        <v>0</v>
      </c>
      <c r="AS116" s="22">
        <f t="shared" si="47"/>
        <v>0</v>
      </c>
      <c r="AT116" s="44">
        <f t="shared" si="48"/>
        <v>100</v>
      </c>
      <c r="AU116" s="15">
        <v>0</v>
      </c>
      <c r="AV116" s="44">
        <f>AU116/(1000*71*10^-6)</f>
        <v>0</v>
      </c>
      <c r="AW116" s="10"/>
      <c r="AX116" s="4"/>
      <c r="BZ116" s="238"/>
    </row>
    <row r="117" spans="1:78" ht="24.75" x14ac:dyDescent="0.25">
      <c r="C117" s="11" t="s">
        <v>187</v>
      </c>
      <c r="D117" s="11" t="s">
        <v>221</v>
      </c>
      <c r="E117" s="11"/>
      <c r="F117" s="11"/>
      <c r="G117" s="2" t="s">
        <v>222</v>
      </c>
      <c r="H117" s="2" t="s">
        <v>223</v>
      </c>
      <c r="L117" s="12" t="s">
        <v>224</v>
      </c>
      <c r="M117" s="12" t="s">
        <v>225</v>
      </c>
      <c r="S117" s="11" t="s">
        <v>254</v>
      </c>
      <c r="T117" s="11" t="s">
        <v>255</v>
      </c>
      <c r="U117" s="11"/>
      <c r="V117" s="11"/>
      <c r="W117" s="2" t="s">
        <v>124</v>
      </c>
      <c r="X117" s="2" t="s">
        <v>256</v>
      </c>
      <c r="AB117" s="12" t="s">
        <v>222</v>
      </c>
      <c r="AC117" s="12" t="s">
        <v>257</v>
      </c>
      <c r="AI117" s="11" t="s">
        <v>248</v>
      </c>
      <c r="AJ117" s="11" t="s">
        <v>249</v>
      </c>
      <c r="AM117" s="2" t="s">
        <v>250</v>
      </c>
      <c r="AN117" s="2" t="s">
        <v>134</v>
      </c>
      <c r="AR117" s="85" t="s">
        <v>251</v>
      </c>
      <c r="AS117" s="85" t="s">
        <v>252</v>
      </c>
      <c r="BZ117" s="238"/>
    </row>
    <row r="118" spans="1:78" x14ac:dyDescent="0.25">
      <c r="BZ118" s="238"/>
    </row>
    <row r="119" spans="1:78" x14ac:dyDescent="0.25">
      <c r="A119" s="45" t="s">
        <v>28</v>
      </c>
      <c r="B119" s="117" t="s">
        <v>177</v>
      </c>
      <c r="C119" s="45" t="s">
        <v>343</v>
      </c>
      <c r="D119" s="45"/>
      <c r="E119" s="45"/>
      <c r="F119" s="45" t="s">
        <v>28</v>
      </c>
      <c r="G119" s="117" t="s">
        <v>177</v>
      </c>
      <c r="H119" s="45" t="s">
        <v>344</v>
      </c>
      <c r="I119" s="45"/>
      <c r="J119" s="45"/>
      <c r="K119" s="45" t="s">
        <v>28</v>
      </c>
      <c r="L119" s="117" t="s">
        <v>177</v>
      </c>
      <c r="M119" s="45" t="s">
        <v>345</v>
      </c>
    </row>
    <row r="120" spans="1:78" ht="24.75" x14ac:dyDescent="0.25">
      <c r="A120" s="152" t="s">
        <v>1</v>
      </c>
      <c r="B120" s="151" t="s">
        <v>176</v>
      </c>
      <c r="C120" s="152" t="s">
        <v>29</v>
      </c>
      <c r="D120" s="151" t="s">
        <v>90</v>
      </c>
      <c r="E120" s="163" t="s">
        <v>29</v>
      </c>
      <c r="F120" s="234" t="s">
        <v>1</v>
      </c>
      <c r="G120" s="151" t="s">
        <v>176</v>
      </c>
      <c r="H120" s="152" t="s">
        <v>29</v>
      </c>
      <c r="I120" s="151" t="s">
        <v>90</v>
      </c>
      <c r="J120" s="163" t="s">
        <v>29</v>
      </c>
      <c r="K120" s="234" t="s">
        <v>1</v>
      </c>
      <c r="L120" s="237" t="s">
        <v>6</v>
      </c>
      <c r="M120" s="234" t="s">
        <v>29</v>
      </c>
      <c r="N120" s="237" t="s">
        <v>90</v>
      </c>
      <c r="O120" s="234" t="s">
        <v>29</v>
      </c>
    </row>
    <row r="121" spans="1:78" x14ac:dyDescent="0.25">
      <c r="A121" s="163">
        <v>0</v>
      </c>
      <c r="B121" s="153">
        <f>AVERAGE(C106,H106,M106)</f>
        <v>1</v>
      </c>
      <c r="C121" s="174">
        <f>STDEV(C106,H106,M106)</f>
        <v>0</v>
      </c>
      <c r="D121" s="160">
        <f>AVERAGE(F106,K106,P106)</f>
        <v>499.29577464788741</v>
      </c>
      <c r="E121" s="223">
        <f>STDEV(F106,K106,K106,P106)</f>
        <v>0</v>
      </c>
      <c r="F121" s="88">
        <v>0</v>
      </c>
      <c r="G121" s="153">
        <v>1</v>
      </c>
      <c r="H121" s="174">
        <v>0</v>
      </c>
      <c r="I121" s="160">
        <v>500.00000000000006</v>
      </c>
      <c r="J121" s="241">
        <v>0</v>
      </c>
      <c r="K121" s="88">
        <v>0</v>
      </c>
      <c r="L121" s="91">
        <f>AVERAGE(AI106,AN106,AS106)</f>
        <v>1</v>
      </c>
      <c r="M121" s="92">
        <f>STDEV(AI106,AN106,AS106)</f>
        <v>0</v>
      </c>
      <c r="N121" s="120">
        <f>AVERAGE(AL106,AQ106,AV106)</f>
        <v>500.28169014084523</v>
      </c>
      <c r="O121" s="123">
        <f>STDEV(AL106,AQ106,AV106)</f>
        <v>6.9618685722138533E-14</v>
      </c>
    </row>
    <row r="122" spans="1:78" x14ac:dyDescent="0.25">
      <c r="A122" s="164">
        <v>1</v>
      </c>
      <c r="B122" s="154">
        <f t="shared" ref="B122:B131" si="51">AVERAGE(C107,H107,M107)</f>
        <v>0.96102005130638002</v>
      </c>
      <c r="C122" s="175">
        <f t="shared" ref="C122:C131" si="52">STDEV(C107,H107,M107)</f>
        <v>1.8532148118282812E-2</v>
      </c>
      <c r="D122" s="161"/>
      <c r="E122" s="204"/>
      <c r="F122" s="89">
        <v>1</v>
      </c>
      <c r="G122" s="154">
        <v>0.9009100413543788</v>
      </c>
      <c r="H122" s="175">
        <v>3.9857343157543683E-2</v>
      </c>
      <c r="I122" s="161"/>
      <c r="J122" s="242"/>
      <c r="K122" s="89">
        <v>1</v>
      </c>
      <c r="L122" s="55">
        <f t="shared" ref="L122:L131" si="53">AVERAGE(AI107,AN107,AS107)</f>
        <v>0.64290929253749196</v>
      </c>
      <c r="M122" s="86">
        <f t="shared" ref="M122:M131" si="54">STDEV(AI107,AN107,AS107)</f>
        <v>6.4093863878927279E-2</v>
      </c>
      <c r="N122" s="121"/>
      <c r="O122" s="124"/>
    </row>
    <row r="123" spans="1:78" x14ac:dyDescent="0.25">
      <c r="A123" s="164">
        <v>3</v>
      </c>
      <c r="B123" s="154">
        <f t="shared" si="51"/>
        <v>0.74288024533507102</v>
      </c>
      <c r="C123" s="175">
        <f t="shared" si="52"/>
        <v>2.8084265411922882E-2</v>
      </c>
      <c r="D123" s="161"/>
      <c r="E123" s="204"/>
      <c r="F123" s="89">
        <v>3</v>
      </c>
      <c r="G123" s="154">
        <v>0.47836643292351128</v>
      </c>
      <c r="H123" s="175">
        <v>5.04049856011878E-2</v>
      </c>
      <c r="I123" s="161"/>
      <c r="J123" s="242"/>
      <c r="K123" s="89">
        <v>3</v>
      </c>
      <c r="L123" s="55">
        <f t="shared" si="53"/>
        <v>2.8185026005478217E-2</v>
      </c>
      <c r="M123" s="86">
        <f t="shared" si="54"/>
        <v>5.6527933302275837E-3</v>
      </c>
      <c r="N123" s="121"/>
      <c r="O123" s="124"/>
    </row>
    <row r="124" spans="1:78" x14ac:dyDescent="0.25">
      <c r="A124" s="164">
        <v>5</v>
      </c>
      <c r="B124" s="154">
        <f t="shared" si="51"/>
        <v>0.5264266487298167</v>
      </c>
      <c r="C124" s="175">
        <f t="shared" si="52"/>
        <v>3.3344498211193223E-2</v>
      </c>
      <c r="D124" s="161">
        <f t="shared" ref="D124:D131" si="55">AVERAGE(F109,K109,P109)</f>
        <v>24.88262910798122</v>
      </c>
      <c r="E124" s="204">
        <f t="shared" ref="E124:E131" si="56">STDEV(F109,K109,K109,P109)</f>
        <v>6.0169040459982597</v>
      </c>
      <c r="F124" s="89">
        <v>5</v>
      </c>
      <c r="G124" s="154">
        <v>0.24547376969721313</v>
      </c>
      <c r="H124" s="175">
        <v>3.6806903273667209E-2</v>
      </c>
      <c r="I124" s="161">
        <v>63.380281690140855</v>
      </c>
      <c r="J124" s="242">
        <v>2.4395081796744709</v>
      </c>
      <c r="K124" s="89">
        <v>5</v>
      </c>
      <c r="L124" s="55">
        <f t="shared" si="53"/>
        <v>0</v>
      </c>
      <c r="M124" s="86">
        <f t="shared" si="54"/>
        <v>0</v>
      </c>
      <c r="N124" s="121">
        <f>AVERAGE(AL109,AQ109,AV109)</f>
        <v>102.11267605633805</v>
      </c>
      <c r="O124" s="124">
        <f>STDEV(AL109,AQ109,AV109)</f>
        <v>21.126760563380294</v>
      </c>
    </row>
    <row r="125" spans="1:78" x14ac:dyDescent="0.25">
      <c r="A125" s="164">
        <v>7</v>
      </c>
      <c r="B125" s="154">
        <f t="shared" si="51"/>
        <v>0.35216382470924118</v>
      </c>
      <c r="C125" s="175">
        <f t="shared" si="52"/>
        <v>2.8259734934594886E-2</v>
      </c>
      <c r="D125" s="161"/>
      <c r="E125" s="204"/>
      <c r="F125" s="89">
        <v>7</v>
      </c>
      <c r="G125" s="154">
        <v>0.11441146646249156</v>
      </c>
      <c r="H125" s="175">
        <v>2.1428379721791842E-2</v>
      </c>
      <c r="I125" s="161"/>
      <c r="J125" s="242"/>
      <c r="K125" s="89">
        <v>7</v>
      </c>
      <c r="L125" s="55">
        <f t="shared" si="53"/>
        <v>0</v>
      </c>
      <c r="M125" s="86">
        <f t="shared" si="54"/>
        <v>0</v>
      </c>
      <c r="N125" s="121"/>
      <c r="O125" s="124"/>
    </row>
    <row r="126" spans="1:78" x14ac:dyDescent="0.25">
      <c r="A126" s="164">
        <v>9</v>
      </c>
      <c r="B126" s="154">
        <f t="shared" si="51"/>
        <v>0.22138300860216523</v>
      </c>
      <c r="C126" s="175">
        <f t="shared" si="52"/>
        <v>2.1882433490972103E-2</v>
      </c>
      <c r="D126" s="161"/>
      <c r="E126" s="204"/>
      <c r="F126" s="89">
        <v>9</v>
      </c>
      <c r="G126" s="154">
        <v>4.7690842161853784E-2</v>
      </c>
      <c r="H126" s="175">
        <v>4.759517149519628E-3</v>
      </c>
      <c r="I126" s="161"/>
      <c r="J126" s="242"/>
      <c r="K126" s="89">
        <v>9</v>
      </c>
      <c r="L126" s="55">
        <f t="shared" si="53"/>
        <v>0</v>
      </c>
      <c r="M126" s="86">
        <f t="shared" si="54"/>
        <v>0</v>
      </c>
      <c r="N126" s="121"/>
      <c r="O126" s="124"/>
    </row>
    <row r="127" spans="1:78" x14ac:dyDescent="0.25">
      <c r="A127" s="164">
        <v>11</v>
      </c>
      <c r="B127" s="154">
        <f t="shared" si="51"/>
        <v>0.14986492470123983</v>
      </c>
      <c r="C127" s="175">
        <f t="shared" si="52"/>
        <v>1.3722658806454171E-2</v>
      </c>
      <c r="D127" s="161"/>
      <c r="E127" s="204"/>
      <c r="F127" s="89">
        <v>11</v>
      </c>
      <c r="G127" s="154">
        <v>2.7105970740678317E-2</v>
      </c>
      <c r="H127" s="175">
        <v>7.2452031552516236E-3</v>
      </c>
      <c r="I127" s="161"/>
      <c r="J127" s="242"/>
      <c r="K127" s="89">
        <v>11</v>
      </c>
      <c r="L127" s="55">
        <f t="shared" si="53"/>
        <v>0</v>
      </c>
      <c r="M127" s="86">
        <f t="shared" si="54"/>
        <v>0</v>
      </c>
      <c r="N127" s="121"/>
      <c r="O127" s="124"/>
    </row>
    <row r="128" spans="1:78" x14ac:dyDescent="0.25">
      <c r="A128" s="164">
        <v>13</v>
      </c>
      <c r="B128" s="154">
        <f t="shared" si="51"/>
        <v>0.10772833643143208</v>
      </c>
      <c r="C128" s="175">
        <f t="shared" si="52"/>
        <v>1.1015885632254247E-2</v>
      </c>
      <c r="D128" s="161"/>
      <c r="E128" s="204"/>
      <c r="F128" s="89">
        <v>13</v>
      </c>
      <c r="G128" s="154">
        <v>9.3160316594965865E-3</v>
      </c>
      <c r="H128" s="175">
        <v>8.2027233956277878E-3</v>
      </c>
      <c r="I128" s="161"/>
      <c r="J128" s="242"/>
      <c r="K128" s="89">
        <v>13</v>
      </c>
      <c r="L128" s="55">
        <f t="shared" si="53"/>
        <v>0</v>
      </c>
      <c r="M128" s="86">
        <f t="shared" si="54"/>
        <v>0</v>
      </c>
      <c r="N128" s="121"/>
      <c r="O128" s="124"/>
    </row>
    <row r="129" spans="1:15" x14ac:dyDescent="0.25">
      <c r="A129" s="164">
        <v>15</v>
      </c>
      <c r="B129" s="154">
        <f t="shared" si="51"/>
        <v>8.5054737271232403E-2</v>
      </c>
      <c r="C129" s="175">
        <f t="shared" si="52"/>
        <v>1.3717005443478168E-2</v>
      </c>
      <c r="D129" s="161">
        <f t="shared" si="55"/>
        <v>0</v>
      </c>
      <c r="E129" s="204">
        <f t="shared" si="56"/>
        <v>0</v>
      </c>
      <c r="F129" s="89">
        <v>15</v>
      </c>
      <c r="G129" s="154">
        <v>0</v>
      </c>
      <c r="H129" s="175">
        <v>0</v>
      </c>
      <c r="I129" s="161">
        <v>0</v>
      </c>
      <c r="J129" s="242">
        <v>0</v>
      </c>
      <c r="K129" s="89">
        <v>15</v>
      </c>
      <c r="L129" s="55">
        <f t="shared" si="53"/>
        <v>0</v>
      </c>
      <c r="M129" s="86">
        <f t="shared" si="54"/>
        <v>0</v>
      </c>
      <c r="N129" s="121">
        <v>0</v>
      </c>
      <c r="O129" s="124">
        <f>STDEV(AL114,AQ114,AV114)</f>
        <v>0</v>
      </c>
    </row>
    <row r="130" spans="1:15" x14ac:dyDescent="0.25">
      <c r="A130" s="164">
        <v>30</v>
      </c>
      <c r="B130" s="154">
        <f t="shared" si="51"/>
        <v>3.9126197273748185E-2</v>
      </c>
      <c r="C130" s="175">
        <f t="shared" si="52"/>
        <v>6.3295917806331977E-3</v>
      </c>
      <c r="D130" s="161">
        <f t="shared" si="55"/>
        <v>0</v>
      </c>
      <c r="E130" s="204">
        <f t="shared" si="56"/>
        <v>0</v>
      </c>
      <c r="F130" s="89">
        <v>30</v>
      </c>
      <c r="G130" s="154">
        <v>0</v>
      </c>
      <c r="H130" s="175">
        <v>0</v>
      </c>
      <c r="I130" s="161">
        <v>0</v>
      </c>
      <c r="J130" s="242">
        <v>0</v>
      </c>
      <c r="K130" s="89">
        <v>30</v>
      </c>
      <c r="L130" s="55">
        <f t="shared" si="53"/>
        <v>0</v>
      </c>
      <c r="M130" s="86">
        <f t="shared" si="54"/>
        <v>0</v>
      </c>
      <c r="N130" s="121">
        <v>0</v>
      </c>
      <c r="O130" s="124">
        <f>STDEV(AL115,AQ115,AV115)</f>
        <v>0</v>
      </c>
    </row>
    <row r="131" spans="1:15" x14ac:dyDescent="0.25">
      <c r="A131" s="165">
        <v>60</v>
      </c>
      <c r="B131" s="155">
        <f t="shared" si="51"/>
        <v>3.4232432112808152E-2</v>
      </c>
      <c r="C131" s="176">
        <f t="shared" si="52"/>
        <v>6.890477537211709E-3</v>
      </c>
      <c r="D131" s="162">
        <f t="shared" si="55"/>
        <v>0</v>
      </c>
      <c r="E131" s="158">
        <f t="shared" si="56"/>
        <v>0</v>
      </c>
      <c r="F131" s="90">
        <v>60</v>
      </c>
      <c r="G131" s="155">
        <v>0</v>
      </c>
      <c r="H131" s="176">
        <v>0</v>
      </c>
      <c r="I131" s="162">
        <v>0</v>
      </c>
      <c r="J131" s="243">
        <v>0</v>
      </c>
      <c r="K131" s="90">
        <v>60</v>
      </c>
      <c r="L131" s="57">
        <f t="shared" si="53"/>
        <v>0</v>
      </c>
      <c r="M131" s="93">
        <f t="shared" si="54"/>
        <v>0</v>
      </c>
      <c r="N131" s="122">
        <v>0</v>
      </c>
      <c r="O131" s="125">
        <f>STDEV(AL116,AQ116,AV116)</f>
        <v>0</v>
      </c>
    </row>
    <row r="146" spans="1:46" x14ac:dyDescent="0.25">
      <c r="C146" s="1" t="s">
        <v>177</v>
      </c>
      <c r="I146" s="1" t="s">
        <v>177</v>
      </c>
    </row>
    <row r="148" spans="1:46" x14ac:dyDescent="0.25">
      <c r="A148" s="117" t="s">
        <v>177</v>
      </c>
      <c r="B148" s="1" t="s">
        <v>273</v>
      </c>
      <c r="C148" s="11" t="s">
        <v>153</v>
      </c>
      <c r="D148" s="11" t="s">
        <v>201</v>
      </c>
      <c r="E148" s="11"/>
      <c r="F148" s="11"/>
      <c r="G148" s="2" t="s">
        <v>220</v>
      </c>
      <c r="H148" s="2" t="s">
        <v>253</v>
      </c>
      <c r="L148" s="12" t="s">
        <v>219</v>
      </c>
      <c r="M148" s="12" t="s">
        <v>201</v>
      </c>
      <c r="Q148" s="1" t="s">
        <v>271</v>
      </c>
      <c r="R148" s="11" t="s">
        <v>155</v>
      </c>
      <c r="S148" s="11" t="s">
        <v>199</v>
      </c>
      <c r="T148" s="11"/>
      <c r="U148" s="11"/>
      <c r="V148" s="2" t="s">
        <v>155</v>
      </c>
      <c r="W148" s="2" t="s">
        <v>199</v>
      </c>
      <c r="AA148" s="12" t="s">
        <v>155</v>
      </c>
      <c r="AB148" s="12" t="s">
        <v>199</v>
      </c>
      <c r="AF148" s="1" t="s">
        <v>272</v>
      </c>
      <c r="AG148" s="11" t="s">
        <v>153</v>
      </c>
      <c r="AH148" s="11" t="s">
        <v>154</v>
      </c>
      <c r="AI148" s="11"/>
      <c r="AJ148" s="11"/>
      <c r="AK148" s="2" t="s">
        <v>185</v>
      </c>
      <c r="AL148" s="2" t="s">
        <v>280</v>
      </c>
      <c r="AP148" s="12" t="s">
        <v>185</v>
      </c>
      <c r="AQ148" s="12" t="s">
        <v>199</v>
      </c>
    </row>
    <row r="149" spans="1:46" x14ac:dyDescent="0.25">
      <c r="A149" s="1" t="s">
        <v>1</v>
      </c>
      <c r="B149" s="5" t="s">
        <v>77</v>
      </c>
      <c r="C149" s="5" t="s">
        <v>52</v>
      </c>
      <c r="D149" s="5" t="s">
        <v>7</v>
      </c>
      <c r="E149" s="5" t="s">
        <v>156</v>
      </c>
      <c r="F149" s="5" t="s">
        <v>86</v>
      </c>
      <c r="G149" s="7" t="s">
        <v>77</v>
      </c>
      <c r="H149" s="7" t="s">
        <v>52</v>
      </c>
      <c r="I149" s="7" t="s">
        <v>7</v>
      </c>
      <c r="J149" s="7" t="s">
        <v>156</v>
      </c>
      <c r="K149" s="7" t="s">
        <v>86</v>
      </c>
      <c r="L149" s="9" t="s">
        <v>77</v>
      </c>
      <c r="M149" s="9" t="s">
        <v>52</v>
      </c>
      <c r="N149" s="9" t="s">
        <v>7</v>
      </c>
      <c r="O149" s="9" t="s">
        <v>156</v>
      </c>
      <c r="P149" s="9" t="s">
        <v>86</v>
      </c>
      <c r="Q149" s="5" t="s">
        <v>77</v>
      </c>
      <c r="R149" s="5" t="s">
        <v>52</v>
      </c>
      <c r="S149" s="5" t="s">
        <v>7</v>
      </c>
      <c r="T149" s="5" t="s">
        <v>156</v>
      </c>
      <c r="U149" s="5" t="s">
        <v>86</v>
      </c>
      <c r="V149" s="7" t="s">
        <v>77</v>
      </c>
      <c r="W149" s="7" t="s">
        <v>52</v>
      </c>
      <c r="X149" s="7" t="s">
        <v>7</v>
      </c>
      <c r="Y149" s="7" t="s">
        <v>156</v>
      </c>
      <c r="Z149" s="7" t="s">
        <v>86</v>
      </c>
      <c r="AA149" s="9" t="s">
        <v>77</v>
      </c>
      <c r="AB149" s="9" t="s">
        <v>52</v>
      </c>
      <c r="AC149" s="9" t="s">
        <v>7</v>
      </c>
      <c r="AD149" s="9" t="s">
        <v>156</v>
      </c>
      <c r="AE149" s="9" t="s">
        <v>86</v>
      </c>
      <c r="AF149" s="5" t="s">
        <v>77</v>
      </c>
      <c r="AG149" s="5" t="s">
        <v>52</v>
      </c>
      <c r="AH149" s="5" t="s">
        <v>7</v>
      </c>
      <c r="AI149" s="5" t="s">
        <v>156</v>
      </c>
      <c r="AJ149" s="5" t="s">
        <v>86</v>
      </c>
      <c r="AK149" s="7" t="s">
        <v>77</v>
      </c>
      <c r="AL149" s="7" t="s">
        <v>52</v>
      </c>
      <c r="AM149" s="7" t="s">
        <v>7</v>
      </c>
      <c r="AN149" s="7" t="s">
        <v>156</v>
      </c>
      <c r="AO149" s="7" t="s">
        <v>86</v>
      </c>
      <c r="AP149" s="9" t="s">
        <v>77</v>
      </c>
      <c r="AQ149" s="9" t="s">
        <v>52</v>
      </c>
      <c r="AR149" s="9" t="s">
        <v>7</v>
      </c>
      <c r="AS149" s="9" t="s">
        <v>156</v>
      </c>
      <c r="AT149" s="9" t="s">
        <v>86</v>
      </c>
    </row>
    <row r="150" spans="1:46" x14ac:dyDescent="0.25">
      <c r="A150" s="1">
        <v>0</v>
      </c>
      <c r="B150" s="6">
        <v>51.123505510928453</v>
      </c>
      <c r="C150" s="17">
        <f t="shared" ref="C150:C156" si="57">B150/$B$21</f>
        <v>1</v>
      </c>
      <c r="D150" s="18">
        <f t="shared" ref="D150:D160" si="58">((($B$21-B150)/$B$21)*100)</f>
        <v>0</v>
      </c>
      <c r="E150" s="13">
        <v>35.5</v>
      </c>
      <c r="F150" s="18">
        <f>E150/(1000*71*10^-6)</f>
        <v>500.00000000000006</v>
      </c>
      <c r="G150" s="8">
        <v>49.349803848309364</v>
      </c>
      <c r="H150" s="20">
        <f>G150/$G$21</f>
        <v>1</v>
      </c>
      <c r="I150" s="21">
        <f>((($G$21-G150)/$G$21)*100)</f>
        <v>0</v>
      </c>
      <c r="J150" s="14">
        <v>35.5</v>
      </c>
      <c r="K150" s="21">
        <f>J150/(1000*71*10^-6)</f>
        <v>500.00000000000006</v>
      </c>
      <c r="L150" s="10">
        <v>48.842751728002987</v>
      </c>
      <c r="M150" s="22">
        <f>L150/$L$21</f>
        <v>1</v>
      </c>
      <c r="N150" s="44">
        <f>((($L$21-L150)/$L$21)*100)</f>
        <v>0</v>
      </c>
      <c r="O150" s="15">
        <v>35.5</v>
      </c>
      <c r="P150" s="44">
        <f>O150/(1000*71*10^-6)</f>
        <v>500.00000000000006</v>
      </c>
      <c r="Q150" s="6">
        <v>49.609015193972226</v>
      </c>
      <c r="R150" s="17">
        <f>Q150/$Q$150</f>
        <v>1</v>
      </c>
      <c r="S150" s="18">
        <f>((($Q$150-Q150)/$Q$150)*100)</f>
        <v>0</v>
      </c>
      <c r="T150" s="13">
        <v>35.619999999999997</v>
      </c>
      <c r="U150" s="18">
        <f>T150/(1000*71*10^-6)</f>
        <v>501.69014084507046</v>
      </c>
      <c r="V150" s="8">
        <v>48.882495796749488</v>
      </c>
      <c r="W150" s="20">
        <f>V150/$V$150</f>
        <v>1</v>
      </c>
      <c r="X150" s="21">
        <f>((($V$150-V150)/$V$150)*100)</f>
        <v>0</v>
      </c>
      <c r="Y150" s="14">
        <v>35.619999999999997</v>
      </c>
      <c r="Z150" s="21">
        <f>Y150/(1000*71*10^-6)</f>
        <v>501.69014084507046</v>
      </c>
      <c r="AA150" s="10">
        <v>48.406781244162154</v>
      </c>
      <c r="AB150" s="22">
        <f>AA150/$AA$150</f>
        <v>1</v>
      </c>
      <c r="AC150" s="44">
        <f>((($AA$150-AA150)/$AA$150)*100)</f>
        <v>0</v>
      </c>
      <c r="AD150" s="15">
        <v>35.619999999999997</v>
      </c>
      <c r="AE150" s="44">
        <f>AD150/(1000*71*10^-6)</f>
        <v>501.69014084507046</v>
      </c>
      <c r="AF150" s="6">
        <v>50.282137742076088</v>
      </c>
      <c r="AG150" s="17">
        <f>AF150/$AF$150</f>
        <v>1</v>
      </c>
      <c r="AH150" s="6">
        <f>((($AF$150-AF150)/$AF$150)*100)</f>
        <v>0</v>
      </c>
      <c r="AI150" s="13">
        <v>35.619999999999997</v>
      </c>
      <c r="AJ150" s="18">
        <f>AI150/(1000*71*10^-6)</f>
        <v>501.69014084507046</v>
      </c>
      <c r="AK150" s="8">
        <v>49.200224173360738</v>
      </c>
      <c r="AL150" s="20">
        <f>AK150/$AK$150</f>
        <v>1</v>
      </c>
      <c r="AM150" s="21">
        <f>((($AK$150-AK150)/$AK$150)*100)</f>
        <v>0</v>
      </c>
      <c r="AN150" s="14">
        <v>35.619999999999997</v>
      </c>
      <c r="AO150" s="21">
        <f>AN150/(1000*71*10^-6)</f>
        <v>501.69014084507046</v>
      </c>
      <c r="AP150" s="10">
        <v>48.205056354692097</v>
      </c>
      <c r="AQ150" s="22">
        <f>AP150/$AP$150</f>
        <v>1</v>
      </c>
      <c r="AR150" s="10">
        <f>((($AP$150-AP150)/$AP$150)*100)</f>
        <v>0</v>
      </c>
      <c r="AS150" s="15">
        <v>35.619999999999997</v>
      </c>
      <c r="AT150" s="44">
        <f>AS150/(1000*71*10^-6)</f>
        <v>501.69014084507046</v>
      </c>
    </row>
    <row r="151" spans="1:46" x14ac:dyDescent="0.25">
      <c r="A151" s="1">
        <v>1</v>
      </c>
      <c r="B151" s="6">
        <v>48.400593125350269</v>
      </c>
      <c r="C151" s="17">
        <f t="shared" si="57"/>
        <v>0.94673854309548244</v>
      </c>
      <c r="D151" s="6">
        <f t="shared" si="58"/>
        <v>5.3261456904517601</v>
      </c>
      <c r="E151" s="13"/>
      <c r="F151" s="18"/>
      <c r="G151" s="8">
        <v>43.148141229217259</v>
      </c>
      <c r="H151" s="20">
        <f t="shared" ref="H151:H156" si="59">G151/$G$21</f>
        <v>0.87433257813638576</v>
      </c>
      <c r="I151" s="8">
        <f t="shared" ref="I151:I156" si="60">((($G$21-G151)/$G$21)*100)</f>
        <v>12.56674218636142</v>
      </c>
      <c r="J151" s="14"/>
      <c r="K151" s="21"/>
      <c r="L151" s="10">
        <v>43.062651784046331</v>
      </c>
      <c r="M151" s="22">
        <f t="shared" ref="M151:M157" si="61">L151/$L$21</f>
        <v>0.88165900283126852</v>
      </c>
      <c r="N151" s="10">
        <f t="shared" ref="N151:N157" si="62">((($L$21-L151)/$L$21)*100)</f>
        <v>11.834099716873149</v>
      </c>
      <c r="O151" s="15"/>
      <c r="P151" s="44"/>
      <c r="Q151" s="6">
        <v>48.846775951180021</v>
      </c>
      <c r="R151" s="17">
        <f t="shared" ref="R151:R160" si="63">Q151/$Q$150</f>
        <v>0.98463506602959494</v>
      </c>
      <c r="S151" s="18">
        <f t="shared" ref="S151:S160" si="64">((($Q$150-Q151)/$Q$150)*100)</f>
        <v>1.536493397040507</v>
      </c>
      <c r="T151" s="13"/>
      <c r="U151" s="18"/>
      <c r="V151" s="8">
        <v>47.194548228407747</v>
      </c>
      <c r="W151" s="20">
        <f t="shared" ref="W151:W160" si="65">V151/$V$150</f>
        <v>0.96546928423294653</v>
      </c>
      <c r="X151" s="21">
        <f t="shared" ref="X151:X160" si="66">((($V$150-V151)/$V$150)*100)</f>
        <v>3.4530715767053439</v>
      </c>
      <c r="Y151" s="14"/>
      <c r="Z151" s="21"/>
      <c r="AA151" s="10">
        <v>44.809296967432594</v>
      </c>
      <c r="AB151" s="22">
        <f t="shared" ref="AB151:AB160" si="67">AA151/$AA$150</f>
        <v>0.92568222500512953</v>
      </c>
      <c r="AC151" s="44">
        <f t="shared" ref="AC151:AC160" si="68">((($AA$150-AA151)/$AA$150)*100)</f>
        <v>7.4317774994870485</v>
      </c>
      <c r="AD151" s="15"/>
      <c r="AE151" s="44"/>
      <c r="AF151" s="6">
        <v>48.673373186375244</v>
      </c>
      <c r="AG151" s="17">
        <f t="shared" ref="AG151:AG160" si="69">AF151/$AF$150</f>
        <v>0.9680052474309454</v>
      </c>
      <c r="AH151" s="6">
        <f t="shared" ref="AH151:AH160" si="70">((($AF$150-AF151)/$AF$150)*100)</f>
        <v>3.1994752569054561</v>
      </c>
      <c r="AI151" s="13"/>
      <c r="AJ151" s="18"/>
      <c r="AK151" s="8">
        <v>48.569232206239491</v>
      </c>
      <c r="AL151" s="20">
        <f t="shared" ref="AL151:AL159" si="71">AK151/$AK$150</f>
        <v>0.98717501845321076</v>
      </c>
      <c r="AM151" s="21">
        <f t="shared" ref="AM151:AM159" si="72">((($AK$150-AK151)/$AK$150)*100)</f>
        <v>1.2824981546789274</v>
      </c>
      <c r="AN151" s="14"/>
      <c r="AO151" s="21"/>
      <c r="AP151" s="10">
        <v>47.871816426925712</v>
      </c>
      <c r="AQ151" s="22">
        <f t="shared" ref="AQ151:AQ160" si="73">AP151/$AP$150</f>
        <v>0.99308703374777929</v>
      </c>
      <c r="AR151" s="10">
        <f t="shared" ref="AR151:AR160" si="74">((($AP$150-AP151)/$AP$150)*100)</f>
        <v>0.69129662522207391</v>
      </c>
      <c r="AS151" s="15"/>
      <c r="AT151" s="44"/>
    </row>
    <row r="152" spans="1:46" x14ac:dyDescent="0.25">
      <c r="A152" s="1">
        <v>3</v>
      </c>
      <c r="B152" s="6">
        <v>27.423640949000561</v>
      </c>
      <c r="C152" s="17">
        <f t="shared" si="57"/>
        <v>0.53641941558836037</v>
      </c>
      <c r="D152" s="6">
        <f t="shared" si="58"/>
        <v>46.358058441163962</v>
      </c>
      <c r="E152" s="13"/>
      <c r="F152" s="18"/>
      <c r="G152" s="8">
        <v>22.353119745936855</v>
      </c>
      <c r="H152" s="20">
        <f t="shared" si="59"/>
        <v>0.4529525550830053</v>
      </c>
      <c r="I152" s="8">
        <f t="shared" si="60"/>
        <v>54.704744491699465</v>
      </c>
      <c r="J152" s="14"/>
      <c r="K152" s="21"/>
      <c r="L152" s="10">
        <v>21.770549224733792</v>
      </c>
      <c r="M152" s="22">
        <f t="shared" si="61"/>
        <v>0.44572732809916799</v>
      </c>
      <c r="N152" s="10">
        <f t="shared" si="62"/>
        <v>55.427267190083207</v>
      </c>
      <c r="O152" s="15"/>
      <c r="P152" s="44"/>
      <c r="Q152" s="6">
        <v>28.946768167382775</v>
      </c>
      <c r="R152" s="17">
        <f t="shared" si="63"/>
        <v>0.58349814150110302</v>
      </c>
      <c r="S152" s="18">
        <f t="shared" si="64"/>
        <v>41.650185849889695</v>
      </c>
      <c r="T152" s="13"/>
      <c r="U152" s="18"/>
      <c r="V152" s="8">
        <v>26.124571891151376</v>
      </c>
      <c r="W152" s="20">
        <f t="shared" si="65"/>
        <v>0.53443613026175651</v>
      </c>
      <c r="X152" s="21">
        <f t="shared" si="66"/>
        <v>46.556386973824345</v>
      </c>
      <c r="Y152" s="14"/>
      <c r="Z152" s="21"/>
      <c r="AA152" s="10">
        <v>23.93162712497665</v>
      </c>
      <c r="AB152" s="22">
        <f t="shared" si="67"/>
        <v>0.4943858383036529</v>
      </c>
      <c r="AC152" s="44">
        <f t="shared" si="68"/>
        <v>50.561416169634711</v>
      </c>
      <c r="AD152" s="15"/>
      <c r="AE152" s="44"/>
      <c r="AF152" s="6">
        <v>32.344696120555454</v>
      </c>
      <c r="AG152" s="17">
        <f t="shared" si="69"/>
        <v>0.64326414056754422</v>
      </c>
      <c r="AH152" s="6">
        <f t="shared" si="70"/>
        <v>35.673585943245577</v>
      </c>
      <c r="AI152" s="13"/>
      <c r="AJ152" s="18"/>
      <c r="AK152" s="8">
        <v>29.482944143470952</v>
      </c>
      <c r="AL152" s="20">
        <f t="shared" si="71"/>
        <v>0.59924410180704768</v>
      </c>
      <c r="AM152" s="21">
        <f t="shared" si="72"/>
        <v>40.075589819295224</v>
      </c>
      <c r="AN152" s="14"/>
      <c r="AO152" s="21"/>
      <c r="AP152" s="10">
        <v>27.457360358677377</v>
      </c>
      <c r="AQ152" s="22">
        <f t="shared" si="73"/>
        <v>0.56959502664298378</v>
      </c>
      <c r="AR152" s="10">
        <f t="shared" si="74"/>
        <v>43.04049733570163</v>
      </c>
      <c r="AS152" s="15"/>
      <c r="AT152" s="44"/>
    </row>
    <row r="153" spans="1:46" x14ac:dyDescent="0.25">
      <c r="A153" s="1">
        <v>5</v>
      </c>
      <c r="B153" s="6">
        <v>14.71579021109658</v>
      </c>
      <c r="C153" s="17">
        <f t="shared" si="57"/>
        <v>0.28784783171707284</v>
      </c>
      <c r="D153" s="6">
        <f t="shared" si="58"/>
        <v>71.215216828292711</v>
      </c>
      <c r="E153" s="13">
        <v>4.4000000000000004</v>
      </c>
      <c r="F153" s="18">
        <f>E153/(1000*71*10^-6)</f>
        <v>61.971830985915503</v>
      </c>
      <c r="G153" s="8">
        <v>11.208761442181952</v>
      </c>
      <c r="H153" s="20">
        <f t="shared" si="59"/>
        <v>0.22712879420220725</v>
      </c>
      <c r="I153" s="8">
        <f t="shared" si="60"/>
        <v>77.287120579779284</v>
      </c>
      <c r="J153" s="14">
        <v>4.4000000000000004</v>
      </c>
      <c r="K153" s="21">
        <f>J153/(1000*71*10^-6)</f>
        <v>61.971830985915503</v>
      </c>
      <c r="L153" s="10">
        <v>10.815967681673827</v>
      </c>
      <c r="M153" s="22">
        <f t="shared" si="61"/>
        <v>0.22144468317235932</v>
      </c>
      <c r="N153" s="10">
        <f t="shared" si="62"/>
        <v>77.855531682764067</v>
      </c>
      <c r="O153" s="15">
        <v>4.7</v>
      </c>
      <c r="P153" s="44">
        <f>O153/(1000*71*10^-6)</f>
        <v>66.197183098591552</v>
      </c>
      <c r="Q153" s="6">
        <v>17.54083068684227</v>
      </c>
      <c r="R153" s="17">
        <f t="shared" si="63"/>
        <v>0.35358151372804475</v>
      </c>
      <c r="S153" s="18">
        <f t="shared" si="64"/>
        <v>64.641848627195529</v>
      </c>
      <c r="T153" s="13">
        <v>2.7</v>
      </c>
      <c r="U153" s="18">
        <f>T153/(1000*71*10^-6)</f>
        <v>38.028169014084511</v>
      </c>
      <c r="V153" s="8">
        <v>15.225091848807523</v>
      </c>
      <c r="W153" s="20">
        <f t="shared" si="65"/>
        <v>0.31146306260859818</v>
      </c>
      <c r="X153" s="21">
        <f t="shared" si="66"/>
        <v>68.853693739140184</v>
      </c>
      <c r="Y153" s="14">
        <v>5.3</v>
      </c>
      <c r="Z153" s="21">
        <f>Y153/(1000*71*10^-6)</f>
        <v>74.647887323943664</v>
      </c>
      <c r="AA153" s="10">
        <v>13.706504140980137</v>
      </c>
      <c r="AB153" s="22">
        <f t="shared" si="67"/>
        <v>0.2831525622793426</v>
      </c>
      <c r="AC153" s="44">
        <f t="shared" si="68"/>
        <v>71.684743772065744</v>
      </c>
      <c r="AD153" s="15">
        <v>2.8</v>
      </c>
      <c r="AE153" s="44">
        <f>AD153/(1000*71*10^-6)</f>
        <v>39.436619718309863</v>
      </c>
      <c r="AF153" s="6">
        <v>13.168282582975278</v>
      </c>
      <c r="AG153" s="17">
        <f t="shared" si="69"/>
        <v>0.26188788254235379</v>
      </c>
      <c r="AH153" s="6">
        <f t="shared" si="70"/>
        <v>73.811211745764609</v>
      </c>
      <c r="AI153" s="13">
        <v>4.25</v>
      </c>
      <c r="AJ153" s="18">
        <f>AI153/(1000*71*10^-6)</f>
        <v>59.859154929577471</v>
      </c>
      <c r="AK153" s="8">
        <v>16.551896133009528</v>
      </c>
      <c r="AL153" s="20">
        <f t="shared" si="71"/>
        <v>0.33641912026025861</v>
      </c>
      <c r="AM153" s="21">
        <f t="shared" si="72"/>
        <v>66.35808797397415</v>
      </c>
      <c r="AN153" s="14">
        <v>3.4</v>
      </c>
      <c r="AO153" s="21">
        <f>AN153/(1000*71*10^-6)</f>
        <v>47.887323943661976</v>
      </c>
      <c r="AP153" s="10">
        <v>15.890030512485211</v>
      </c>
      <c r="AQ153" s="22">
        <f t="shared" si="73"/>
        <v>0.32963410301953805</v>
      </c>
      <c r="AR153" s="10">
        <f t="shared" si="74"/>
        <v>67.0365896980462</v>
      </c>
      <c r="AS153" s="15">
        <v>3.4</v>
      </c>
      <c r="AT153" s="44">
        <f>AS153/(1000*71*10^-6)</f>
        <v>47.887323943661976</v>
      </c>
    </row>
    <row r="154" spans="1:46" x14ac:dyDescent="0.25">
      <c r="A154" s="1">
        <v>7</v>
      </c>
      <c r="B154" s="6">
        <v>6.330141976461797</v>
      </c>
      <c r="C154" s="17">
        <f t="shared" si="57"/>
        <v>0.12382057750536354</v>
      </c>
      <c r="D154" s="6">
        <f t="shared" si="58"/>
        <v>87.617942249463638</v>
      </c>
      <c r="E154" s="13"/>
      <c r="F154" s="18"/>
      <c r="G154" s="8">
        <v>4.4359704838408369</v>
      </c>
      <c r="H154" s="20">
        <f t="shared" si="59"/>
        <v>8.9888310346198166E-2</v>
      </c>
      <c r="I154" s="8">
        <f t="shared" si="60"/>
        <v>91.011168965380179</v>
      </c>
      <c r="J154" s="14"/>
      <c r="K154" s="21"/>
      <c r="L154" s="10">
        <v>6.3263824023911832</v>
      </c>
      <c r="M154" s="22">
        <f t="shared" si="61"/>
        <v>0.12952551153591296</v>
      </c>
      <c r="N154" s="10">
        <f t="shared" si="62"/>
        <v>87.047448846408699</v>
      </c>
      <c r="O154" s="15"/>
      <c r="P154" s="44"/>
      <c r="Q154" s="6">
        <v>10.850249081511926</v>
      </c>
      <c r="R154" s="17">
        <f t="shared" si="63"/>
        <v>0.21871526856736095</v>
      </c>
      <c r="S154" s="18">
        <f t="shared" si="64"/>
        <v>78.128473143263903</v>
      </c>
      <c r="T154" s="13"/>
      <c r="U154" s="18"/>
      <c r="V154" s="8">
        <v>9.1632417958777008</v>
      </c>
      <c r="W154" s="20">
        <f t="shared" si="65"/>
        <v>0.18745445883078302</v>
      </c>
      <c r="X154" s="21">
        <f t="shared" si="66"/>
        <v>81.254554116921696</v>
      </c>
      <c r="Y154" s="14"/>
      <c r="Z154" s="21"/>
      <c r="AA154" s="10">
        <v>7.8355906345351514</v>
      </c>
      <c r="AB154" s="22">
        <f t="shared" si="67"/>
        <v>0.16186968918699013</v>
      </c>
      <c r="AC154" s="44">
        <f t="shared" si="68"/>
        <v>83.813031081300977</v>
      </c>
      <c r="AD154" s="15"/>
      <c r="AE154" s="44"/>
      <c r="AF154" s="6">
        <v>7.9060666915748179</v>
      </c>
      <c r="AG154" s="17">
        <f t="shared" si="69"/>
        <v>0.15723410035049129</v>
      </c>
      <c r="AH154" s="6">
        <f t="shared" si="70"/>
        <v>84.276589964950858</v>
      </c>
      <c r="AI154" s="13"/>
      <c r="AJ154" s="18"/>
      <c r="AK154" s="8">
        <v>9.9568279469456389</v>
      </c>
      <c r="AL154" s="20">
        <f t="shared" si="71"/>
        <v>0.20237362967823067</v>
      </c>
      <c r="AM154" s="21">
        <f t="shared" si="72"/>
        <v>79.762637032176926</v>
      </c>
      <c r="AN154" s="14"/>
      <c r="AO154" s="21"/>
      <c r="AP154" s="10">
        <v>9.4461361230462675</v>
      </c>
      <c r="AQ154" s="22">
        <f t="shared" si="73"/>
        <v>0.19595737122557719</v>
      </c>
      <c r="AR154" s="10">
        <f t="shared" si="74"/>
        <v>80.404262877442292</v>
      </c>
      <c r="AS154" s="15"/>
      <c r="AT154" s="44"/>
    </row>
    <row r="155" spans="1:46" x14ac:dyDescent="0.25">
      <c r="A155" s="1">
        <v>9</v>
      </c>
      <c r="B155" s="6">
        <v>2.7106529049131329</v>
      </c>
      <c r="C155" s="17">
        <f t="shared" si="57"/>
        <v>5.3021655651795792E-2</v>
      </c>
      <c r="D155" s="6">
        <f t="shared" si="58"/>
        <v>94.697834434820422</v>
      </c>
      <c r="E155" s="13"/>
      <c r="F155" s="18"/>
      <c r="G155" s="8">
        <v>2.2791191855034558</v>
      </c>
      <c r="H155" s="20">
        <f t="shared" si="59"/>
        <v>4.6182943148243831E-2</v>
      </c>
      <c r="I155" s="8">
        <f t="shared" si="60"/>
        <v>95.381705685175618</v>
      </c>
      <c r="J155" s="14"/>
      <c r="K155" s="21"/>
      <c r="L155" s="10">
        <v>2.1426303007659255</v>
      </c>
      <c r="M155" s="22">
        <f t="shared" si="61"/>
        <v>4.386792768552171E-2</v>
      </c>
      <c r="N155" s="10">
        <f t="shared" si="62"/>
        <v>95.613207231447845</v>
      </c>
      <c r="O155" s="15"/>
      <c r="P155" s="44"/>
      <c r="Q155" s="6">
        <v>5.8848667413911198</v>
      </c>
      <c r="R155" s="17">
        <f t="shared" si="63"/>
        <v>0.11862494585673944</v>
      </c>
      <c r="S155" s="18">
        <f t="shared" si="64"/>
        <v>88.137505414326057</v>
      </c>
      <c r="T155" s="13"/>
      <c r="U155" s="18"/>
      <c r="V155" s="8">
        <v>4.6728937044647862</v>
      </c>
      <c r="W155" s="20">
        <f t="shared" si="65"/>
        <v>9.5594417353287373E-2</v>
      </c>
      <c r="X155" s="21">
        <f t="shared" si="66"/>
        <v>90.440558264671267</v>
      </c>
      <c r="Y155" s="14"/>
      <c r="Z155" s="21"/>
      <c r="AA155" s="10">
        <v>3.6928669282022546</v>
      </c>
      <c r="AB155" s="22">
        <f t="shared" si="67"/>
        <v>7.6288214859309894E-2</v>
      </c>
      <c r="AC155" s="44">
        <f t="shared" si="68"/>
        <v>92.371178514069001</v>
      </c>
      <c r="AD155" s="15"/>
      <c r="AE155" s="44"/>
      <c r="AF155" s="6">
        <v>4.6868718475621147</v>
      </c>
      <c r="AG155" s="17">
        <f t="shared" si="69"/>
        <v>9.3211467491767772E-2</v>
      </c>
      <c r="AH155" s="6">
        <f t="shared" si="70"/>
        <v>90.678853250823224</v>
      </c>
      <c r="AI155" s="13"/>
      <c r="AJ155" s="18"/>
      <c r="AK155" s="8">
        <v>4.7466467401457129</v>
      </c>
      <c r="AL155" s="20">
        <f t="shared" si="71"/>
        <v>9.6476120178244335E-2</v>
      </c>
      <c r="AM155" s="21">
        <f t="shared" si="72"/>
        <v>90.352387982175557</v>
      </c>
      <c r="AN155" s="14"/>
      <c r="AO155" s="21"/>
      <c r="AP155" s="10">
        <v>4.941403574319696</v>
      </c>
      <c r="AQ155" s="22">
        <f t="shared" si="73"/>
        <v>0.10250799289520421</v>
      </c>
      <c r="AR155" s="10">
        <f t="shared" si="74"/>
        <v>89.749200710479585</v>
      </c>
      <c r="AS155" s="15"/>
      <c r="AT155" s="44"/>
    </row>
    <row r="156" spans="1:46" x14ac:dyDescent="0.25">
      <c r="A156" s="1">
        <v>11</v>
      </c>
      <c r="B156" s="6">
        <v>0.96228750233513916</v>
      </c>
      <c r="C156" s="17">
        <f t="shared" si="57"/>
        <v>1.8822799663638774E-2</v>
      </c>
      <c r="D156" s="6">
        <f t="shared" si="58"/>
        <v>98.117720033636118</v>
      </c>
      <c r="E156" s="13"/>
      <c r="F156" s="18"/>
      <c r="G156" s="8">
        <v>1.592261348776387</v>
      </c>
      <c r="H156" s="21">
        <f t="shared" si="59"/>
        <v>3.2264795898088158E-2</v>
      </c>
      <c r="I156" s="8">
        <f t="shared" si="60"/>
        <v>96.773520410191182</v>
      </c>
      <c r="J156" s="14"/>
      <c r="K156" s="21"/>
      <c r="L156" s="10">
        <v>1.4765318512983372</v>
      </c>
      <c r="M156" s="44">
        <f t="shared" si="61"/>
        <v>3.0230316660308024E-2</v>
      </c>
      <c r="N156" s="10">
        <f t="shared" si="62"/>
        <v>96.976968333969197</v>
      </c>
      <c r="O156" s="15"/>
      <c r="P156" s="44"/>
      <c r="Q156" s="6">
        <v>4.6947007908338003</v>
      </c>
      <c r="R156" s="17">
        <f t="shared" si="63"/>
        <v>9.4634025135903785E-2</v>
      </c>
      <c r="S156" s="18">
        <f t="shared" si="64"/>
        <v>90.536597486409619</v>
      </c>
      <c r="T156" s="13"/>
      <c r="U156" s="18"/>
      <c r="V156" s="8">
        <v>2.307506694065633</v>
      </c>
      <c r="W156" s="20">
        <f t="shared" si="65"/>
        <v>4.7205173476823049E-2</v>
      </c>
      <c r="X156" s="21">
        <f t="shared" si="66"/>
        <v>95.279482652317711</v>
      </c>
      <c r="Y156" s="14"/>
      <c r="Z156" s="21"/>
      <c r="AA156" s="10">
        <v>1.9043994022043713</v>
      </c>
      <c r="AB156" s="22">
        <f t="shared" si="67"/>
        <v>3.9341583002568292E-2</v>
      </c>
      <c r="AC156" s="44">
        <f t="shared" si="68"/>
        <v>96.065841699743174</v>
      </c>
      <c r="AD156" s="15"/>
      <c r="AE156" s="44"/>
      <c r="AF156" s="6">
        <v>2.514923096083193</v>
      </c>
      <c r="AG156" s="17">
        <f t="shared" si="69"/>
        <v>5.0016232583100888E-2</v>
      </c>
      <c r="AH156" s="6">
        <f t="shared" si="70"/>
        <v>94.99837674168991</v>
      </c>
      <c r="AI156" s="13"/>
      <c r="AJ156" s="18"/>
      <c r="AK156" s="8">
        <v>2.6050065383896883</v>
      </c>
      <c r="AL156" s="20">
        <f t="shared" si="71"/>
        <v>5.2947046119358104E-2</v>
      </c>
      <c r="AM156" s="21">
        <f t="shared" si="72"/>
        <v>94.705295388064187</v>
      </c>
      <c r="AN156" s="14"/>
      <c r="AO156" s="21"/>
      <c r="AP156" s="10">
        <v>2.5782427299333706</v>
      </c>
      <c r="AQ156" s="22">
        <f t="shared" si="73"/>
        <v>5.3484902309058585E-2</v>
      </c>
      <c r="AR156" s="10">
        <f t="shared" si="74"/>
        <v>94.651509769094147</v>
      </c>
      <c r="AS156" s="15"/>
      <c r="AT156" s="44"/>
    </row>
    <row r="157" spans="1:46" x14ac:dyDescent="0.25">
      <c r="A157" s="1">
        <v>13</v>
      </c>
      <c r="B157" s="6">
        <v>5.2999999999999999E-2</v>
      </c>
      <c r="C157" s="17">
        <v>0</v>
      </c>
      <c r="D157" s="6">
        <f t="shared" si="58"/>
        <v>99.896329487834777</v>
      </c>
      <c r="E157" s="5"/>
      <c r="F157" s="5"/>
      <c r="G157" s="14">
        <v>0.76270315710816361</v>
      </c>
      <c r="H157" s="21">
        <f>G157/$G$21</f>
        <v>1.5455039283490332E-2</v>
      </c>
      <c r="I157" s="8">
        <f>((($G$21-G157)/$G$21)*100)</f>
        <v>98.454496071650965</v>
      </c>
      <c r="J157" s="14"/>
      <c r="K157" s="21"/>
      <c r="L157" s="15">
        <v>0.61019521763497098</v>
      </c>
      <c r="M157" s="44">
        <f t="shared" si="61"/>
        <v>1.2493055694999431E-2</v>
      </c>
      <c r="N157" s="10">
        <f t="shared" si="62"/>
        <v>98.750694430500047</v>
      </c>
      <c r="O157" s="15"/>
      <c r="P157" s="44"/>
      <c r="Q157" s="6">
        <v>1.5241453390622082</v>
      </c>
      <c r="R157" s="17">
        <f t="shared" si="63"/>
        <v>3.0723152497641203E-2</v>
      </c>
      <c r="S157" s="18">
        <f t="shared" si="64"/>
        <v>96.927684750235869</v>
      </c>
      <c r="T157" s="5"/>
      <c r="U157" s="5"/>
      <c r="V157" s="8">
        <v>1.3944361417273803</v>
      </c>
      <c r="W157" s="20">
        <f t="shared" si="65"/>
        <v>2.8526287764138781E-2</v>
      </c>
      <c r="X157" s="21">
        <f t="shared" si="66"/>
        <v>97.14737122358612</v>
      </c>
      <c r="Y157" s="14"/>
      <c r="Z157" s="21"/>
      <c r="AA157" s="10">
        <v>1.1517840463291613</v>
      </c>
      <c r="AB157" s="22">
        <f t="shared" si="67"/>
        <v>2.3793857321758326E-2</v>
      </c>
      <c r="AC157" s="44">
        <f t="shared" si="68"/>
        <v>97.620614267824166</v>
      </c>
      <c r="AD157" s="15"/>
      <c r="AE157" s="44"/>
      <c r="AF157" s="6">
        <v>1.5621240425929384</v>
      </c>
      <c r="AG157" s="17">
        <f t="shared" si="69"/>
        <v>3.1067176391861181E-2</v>
      </c>
      <c r="AH157" s="6">
        <f t="shared" si="70"/>
        <v>96.89328236081387</v>
      </c>
      <c r="AI157" s="5"/>
      <c r="AJ157" s="5"/>
      <c r="AK157" s="8">
        <v>1.2930879880440873</v>
      </c>
      <c r="AL157" s="20">
        <f t="shared" si="71"/>
        <v>2.6282156428551896E-2</v>
      </c>
      <c r="AM157" s="21">
        <f t="shared" si="72"/>
        <v>97.371784357144819</v>
      </c>
      <c r="AN157" s="14"/>
      <c r="AO157" s="21"/>
      <c r="AP157" s="10">
        <v>1.4059094588704153</v>
      </c>
      <c r="AQ157" s="22">
        <f t="shared" si="73"/>
        <v>2.9165186500888084E-2</v>
      </c>
      <c r="AR157" s="10">
        <f t="shared" si="74"/>
        <v>97.083481349911182</v>
      </c>
      <c r="AS157" s="15"/>
      <c r="AT157" s="44"/>
    </row>
    <row r="158" spans="1:46" x14ac:dyDescent="0.25">
      <c r="A158" s="1">
        <v>15</v>
      </c>
      <c r="B158" s="6">
        <v>5.2999999999999999E-2</v>
      </c>
      <c r="C158" s="17">
        <f>B158/$B$21</f>
        <v>1.0367051216523173E-3</v>
      </c>
      <c r="D158" s="6">
        <f t="shared" si="58"/>
        <v>99.896329487834777</v>
      </c>
      <c r="E158" s="13">
        <v>0</v>
      </c>
      <c r="F158" s="18">
        <v>0</v>
      </c>
      <c r="G158" s="8">
        <v>5.2999999999999999E-2</v>
      </c>
      <c r="H158" s="21">
        <f>G158/$B$21</f>
        <v>1.0367051216523173E-3</v>
      </c>
      <c r="I158" s="8">
        <f>((($B$21-G158)/$B$21)*100)</f>
        <v>99.896329487834777</v>
      </c>
      <c r="J158" s="14">
        <v>0</v>
      </c>
      <c r="K158" s="21">
        <v>0</v>
      </c>
      <c r="L158" s="10">
        <v>5.2999999999999999E-2</v>
      </c>
      <c r="M158" s="44">
        <f>L158/$B$21</f>
        <v>1.0367051216523173E-3</v>
      </c>
      <c r="N158" s="10">
        <f>((($B$21-L158)/$B$21)*100)</f>
        <v>99.896329487834777</v>
      </c>
      <c r="O158" s="15">
        <v>0</v>
      </c>
      <c r="P158" s="44">
        <v>0</v>
      </c>
      <c r="Q158" s="6">
        <v>1.0812270377981195</v>
      </c>
      <c r="R158" s="17">
        <f t="shared" si="63"/>
        <v>2.1794970804610823E-2</v>
      </c>
      <c r="S158" s="18">
        <f t="shared" si="64"/>
        <v>97.82050291953891</v>
      </c>
      <c r="T158" s="13">
        <v>0</v>
      </c>
      <c r="U158" s="18">
        <v>0</v>
      </c>
      <c r="V158" s="8">
        <v>1.0122205616788094</v>
      </c>
      <c r="W158" s="20">
        <f t="shared" si="65"/>
        <v>2.0707219326270947E-2</v>
      </c>
      <c r="X158" s="21">
        <f t="shared" si="66"/>
        <v>97.929278067372906</v>
      </c>
      <c r="Y158" s="14">
        <v>0</v>
      </c>
      <c r="Z158" s="21">
        <v>0</v>
      </c>
      <c r="AA158" s="10">
        <v>0.86769101438445739</v>
      </c>
      <c r="AB158" s="22">
        <f t="shared" si="67"/>
        <v>1.7924988856578863E-2</v>
      </c>
      <c r="AC158" s="44">
        <f t="shared" si="68"/>
        <v>98.207501114342122</v>
      </c>
      <c r="AD158" s="15">
        <v>0</v>
      </c>
      <c r="AE158" s="44">
        <v>0</v>
      </c>
      <c r="AF158" s="6">
        <v>0.33664456068248333</v>
      </c>
      <c r="AG158" s="17">
        <f t="shared" si="69"/>
        <v>6.6951123361006027E-3</v>
      </c>
      <c r="AH158" s="6">
        <f t="shared" si="70"/>
        <v>99.330488766389934</v>
      </c>
      <c r="AI158" s="13">
        <v>0</v>
      </c>
      <c r="AJ158" s="18">
        <v>0</v>
      </c>
      <c r="AK158" s="8">
        <v>0.86015318512983374</v>
      </c>
      <c r="AL158" s="20">
        <f t="shared" si="71"/>
        <v>1.7482708657973151E-2</v>
      </c>
      <c r="AM158" s="21">
        <f t="shared" si="72"/>
        <v>98.251729134202691</v>
      </c>
      <c r="AN158" s="14">
        <v>0</v>
      </c>
      <c r="AO158" s="21">
        <v>0</v>
      </c>
      <c r="AP158" s="10">
        <v>0.86546484837162962</v>
      </c>
      <c r="AQ158" s="22">
        <f t="shared" si="73"/>
        <v>1.7953818827708693E-2</v>
      </c>
      <c r="AR158" s="10">
        <f t="shared" si="74"/>
        <v>98.204618117229131</v>
      </c>
      <c r="AS158" s="15">
        <v>0</v>
      </c>
      <c r="AT158" s="44">
        <v>0</v>
      </c>
    </row>
    <row r="159" spans="1:46" x14ac:dyDescent="0.25">
      <c r="A159" s="1">
        <v>30</v>
      </c>
      <c r="B159" s="6">
        <v>5.2999999999999999E-2</v>
      </c>
      <c r="C159" s="17">
        <f>B159/$B$21</f>
        <v>1.0367051216523173E-3</v>
      </c>
      <c r="D159" s="6">
        <f t="shared" si="58"/>
        <v>99.896329487834777</v>
      </c>
      <c r="E159" s="13">
        <v>0</v>
      </c>
      <c r="F159" s="18">
        <v>0</v>
      </c>
      <c r="G159" s="8">
        <v>5.2999999999999999E-2</v>
      </c>
      <c r="H159" s="21">
        <f>G159/$B$21</f>
        <v>1.0367051216523173E-3</v>
      </c>
      <c r="I159" s="8">
        <f>((($B$21-G159)/$B$21)*100)</f>
        <v>99.896329487834777</v>
      </c>
      <c r="J159" s="14">
        <v>0</v>
      </c>
      <c r="K159" s="21">
        <v>0</v>
      </c>
      <c r="L159" s="10">
        <v>5.2999999999999999E-2</v>
      </c>
      <c r="M159" s="44">
        <f>L159/$B$21</f>
        <v>1.0367051216523173E-3</v>
      </c>
      <c r="N159" s="10">
        <f>((($B$21-L159)/$B$21)*100)</f>
        <v>99.896329487834777</v>
      </c>
      <c r="O159" s="15">
        <v>0</v>
      </c>
      <c r="P159" s="44">
        <v>0</v>
      </c>
      <c r="Q159" s="6">
        <v>0.40493959773335825</v>
      </c>
      <c r="R159" s="17">
        <f t="shared" si="63"/>
        <v>8.162621171777679E-3</v>
      </c>
      <c r="S159" s="18">
        <f t="shared" si="64"/>
        <v>99.183737882822228</v>
      </c>
      <c r="T159" s="13">
        <v>0</v>
      </c>
      <c r="U159" s="18">
        <v>0</v>
      </c>
      <c r="V159" s="8">
        <v>0.37810573510181206</v>
      </c>
      <c r="W159" s="20">
        <f t="shared" si="65"/>
        <v>7.7349924331595755E-3</v>
      </c>
      <c r="X159" s="21">
        <f t="shared" si="66"/>
        <v>99.226500756684047</v>
      </c>
      <c r="Y159" s="14">
        <v>0</v>
      </c>
      <c r="Z159" s="21">
        <v>0</v>
      </c>
      <c r="AA159" s="10">
        <v>0.46047387757643687</v>
      </c>
      <c r="AB159" s="22">
        <f>AA159/$AA$150</f>
        <v>9.5125902970871444E-3</v>
      </c>
      <c r="AC159" s="44">
        <f t="shared" si="68"/>
        <v>99.048740970291277</v>
      </c>
      <c r="AD159" s="15">
        <v>0</v>
      </c>
      <c r="AE159" s="44">
        <v>0</v>
      </c>
      <c r="AF159" s="6">
        <v>0.31082570521203068</v>
      </c>
      <c r="AG159" s="17">
        <f t="shared" si="69"/>
        <v>6.181632666582745E-3</v>
      </c>
      <c r="AH159" s="6">
        <f t="shared" si="70"/>
        <v>99.381836733341729</v>
      </c>
      <c r="AI159" s="13">
        <v>0</v>
      </c>
      <c r="AJ159" s="18">
        <v>0</v>
      </c>
      <c r="AK159" s="8">
        <v>0.25202690080328788</v>
      </c>
      <c r="AL159" s="20">
        <f t="shared" si="71"/>
        <v>5.1224746439213755E-3</v>
      </c>
      <c r="AM159" s="21">
        <f t="shared" si="72"/>
        <v>99.487752535607868</v>
      </c>
      <c r="AN159" s="14">
        <v>0</v>
      </c>
      <c r="AO159" s="21">
        <v>0</v>
      </c>
      <c r="AP159" s="10">
        <v>0.25463914315959896</v>
      </c>
      <c r="AQ159" s="22">
        <f t="shared" si="73"/>
        <v>5.2824156305506182E-3</v>
      </c>
      <c r="AR159" s="10">
        <f t="shared" si="74"/>
        <v>99.471758436944938</v>
      </c>
      <c r="AS159" s="15">
        <v>0</v>
      </c>
      <c r="AT159" s="44">
        <v>0</v>
      </c>
    </row>
    <row r="160" spans="1:46" x14ac:dyDescent="0.25">
      <c r="A160" s="1">
        <v>60</v>
      </c>
      <c r="B160" s="6">
        <v>5.2999999999999999E-2</v>
      </c>
      <c r="C160" s="17">
        <f>B160/$B$21</f>
        <v>1.0367051216523173E-3</v>
      </c>
      <c r="D160" s="6">
        <f t="shared" si="58"/>
        <v>99.896329487834777</v>
      </c>
      <c r="E160" s="13">
        <v>0</v>
      </c>
      <c r="F160" s="18">
        <v>0</v>
      </c>
      <c r="G160" s="8">
        <v>5.2999999999999999E-2</v>
      </c>
      <c r="H160" s="21">
        <f>G160/$B$21</f>
        <v>1.0367051216523173E-3</v>
      </c>
      <c r="I160" s="8">
        <f>((($B$21-G160)/$B$21)*100)</f>
        <v>99.896329487834777</v>
      </c>
      <c r="J160" s="14">
        <v>0</v>
      </c>
      <c r="K160" s="21">
        <v>0</v>
      </c>
      <c r="L160" s="10">
        <v>5.2999999999999999E-2</v>
      </c>
      <c r="M160" s="44">
        <f>L160/$B$21</f>
        <v>1.0367051216523173E-3</v>
      </c>
      <c r="N160" s="10">
        <f>((($B$21-L160)/$B$21)*100)</f>
        <v>99.896329487834777</v>
      </c>
      <c r="O160" s="15">
        <v>0</v>
      </c>
      <c r="P160" s="44">
        <v>0</v>
      </c>
      <c r="Q160" s="6">
        <v>0.33781057351018118</v>
      </c>
      <c r="R160" s="17">
        <f t="shared" si="63"/>
        <v>6.8094593732476883E-3</v>
      </c>
      <c r="S160" s="18">
        <f t="shared" si="64"/>
        <v>99.319054062675221</v>
      </c>
      <c r="T160" s="13">
        <v>0</v>
      </c>
      <c r="U160" s="18">
        <v>0</v>
      </c>
      <c r="V160" s="8">
        <v>0.34385702721215522</v>
      </c>
      <c r="W160" s="20">
        <f t="shared" si="65"/>
        <v>7.034359060590775E-3</v>
      </c>
      <c r="X160" s="21">
        <f t="shared" si="66"/>
        <v>99.29656409394093</v>
      </c>
      <c r="Y160" s="14">
        <v>0</v>
      </c>
      <c r="Z160" s="21">
        <v>0</v>
      </c>
      <c r="AA160" s="10">
        <v>0.35430288311850056</v>
      </c>
      <c r="AB160" s="22">
        <f t="shared" si="67"/>
        <v>7.3192820099194141E-3</v>
      </c>
      <c r="AC160" s="44">
        <f t="shared" si="68"/>
        <v>99.268071799008055</v>
      </c>
      <c r="AD160" s="15">
        <v>0</v>
      </c>
      <c r="AE160" s="44">
        <v>0</v>
      </c>
      <c r="AF160" s="6">
        <v>0.18356373373186374</v>
      </c>
      <c r="AG160" s="17">
        <f t="shared" si="69"/>
        <v>3.6506748116689088E-3</v>
      </c>
      <c r="AH160" s="6">
        <f t="shared" si="70"/>
        <v>99.634932518833111</v>
      </c>
      <c r="AI160" s="13">
        <v>0</v>
      </c>
      <c r="AJ160" s="18">
        <v>0</v>
      </c>
      <c r="AK160" s="8">
        <v>5.2999999999999999E-2</v>
      </c>
      <c r="AL160" s="20">
        <v>1.0367051216523173E-3</v>
      </c>
      <c r="AM160" s="8">
        <v>99.896329487834777</v>
      </c>
      <c r="AN160" s="14">
        <v>0</v>
      </c>
      <c r="AO160" s="21">
        <v>0</v>
      </c>
      <c r="AP160" s="10">
        <v>0.16268136247587023</v>
      </c>
      <c r="AQ160" s="22">
        <f t="shared" si="73"/>
        <v>3.3747779751332131E-3</v>
      </c>
      <c r="AR160" s="10">
        <f t="shared" si="74"/>
        <v>99.66252220248667</v>
      </c>
      <c r="AS160" s="15">
        <v>0</v>
      </c>
      <c r="AT160" s="44">
        <v>0</v>
      </c>
    </row>
    <row r="161" spans="1:46" x14ac:dyDescent="0.25">
      <c r="C161" s="11" t="s">
        <v>254</v>
      </c>
      <c r="D161" s="11" t="s">
        <v>255</v>
      </c>
      <c r="E161" s="11"/>
      <c r="F161" s="11"/>
      <c r="G161" s="2" t="s">
        <v>124</v>
      </c>
      <c r="H161" s="2" t="s">
        <v>256</v>
      </c>
      <c r="L161" s="12" t="s">
        <v>222</v>
      </c>
      <c r="M161" s="12" t="s">
        <v>257</v>
      </c>
      <c r="R161" s="11" t="s">
        <v>274</v>
      </c>
      <c r="S161" s="11" t="s">
        <v>275</v>
      </c>
      <c r="T161" s="11"/>
      <c r="U161" s="11"/>
      <c r="V161" s="2" t="s">
        <v>276</v>
      </c>
      <c r="W161" s="2" t="s">
        <v>277</v>
      </c>
      <c r="AA161" s="12" t="s">
        <v>278</v>
      </c>
      <c r="AB161" s="12" t="s">
        <v>279</v>
      </c>
      <c r="AG161" s="11" t="s">
        <v>281</v>
      </c>
      <c r="AH161" s="11" t="s">
        <v>282</v>
      </c>
      <c r="AI161" s="11"/>
      <c r="AJ161" s="11"/>
      <c r="AK161" s="2" t="s">
        <v>283</v>
      </c>
      <c r="AL161" s="2" t="s">
        <v>284</v>
      </c>
      <c r="AP161" s="12" t="s">
        <v>285</v>
      </c>
      <c r="AQ161" s="12" t="s">
        <v>286</v>
      </c>
    </row>
    <row r="163" spans="1:46" x14ac:dyDescent="0.25">
      <c r="A163" s="45" t="s">
        <v>28</v>
      </c>
      <c r="B163" s="117" t="s">
        <v>177</v>
      </c>
      <c r="C163" s="1" t="s">
        <v>273</v>
      </c>
      <c r="D163" s="45"/>
      <c r="E163" s="45"/>
      <c r="F163" s="45" t="s">
        <v>28</v>
      </c>
      <c r="G163" s="117" t="s">
        <v>177</v>
      </c>
      <c r="H163" s="1" t="s">
        <v>271</v>
      </c>
      <c r="I163" s="45"/>
      <c r="J163" s="45"/>
      <c r="K163" s="45" t="s">
        <v>28</v>
      </c>
      <c r="L163" s="117" t="s">
        <v>177</v>
      </c>
      <c r="M163" s="1" t="s">
        <v>272</v>
      </c>
      <c r="Q163" s="1" t="s">
        <v>287</v>
      </c>
      <c r="R163" s="11" t="s">
        <v>289</v>
      </c>
      <c r="S163" s="11" t="s">
        <v>154</v>
      </c>
      <c r="T163" s="11"/>
      <c r="U163" s="11"/>
      <c r="V163" s="2" t="s">
        <v>292</v>
      </c>
      <c r="W163" s="2" t="s">
        <v>280</v>
      </c>
      <c r="AA163" s="12" t="s">
        <v>219</v>
      </c>
      <c r="AB163" s="12" t="s">
        <v>154</v>
      </c>
      <c r="AF163" s="1" t="s">
        <v>288</v>
      </c>
      <c r="AG163" s="11" t="s">
        <v>155</v>
      </c>
      <c r="AH163" s="11" t="s">
        <v>199</v>
      </c>
      <c r="AI163" s="11"/>
      <c r="AJ163" s="11"/>
      <c r="AK163" s="2" t="s">
        <v>155</v>
      </c>
      <c r="AL163" s="2" t="s">
        <v>199</v>
      </c>
      <c r="AP163" s="12" t="s">
        <v>155</v>
      </c>
      <c r="AQ163" s="12" t="s">
        <v>199</v>
      </c>
    </row>
    <row r="164" spans="1:46" ht="24.75" x14ac:dyDescent="0.25">
      <c r="A164" s="152" t="s">
        <v>1</v>
      </c>
      <c r="B164" s="151" t="s">
        <v>176</v>
      </c>
      <c r="C164" s="152" t="s">
        <v>29</v>
      </c>
      <c r="D164" s="151" t="s">
        <v>90</v>
      </c>
      <c r="E164" s="163" t="s">
        <v>29</v>
      </c>
      <c r="F164" s="254" t="s">
        <v>1</v>
      </c>
      <c r="G164" s="151" t="s">
        <v>176</v>
      </c>
      <c r="H164" s="152" t="s">
        <v>29</v>
      </c>
      <c r="I164" s="151" t="s">
        <v>90</v>
      </c>
      <c r="J164" s="163" t="s">
        <v>29</v>
      </c>
      <c r="K164" s="254" t="s">
        <v>1</v>
      </c>
      <c r="L164" s="255" t="s">
        <v>6</v>
      </c>
      <c r="M164" s="254" t="s">
        <v>29</v>
      </c>
      <c r="N164" s="255" t="s">
        <v>90</v>
      </c>
      <c r="O164" s="254" t="s">
        <v>29</v>
      </c>
      <c r="Q164" s="5" t="s">
        <v>77</v>
      </c>
      <c r="R164" s="5" t="s">
        <v>52</v>
      </c>
      <c r="S164" s="5" t="s">
        <v>7</v>
      </c>
      <c r="T164" s="5" t="s">
        <v>156</v>
      </c>
      <c r="U164" s="5" t="s">
        <v>86</v>
      </c>
      <c r="V164" s="7" t="s">
        <v>77</v>
      </c>
      <c r="W164" s="7" t="s">
        <v>52</v>
      </c>
      <c r="X164" s="7" t="s">
        <v>7</v>
      </c>
      <c r="Y164" s="7" t="s">
        <v>156</v>
      </c>
      <c r="Z164" s="7" t="s">
        <v>86</v>
      </c>
      <c r="AA164" s="9" t="s">
        <v>77</v>
      </c>
      <c r="AB164" s="9" t="s">
        <v>52</v>
      </c>
      <c r="AC164" s="9" t="s">
        <v>7</v>
      </c>
      <c r="AD164" s="9" t="s">
        <v>156</v>
      </c>
      <c r="AE164" s="9" t="s">
        <v>86</v>
      </c>
      <c r="AF164" s="5" t="s">
        <v>77</v>
      </c>
      <c r="AG164" s="5" t="s">
        <v>52</v>
      </c>
      <c r="AH164" s="5" t="s">
        <v>7</v>
      </c>
      <c r="AI164" s="5" t="s">
        <v>156</v>
      </c>
      <c r="AJ164" s="5" t="s">
        <v>86</v>
      </c>
      <c r="AK164" s="7" t="s">
        <v>77</v>
      </c>
      <c r="AL164" s="7" t="s">
        <v>52</v>
      </c>
      <c r="AM164" s="7" t="s">
        <v>7</v>
      </c>
      <c r="AN164" s="7" t="s">
        <v>156</v>
      </c>
      <c r="AO164" s="7" t="s">
        <v>86</v>
      </c>
      <c r="AP164" s="9" t="s">
        <v>77</v>
      </c>
      <c r="AQ164" s="9" t="s">
        <v>52</v>
      </c>
      <c r="AR164" s="9" t="s">
        <v>7</v>
      </c>
      <c r="AS164" s="9" t="s">
        <v>156</v>
      </c>
      <c r="AT164" s="9" t="s">
        <v>86</v>
      </c>
    </row>
    <row r="165" spans="1:46" x14ac:dyDescent="0.25">
      <c r="A165" s="163">
        <v>0</v>
      </c>
      <c r="B165" s="153">
        <f>AVERAGE(C150,H150,M150)</f>
        <v>1</v>
      </c>
      <c r="C165" s="174">
        <f>STDEV(C150,H150,M150)</f>
        <v>0</v>
      </c>
      <c r="D165" s="160">
        <f>AVERAGE(F150,K150,P150)</f>
        <v>500.00000000000006</v>
      </c>
      <c r="E165" s="223">
        <f>STDEV(F150,K150,P150)</f>
        <v>0</v>
      </c>
      <c r="F165" s="163">
        <v>0</v>
      </c>
      <c r="G165" s="153">
        <f>AVERAGE(R150,W150,AB150)</f>
        <v>1</v>
      </c>
      <c r="H165" s="174">
        <f>STDEV(R150,W150,AB150)</f>
        <v>0</v>
      </c>
      <c r="I165" s="160">
        <f>AVERAGE(U150,Z150,AE150)</f>
        <v>501.69014084507052</v>
      </c>
      <c r="J165" s="241">
        <f>STDEV(T150,Y150,AD150)</f>
        <v>0</v>
      </c>
      <c r="K165" s="163">
        <v>0</v>
      </c>
      <c r="L165" s="91">
        <f>AVERAGE(AG150,AL150,AQ150)</f>
        <v>1</v>
      </c>
      <c r="M165" s="92">
        <f>STDEV(AG150,AL150,AQ150)</f>
        <v>0</v>
      </c>
      <c r="N165" s="120">
        <f>AVERAGE(AJ150,AO150,AT150)</f>
        <v>501.69014084507052</v>
      </c>
      <c r="O165" s="123">
        <f>STDEV(AI150,AN150,AS150)</f>
        <v>0</v>
      </c>
      <c r="Q165" s="6">
        <v>50.88813126595678</v>
      </c>
      <c r="R165" s="17">
        <f>Q165/$Q$165</f>
        <v>1</v>
      </c>
      <c r="S165" s="18">
        <f>((($Q$165-Q165)/$Q$165)*100)</f>
        <v>0</v>
      </c>
      <c r="T165" s="13">
        <v>35.531999999999996</v>
      </c>
      <c r="U165" s="18">
        <f>T165/(1000*71*10^-6)</f>
        <v>500.45070422535213</v>
      </c>
      <c r="V165" s="8">
        <v>51.398125661622764</v>
      </c>
      <c r="W165" s="20">
        <f>V165/$V$165</f>
        <v>1</v>
      </c>
      <c r="X165" s="21">
        <f>((($V$165-V165)/$V$165)*100)</f>
        <v>0</v>
      </c>
      <c r="Y165" s="14">
        <v>35.531999999999996</v>
      </c>
      <c r="Z165" s="21">
        <f>Y165/(1000*71*10^-6)</f>
        <v>500.45070422535213</v>
      </c>
      <c r="AA165" s="10">
        <v>49.663584282956592</v>
      </c>
      <c r="AB165" s="22">
        <f>AA165/$AA$165</f>
        <v>1</v>
      </c>
      <c r="AC165" s="44">
        <f>((($AA$165-AA165)/$AA$165)*100)</f>
        <v>0</v>
      </c>
      <c r="AD165" s="15">
        <v>35.531999999999996</v>
      </c>
      <c r="AE165" s="44">
        <f>AD165/(1000*71*10^-6)</f>
        <v>500.45070422535213</v>
      </c>
      <c r="AF165" s="6">
        <v>50.370072856342233</v>
      </c>
      <c r="AG165" s="17">
        <f>AF165/$AF$165</f>
        <v>1</v>
      </c>
      <c r="AH165" s="6">
        <f>((($AF$165-AF165)/$AF$165)*100)</f>
        <v>0</v>
      </c>
      <c r="AI165" s="13">
        <v>35.531999999999996</v>
      </c>
      <c r="AJ165" s="18">
        <f>AI165/(1000*71*10^-6)</f>
        <v>500.45070422535213</v>
      </c>
      <c r="AK165" s="8">
        <v>49.106575751914811</v>
      </c>
      <c r="AL165" s="20">
        <f>AK165/$AK$165</f>
        <v>1</v>
      </c>
      <c r="AM165" s="8">
        <f>((($AK$165-AK165)/$AK$165)*100)</f>
        <v>0</v>
      </c>
      <c r="AN165" s="14">
        <v>35.531999999999996</v>
      </c>
      <c r="AO165" s="21">
        <f>AN165/(1000*71*10^-6)</f>
        <v>500.45070422535213</v>
      </c>
      <c r="AP165" s="10">
        <v>49.820575689644429</v>
      </c>
      <c r="AQ165" s="22">
        <f>AP165/$AP$165</f>
        <v>1</v>
      </c>
      <c r="AR165" s="10">
        <f>((($AP$165-AP165)/$AP$165)*100)</f>
        <v>0</v>
      </c>
      <c r="AS165" s="15">
        <v>35.531999999999996</v>
      </c>
      <c r="AT165" s="44">
        <f>AS165/(1000*71*10^-6)</f>
        <v>500.45070422535213</v>
      </c>
    </row>
    <row r="166" spans="1:46" x14ac:dyDescent="0.25">
      <c r="A166" s="164">
        <v>1</v>
      </c>
      <c r="B166" s="154">
        <f t="shared" ref="B166:B175" si="75">AVERAGE(C151,H151,M151)</f>
        <v>0.9009100413543788</v>
      </c>
      <c r="C166" s="175">
        <f t="shared" ref="C166:C175" si="76">STDEV(C151,H151,M151)</f>
        <v>3.9857343157543683E-2</v>
      </c>
      <c r="D166" s="161"/>
      <c r="E166" s="204"/>
      <c r="F166" s="164">
        <v>1</v>
      </c>
      <c r="G166" s="154">
        <f t="shared" ref="G166:G175" si="77">AVERAGE(R151,W151,AB151)</f>
        <v>0.95859552508922363</v>
      </c>
      <c r="H166" s="175">
        <f t="shared" ref="H166:H175" si="78">STDEV(R151,W151,AB151)</f>
        <v>3.0071511265455351E-2</v>
      </c>
      <c r="I166" s="161"/>
      <c r="J166" s="242"/>
      <c r="K166" s="164">
        <v>1</v>
      </c>
      <c r="L166" s="55">
        <f t="shared" ref="L166:L175" si="79">AVERAGE(AG151,AL151,AQ151)</f>
        <v>0.98275576654397856</v>
      </c>
      <c r="M166" s="86">
        <f t="shared" ref="M166:M175" si="80">STDEV(AG151,AL151,AQ151)</f>
        <v>1.3111877889485118E-2</v>
      </c>
      <c r="N166" s="121"/>
      <c r="O166" s="124"/>
      <c r="Q166" s="6">
        <v>47.891680677501711</v>
      </c>
      <c r="R166" s="17">
        <f t="shared" ref="R166:R175" si="81">Q166/$Q$165</f>
        <v>0.94111690655735203</v>
      </c>
      <c r="S166" s="18">
        <f t="shared" ref="S166:S175" si="82">((($Q$165-Q166)/$Q$165)*100)</f>
        <v>5.8883093442647976</v>
      </c>
      <c r="T166" s="13"/>
      <c r="U166" s="18"/>
      <c r="V166" s="8">
        <v>46.227816177844197</v>
      </c>
      <c r="W166" s="20">
        <f t="shared" ref="W166:W175" si="83">V166/$V$165</f>
        <v>0.89940665311772139</v>
      </c>
      <c r="X166" s="21">
        <f t="shared" ref="X166:X175" si="84">((($V$165-V166)/$V$165)*100)</f>
        <v>10.059334688227866</v>
      </c>
      <c r="Y166" s="14"/>
      <c r="Z166" s="21"/>
      <c r="AA166" s="10">
        <v>46.229217261348772</v>
      </c>
      <c r="AB166" s="22">
        <f t="shared" ref="AB166:AB175" si="85">AA166/$AA$165</f>
        <v>0.93084737899623538</v>
      </c>
      <c r="AC166" s="44">
        <f t="shared" ref="AC166:AC175" si="86">((($AA$165-AA166)/$AA$165)*100)</f>
        <v>6.9152621003764638</v>
      </c>
      <c r="AD166" s="15"/>
      <c r="AE166" s="44"/>
      <c r="AF166" s="6">
        <v>43.130254063142161</v>
      </c>
      <c r="AG166" s="17">
        <f t="shared" ref="AG166:AG175" si="87">AF166/$AF$165</f>
        <v>0.85626745440991581</v>
      </c>
      <c r="AH166" s="6">
        <f t="shared" ref="AH166:AH175" si="88">((($AF$165-AF166)/$AF$165)*100)</f>
        <v>14.373254559008419</v>
      </c>
      <c r="AI166" s="13"/>
      <c r="AJ166" s="18"/>
      <c r="AK166" s="8">
        <v>41.357743321501964</v>
      </c>
      <c r="AL166" s="20">
        <f t="shared" ref="AL166:AL174" si="89">AK166/$AK$165</f>
        <v>0.84220377186225015</v>
      </c>
      <c r="AM166" s="8">
        <f t="shared" ref="AM166:AM174" si="90">((($AK$165-AK166)/$AK$165)*100)</f>
        <v>15.77962281377499</v>
      </c>
      <c r="AN166" s="14"/>
      <c r="AO166" s="21"/>
      <c r="AP166" s="10">
        <v>43.121061398592687</v>
      </c>
      <c r="AQ166" s="22">
        <f t="shared" ref="AQ166:AQ174" si="91">AP166/$AP$165</f>
        <v>0.86552716024828502</v>
      </c>
      <c r="AR166" s="10">
        <f t="shared" ref="AR166:AR174" si="92">((($AP$165-AP166)/$AP$165)*100)</f>
        <v>13.447283975171498</v>
      </c>
      <c r="AS166" s="15"/>
      <c r="AT166" s="44"/>
    </row>
    <row r="167" spans="1:46" x14ac:dyDescent="0.25">
      <c r="A167" s="164">
        <v>3</v>
      </c>
      <c r="B167" s="154">
        <f t="shared" si="75"/>
        <v>0.47836643292351128</v>
      </c>
      <c r="C167" s="175">
        <f t="shared" si="76"/>
        <v>5.04049856011878E-2</v>
      </c>
      <c r="D167" s="161"/>
      <c r="E167" s="204"/>
      <c r="F167" s="164">
        <v>3</v>
      </c>
      <c r="G167" s="154">
        <f t="shared" si="77"/>
        <v>0.53744003668883744</v>
      </c>
      <c r="H167" s="175">
        <f t="shared" si="78"/>
        <v>4.463203149819156E-2</v>
      </c>
      <c r="I167" s="161"/>
      <c r="J167" s="242"/>
      <c r="K167" s="164">
        <v>3</v>
      </c>
      <c r="L167" s="55">
        <f t="shared" si="79"/>
        <v>0.60403442300585863</v>
      </c>
      <c r="M167" s="86">
        <f t="shared" si="80"/>
        <v>3.7067438129688692E-2</v>
      </c>
      <c r="N167" s="121"/>
      <c r="O167" s="124"/>
      <c r="Q167" s="6">
        <v>47.334205118625064</v>
      </c>
      <c r="R167" s="17">
        <f t="shared" si="81"/>
        <v>0.93016198357220425</v>
      </c>
      <c r="S167" s="18">
        <f t="shared" si="82"/>
        <v>6.9838016427795733</v>
      </c>
      <c r="T167" s="13"/>
      <c r="U167" s="18"/>
      <c r="V167" s="8">
        <v>43.746497291238555</v>
      </c>
      <c r="W167" s="20">
        <f t="shared" si="83"/>
        <v>0.85113020617214019</v>
      </c>
      <c r="X167" s="21">
        <f t="shared" si="84"/>
        <v>14.886979382785976</v>
      </c>
      <c r="Y167" s="14"/>
      <c r="Z167" s="21"/>
      <c r="AA167" s="10">
        <v>42.867239554144092</v>
      </c>
      <c r="AB167" s="22">
        <f t="shared" si="85"/>
        <v>0.86315235142734448</v>
      </c>
      <c r="AC167" s="44">
        <f t="shared" si="86"/>
        <v>13.684764857265547</v>
      </c>
      <c r="AD167" s="15"/>
      <c r="AE167" s="44"/>
      <c r="AF167" s="6">
        <v>41.074584345226974</v>
      </c>
      <c r="AG167" s="17">
        <f t="shared" si="87"/>
        <v>0.81545612336860385</v>
      </c>
      <c r="AH167" s="6">
        <f t="shared" si="88"/>
        <v>18.454387663139617</v>
      </c>
      <c r="AI167" s="13"/>
      <c r="AJ167" s="18"/>
      <c r="AK167" s="8">
        <v>40.82196898935176</v>
      </c>
      <c r="AL167" s="20">
        <f t="shared" si="89"/>
        <v>0.83129333219207391</v>
      </c>
      <c r="AM167" s="8">
        <f t="shared" si="90"/>
        <v>16.870666780792611</v>
      </c>
      <c r="AN167" s="14"/>
      <c r="AO167" s="21"/>
      <c r="AP167" s="10">
        <v>41.845343732486448</v>
      </c>
      <c r="AQ167" s="22">
        <f t="shared" si="91"/>
        <v>0.83992091928364265</v>
      </c>
      <c r="AR167" s="10">
        <f t="shared" si="92"/>
        <v>16.007908071635736</v>
      </c>
      <c r="AS167" s="15"/>
      <c r="AT167" s="44"/>
    </row>
    <row r="168" spans="1:46" x14ac:dyDescent="0.25">
      <c r="A168" s="164">
        <v>5</v>
      </c>
      <c r="B168" s="154">
        <f t="shared" si="75"/>
        <v>0.24547376969721313</v>
      </c>
      <c r="C168" s="175">
        <f t="shared" si="76"/>
        <v>3.6806903273667209E-2</v>
      </c>
      <c r="D168" s="161">
        <f>AVERAGE(F153,K153,P153)</f>
        <v>63.380281690140855</v>
      </c>
      <c r="E168" s="204">
        <f>STDEV(F153,K153,P153)</f>
        <v>2.4395081796744709</v>
      </c>
      <c r="F168" s="164">
        <v>5</v>
      </c>
      <c r="G168" s="154">
        <f t="shared" si="77"/>
        <v>0.3160657128719952</v>
      </c>
      <c r="H168" s="175">
        <f t="shared" si="78"/>
        <v>3.5439350905826034E-2</v>
      </c>
      <c r="I168" s="160">
        <f>AVERAGE(U153,Z153,AE153)</f>
        <v>50.70422535211268</v>
      </c>
      <c r="J168" s="242">
        <f>STDEV(T153,Y153,AD153)</f>
        <v>1.4730919862656229</v>
      </c>
      <c r="K168" s="164">
        <v>5</v>
      </c>
      <c r="L168" s="55">
        <f t="shared" si="79"/>
        <v>0.30931370194071683</v>
      </c>
      <c r="M168" s="86">
        <f t="shared" si="80"/>
        <v>4.1211835362475684E-2</v>
      </c>
      <c r="N168" s="121">
        <f>AVERAGE(AJ153,AO153,AT153)</f>
        <v>51.877934272300479</v>
      </c>
      <c r="O168" s="124">
        <f>STDEV(AI153,AN153,AS153)</f>
        <v>0.4907477288111759</v>
      </c>
      <c r="Q168" s="6">
        <v>43.582881873092965</v>
      </c>
      <c r="R168" s="17">
        <f t="shared" si="81"/>
        <v>0.8564449271150405</v>
      </c>
      <c r="S168" s="18">
        <f t="shared" si="82"/>
        <v>14.355507288495955</v>
      </c>
      <c r="T168" s="13">
        <v>8.25</v>
      </c>
      <c r="U168" s="18">
        <f>T168/(1000*71*10^-6)</f>
        <v>116.19718309859157</v>
      </c>
      <c r="V168" s="8">
        <v>40.623482159536707</v>
      </c>
      <c r="W168" s="20">
        <f t="shared" si="83"/>
        <v>0.79036894121352919</v>
      </c>
      <c r="X168" s="21">
        <f t="shared" si="84"/>
        <v>20.963105878647085</v>
      </c>
      <c r="Y168" s="14">
        <v>8.25</v>
      </c>
      <c r="Z168" s="21">
        <f>Y168/(1000*71*10^-6)</f>
        <v>116.19718309859157</v>
      </c>
      <c r="AA168" s="10">
        <v>40.374244971666975</v>
      </c>
      <c r="AB168" s="22">
        <f t="shared" si="85"/>
        <v>0.81295471429601374</v>
      </c>
      <c r="AC168" s="44">
        <f t="shared" si="86"/>
        <v>18.704528570398622</v>
      </c>
      <c r="AD168" s="15">
        <v>6.75</v>
      </c>
      <c r="AE168" s="44">
        <f>AD168/(1000*71*10^-6)</f>
        <v>95.070422535211279</v>
      </c>
      <c r="AF168" s="6">
        <v>37.471838221558002</v>
      </c>
      <c r="AG168" s="17">
        <f t="shared" si="87"/>
        <v>0.7439305940340688</v>
      </c>
      <c r="AH168" s="6">
        <f t="shared" si="88"/>
        <v>25.60694059659312</v>
      </c>
      <c r="AI168" s="13"/>
      <c r="AJ168" s="18">
        <f>AI168/(1000*71*10^-6)</f>
        <v>0</v>
      </c>
      <c r="AK168" s="8">
        <v>34.684242480851857</v>
      </c>
      <c r="AL168" s="20">
        <f t="shared" si="89"/>
        <v>0.70630545807298351</v>
      </c>
      <c r="AM168" s="8">
        <f t="shared" si="90"/>
        <v>29.369454192701642</v>
      </c>
      <c r="AN168" s="14"/>
      <c r="AO168" s="21">
        <f>AN168/(1000*71*10^-6)</f>
        <v>0</v>
      </c>
      <c r="AP168" s="10">
        <v>33.976446229528612</v>
      </c>
      <c r="AQ168" s="22">
        <f t="shared" si="91"/>
        <v>0.68197618673023208</v>
      </c>
      <c r="AR168" s="10">
        <f t="shared" si="92"/>
        <v>31.802381326976786</v>
      </c>
      <c r="AS168" s="15"/>
      <c r="AT168" s="44">
        <f>AS168/(1000*71*10^-6)</f>
        <v>0</v>
      </c>
    </row>
    <row r="169" spans="1:46" x14ac:dyDescent="0.25">
      <c r="A169" s="164">
        <v>7</v>
      </c>
      <c r="B169" s="154">
        <f t="shared" si="75"/>
        <v>0.11441146646249156</v>
      </c>
      <c r="C169" s="175">
        <f t="shared" si="76"/>
        <v>2.1428379721791842E-2</v>
      </c>
      <c r="D169" s="161"/>
      <c r="E169" s="204"/>
      <c r="F169" s="164">
        <v>7</v>
      </c>
      <c r="G169" s="154">
        <f t="shared" si="77"/>
        <v>0.18934647219504472</v>
      </c>
      <c r="H169" s="175">
        <f t="shared" si="78"/>
        <v>2.8469979973656686E-2</v>
      </c>
      <c r="I169" s="161"/>
      <c r="J169" s="242"/>
      <c r="K169" s="164">
        <v>7</v>
      </c>
      <c r="L169" s="55">
        <f t="shared" si="79"/>
        <v>0.18518836708476638</v>
      </c>
      <c r="M169" s="86">
        <f t="shared" si="80"/>
        <v>2.4420746602449729E-2</v>
      </c>
      <c r="N169" s="121"/>
      <c r="O169" s="124"/>
      <c r="Q169" s="6">
        <v>38.014820349959521</v>
      </c>
      <c r="R169" s="17">
        <f t="shared" si="81"/>
        <v>0.74702724199642079</v>
      </c>
      <c r="S169" s="18">
        <f t="shared" si="82"/>
        <v>25.297275800357923</v>
      </c>
      <c r="T169" s="13"/>
      <c r="U169" s="18"/>
      <c r="V169" s="8">
        <v>35.540039853041904</v>
      </c>
      <c r="W169" s="20">
        <f t="shared" si="83"/>
        <v>0.69146567886576549</v>
      </c>
      <c r="X169" s="21">
        <f t="shared" si="84"/>
        <v>30.853432113423455</v>
      </c>
      <c r="Y169" s="14"/>
      <c r="Z169" s="21"/>
      <c r="AA169" s="10">
        <v>34.114359549162458</v>
      </c>
      <c r="AB169" s="22">
        <f t="shared" si="85"/>
        <v>0.68690893018911092</v>
      </c>
      <c r="AC169" s="44">
        <f t="shared" si="86"/>
        <v>31.309106981088902</v>
      </c>
      <c r="AD169" s="15"/>
      <c r="AE169" s="44"/>
      <c r="AF169" s="6">
        <v>32.689519895385764</v>
      </c>
      <c r="AG169" s="17">
        <f t="shared" si="87"/>
        <v>0.6489869488300678</v>
      </c>
      <c r="AH169" s="6">
        <f t="shared" si="88"/>
        <v>35.101305116993217</v>
      </c>
      <c r="AI169" s="13"/>
      <c r="AJ169" s="18"/>
      <c r="AK169" s="8">
        <v>29.023444797309917</v>
      </c>
      <c r="AL169" s="20">
        <f t="shared" si="89"/>
        <v>0.59102970127535737</v>
      </c>
      <c r="AM169" s="8">
        <f t="shared" si="90"/>
        <v>40.897029872464266</v>
      </c>
      <c r="AN169" s="14"/>
      <c r="AO169" s="21"/>
      <c r="AP169" s="10">
        <v>27.825168130020547</v>
      </c>
      <c r="AQ169" s="22">
        <f t="shared" si="91"/>
        <v>0.5585075592734311</v>
      </c>
      <c r="AR169" s="10">
        <f t="shared" si="92"/>
        <v>44.149244072656892</v>
      </c>
      <c r="AS169" s="15"/>
      <c r="AT169" s="44"/>
    </row>
    <row r="170" spans="1:46" x14ac:dyDescent="0.25">
      <c r="A170" s="164">
        <v>9</v>
      </c>
      <c r="B170" s="154">
        <f t="shared" si="75"/>
        <v>4.7690842161853784E-2</v>
      </c>
      <c r="C170" s="175">
        <f t="shared" si="76"/>
        <v>4.759517149519628E-3</v>
      </c>
      <c r="D170" s="161"/>
      <c r="E170" s="204"/>
      <c r="F170" s="164">
        <v>9</v>
      </c>
      <c r="G170" s="154">
        <f t="shared" si="77"/>
        <v>9.6835859356445564E-2</v>
      </c>
      <c r="H170" s="175">
        <f t="shared" si="78"/>
        <v>2.1195650062514775E-2</v>
      </c>
      <c r="I170" s="161"/>
      <c r="J170" s="242"/>
      <c r="K170" s="164">
        <v>9</v>
      </c>
      <c r="L170" s="55">
        <f t="shared" si="79"/>
        <v>9.7398526855072109E-2</v>
      </c>
      <c r="M170" s="86">
        <f t="shared" si="80"/>
        <v>4.7164045312374434E-3</v>
      </c>
      <c r="N170" s="121"/>
      <c r="O170" s="124"/>
      <c r="Q170" s="6">
        <v>32.360981381156982</v>
      </c>
      <c r="R170" s="17">
        <f t="shared" si="81"/>
        <v>0.63592394878932956</v>
      </c>
      <c r="S170" s="18">
        <f t="shared" si="82"/>
        <v>36.407605121067036</v>
      </c>
      <c r="T170" s="13"/>
      <c r="U170" s="18"/>
      <c r="V170" s="8">
        <v>33.742605392614735</v>
      </c>
      <c r="W170" s="20">
        <f t="shared" si="83"/>
        <v>0.65649486159782655</v>
      </c>
      <c r="X170" s="21">
        <f t="shared" si="84"/>
        <v>34.350513840217346</v>
      </c>
      <c r="Y170" s="14"/>
      <c r="Z170" s="21"/>
      <c r="AA170" s="10">
        <v>29.776916370882368</v>
      </c>
      <c r="AB170" s="22">
        <f t="shared" si="85"/>
        <v>0.59957243925910375</v>
      </c>
      <c r="AC170" s="44">
        <f t="shared" si="86"/>
        <v>40.042756074089631</v>
      </c>
      <c r="AD170" s="15"/>
      <c r="AE170" s="44"/>
      <c r="AF170" s="6">
        <v>27.553988417709693</v>
      </c>
      <c r="AG170" s="17">
        <f t="shared" si="87"/>
        <v>0.54703094228779336</v>
      </c>
      <c r="AH170" s="6">
        <f t="shared" si="88"/>
        <v>45.296905771220672</v>
      </c>
      <c r="AI170" s="13"/>
      <c r="AJ170" s="18"/>
      <c r="AK170" s="8">
        <v>24.112787222118435</v>
      </c>
      <c r="AL170" s="20">
        <f t="shared" si="89"/>
        <v>0.49102970127535733</v>
      </c>
      <c r="AM170" s="8">
        <f t="shared" si="90"/>
        <v>50.897029872464273</v>
      </c>
      <c r="AN170" s="14"/>
      <c r="AO170" s="21"/>
      <c r="AP170" s="10">
        <v>22.16740612740519</v>
      </c>
      <c r="AQ170" s="22">
        <f t="shared" si="91"/>
        <v>0.44494480082880389</v>
      </c>
      <c r="AR170" s="10">
        <f t="shared" si="92"/>
        <v>55.505519917119607</v>
      </c>
      <c r="AS170" s="15"/>
      <c r="AT170" s="44"/>
    </row>
    <row r="171" spans="1:46" x14ac:dyDescent="0.25">
      <c r="A171" s="164">
        <v>11</v>
      </c>
      <c r="B171" s="154">
        <f t="shared" si="75"/>
        <v>2.7105970740678317E-2</v>
      </c>
      <c r="C171" s="175">
        <f t="shared" si="76"/>
        <v>7.2452031552516236E-3</v>
      </c>
      <c r="D171" s="161"/>
      <c r="E171" s="204"/>
      <c r="F171" s="164">
        <v>11</v>
      </c>
      <c r="G171" s="154">
        <f t="shared" si="77"/>
        <v>6.0393593871765044E-2</v>
      </c>
      <c r="H171" s="175">
        <f t="shared" si="78"/>
        <v>2.9912612116837173E-2</v>
      </c>
      <c r="I171" s="161"/>
      <c r="J171" s="242"/>
      <c r="K171" s="164">
        <v>11</v>
      </c>
      <c r="L171" s="55">
        <f t="shared" si="79"/>
        <v>5.2149393670505861E-2</v>
      </c>
      <c r="M171" s="86">
        <f t="shared" si="80"/>
        <v>1.8668434558938921E-3</v>
      </c>
      <c r="N171" s="121"/>
      <c r="O171" s="124"/>
      <c r="Q171" s="6">
        <v>27.973721900491935</v>
      </c>
      <c r="R171" s="17">
        <f t="shared" si="81"/>
        <v>0.54971014271073926</v>
      </c>
      <c r="S171" s="18">
        <f t="shared" si="82"/>
        <v>45.028985728926074</v>
      </c>
      <c r="T171" s="13"/>
      <c r="U171" s="18"/>
      <c r="V171" s="8">
        <v>28.791487639329969</v>
      </c>
      <c r="W171" s="20">
        <f t="shared" si="83"/>
        <v>0.56016610078113405</v>
      </c>
      <c r="X171" s="21">
        <f t="shared" si="84"/>
        <v>43.983389921886598</v>
      </c>
      <c r="Y171" s="14"/>
      <c r="Z171" s="21"/>
      <c r="AA171" s="10">
        <v>25.250326919484401</v>
      </c>
      <c r="AB171" s="22">
        <f t="shared" si="85"/>
        <v>0.50842739774120038</v>
      </c>
      <c r="AC171" s="44">
        <f t="shared" si="86"/>
        <v>49.157260225879959</v>
      </c>
      <c r="AD171" s="15"/>
      <c r="AE171" s="44"/>
      <c r="AF171" s="6">
        <v>23.999719783299085</v>
      </c>
      <c r="AG171" s="17">
        <f t="shared" si="87"/>
        <v>0.4764678393804867</v>
      </c>
      <c r="AH171" s="6">
        <f t="shared" si="88"/>
        <v>52.353216061951322</v>
      </c>
      <c r="AI171" s="13"/>
      <c r="AJ171" s="18"/>
      <c r="AK171" s="8">
        <v>19.953951055482907</v>
      </c>
      <c r="AL171" s="20">
        <f t="shared" si="89"/>
        <v>0.40633969585437535</v>
      </c>
      <c r="AM171" s="8">
        <f t="shared" si="90"/>
        <v>59.366030414562466</v>
      </c>
      <c r="AN171" s="14"/>
      <c r="AO171" s="21"/>
      <c r="AP171" s="10">
        <v>18.063694812877511</v>
      </c>
      <c r="AQ171" s="22">
        <f t="shared" si="91"/>
        <v>0.36257499161400059</v>
      </c>
      <c r="AR171" s="10">
        <f t="shared" si="92"/>
        <v>63.742500838599938</v>
      </c>
      <c r="AS171" s="15"/>
      <c r="AT171" s="44"/>
    </row>
    <row r="172" spans="1:46" x14ac:dyDescent="0.25">
      <c r="A172" s="164">
        <v>13</v>
      </c>
      <c r="B172" s="154">
        <f t="shared" si="75"/>
        <v>9.3160316594965865E-3</v>
      </c>
      <c r="C172" s="175">
        <f t="shared" si="76"/>
        <v>8.2027233956277878E-3</v>
      </c>
      <c r="D172" s="161"/>
      <c r="E172" s="204"/>
      <c r="F172" s="164">
        <v>13</v>
      </c>
      <c r="G172" s="154">
        <f t="shared" si="77"/>
        <v>2.7681099194512771E-2</v>
      </c>
      <c r="H172" s="175">
        <f t="shared" si="78"/>
        <v>3.5411213897998855E-3</v>
      </c>
      <c r="I172" s="161"/>
      <c r="J172" s="242"/>
      <c r="K172" s="164">
        <v>13</v>
      </c>
      <c r="L172" s="55">
        <f t="shared" si="79"/>
        <v>2.8838173107100389E-2</v>
      </c>
      <c r="M172" s="86">
        <f t="shared" si="80"/>
        <v>2.4092130109445507E-3</v>
      </c>
      <c r="N172" s="121"/>
      <c r="O172" s="124"/>
      <c r="Q172" s="6">
        <v>22.918612615978578</v>
      </c>
      <c r="R172" s="17">
        <f t="shared" si="81"/>
        <v>0.4503724551447757</v>
      </c>
      <c r="S172" s="18">
        <f t="shared" si="82"/>
        <v>54.962754485522424</v>
      </c>
      <c r="T172" s="5"/>
      <c r="U172" s="5"/>
      <c r="V172" s="8">
        <v>22.322062394918735</v>
      </c>
      <c r="W172" s="20">
        <f t="shared" si="83"/>
        <v>0.43429720651439752</v>
      </c>
      <c r="X172" s="21">
        <f t="shared" si="84"/>
        <v>56.570279348560248</v>
      </c>
      <c r="Y172" s="14"/>
      <c r="Z172" s="21"/>
      <c r="AA172" s="10">
        <v>22.40472632168877</v>
      </c>
      <c r="AB172" s="22">
        <f t="shared" si="85"/>
        <v>0.45112987000774246</v>
      </c>
      <c r="AC172" s="44">
        <f t="shared" si="86"/>
        <v>54.887012999225746</v>
      </c>
      <c r="AD172" s="15"/>
      <c r="AE172" s="44"/>
      <c r="AF172" s="6">
        <v>20.236829815056979</v>
      </c>
      <c r="AG172" s="17">
        <f t="shared" si="87"/>
        <v>0.40176296494097496</v>
      </c>
      <c r="AH172" s="6">
        <f t="shared" si="88"/>
        <v>59.8237035059025</v>
      </c>
      <c r="AI172" s="5"/>
      <c r="AJ172" s="5"/>
      <c r="AK172" s="8">
        <v>16.524939286381468</v>
      </c>
      <c r="AL172" s="20">
        <f t="shared" si="89"/>
        <v>0.33651174070586892</v>
      </c>
      <c r="AM172" s="8">
        <f t="shared" si="90"/>
        <v>66.348825929413096</v>
      </c>
      <c r="AN172" s="14"/>
      <c r="AO172" s="21"/>
      <c r="AP172" s="10">
        <v>14.195575689644436</v>
      </c>
      <c r="AQ172" s="22">
        <f t="shared" si="91"/>
        <v>0.28493399550569803</v>
      </c>
      <c r="AR172" s="10">
        <f t="shared" si="92"/>
        <v>71.506600449430195</v>
      </c>
      <c r="AS172" s="15"/>
      <c r="AT172" s="44"/>
    </row>
    <row r="173" spans="1:46" x14ac:dyDescent="0.25">
      <c r="A173" s="164">
        <v>15</v>
      </c>
      <c r="B173" s="154">
        <f t="shared" si="75"/>
        <v>1.0367051216523173E-3</v>
      </c>
      <c r="C173" s="175">
        <f t="shared" si="76"/>
        <v>0</v>
      </c>
      <c r="D173" s="161">
        <f>AVERAGE(F158,K158,P158)</f>
        <v>0</v>
      </c>
      <c r="E173" s="204">
        <f>STDEV(F158,K158,P158)</f>
        <v>0</v>
      </c>
      <c r="F173" s="164">
        <v>15</v>
      </c>
      <c r="G173" s="154">
        <f t="shared" si="77"/>
        <v>2.0142392995820213E-2</v>
      </c>
      <c r="H173" s="175">
        <f t="shared" si="78"/>
        <v>1.995861131742673E-3</v>
      </c>
      <c r="I173" s="161">
        <f>AVERAGE(U158,Z158,AE158)</f>
        <v>0</v>
      </c>
      <c r="J173" s="242">
        <f>STDEV(T158,Y158,AD158)</f>
        <v>0</v>
      </c>
      <c r="K173" s="164">
        <v>15</v>
      </c>
      <c r="L173" s="55">
        <f t="shared" si="79"/>
        <v>1.4043879940594148E-2</v>
      </c>
      <c r="M173" s="86">
        <f t="shared" si="80"/>
        <v>6.3685771705026453E-3</v>
      </c>
      <c r="N173" s="121">
        <f>AVERAGE(AJ158,AO158,AT158)</f>
        <v>0</v>
      </c>
      <c r="O173" s="124">
        <f>STDEV(AI158,AN158,AS158)</f>
        <v>0</v>
      </c>
      <c r="Q173" s="6">
        <v>20.977333582414843</v>
      </c>
      <c r="R173" s="17">
        <f t="shared" si="81"/>
        <v>0.41222448261621059</v>
      </c>
      <c r="S173" s="18">
        <f t="shared" si="82"/>
        <v>58.777551738378939</v>
      </c>
      <c r="T173" s="13">
        <v>1.4</v>
      </c>
      <c r="U173" s="18">
        <f>T173/(1000*71*10^-6)</f>
        <v>19.718309859154932</v>
      </c>
      <c r="V173" s="8">
        <v>18.824179587770097</v>
      </c>
      <c r="W173" s="20">
        <f t="shared" si="83"/>
        <v>0.36624253015952823</v>
      </c>
      <c r="X173" s="21">
        <f t="shared" si="84"/>
        <v>63.375746984047176</v>
      </c>
      <c r="Y173" s="14">
        <v>1.6</v>
      </c>
      <c r="Z173" s="21">
        <f>Y173/(1000*71*10^-6)</f>
        <v>22.535211267605636</v>
      </c>
      <c r="AA173" s="10">
        <v>19.273460364904413</v>
      </c>
      <c r="AB173" s="22">
        <f t="shared" si="85"/>
        <v>0.38808033377322354</v>
      </c>
      <c r="AC173" s="44">
        <f t="shared" si="86"/>
        <v>61.191966622677654</v>
      </c>
      <c r="AD173" s="15">
        <v>2.2999999999999998</v>
      </c>
      <c r="AE173" s="44">
        <f>AD173/(1000*71*10^-6)</f>
        <v>32.394366197183096</v>
      </c>
      <c r="AF173" s="6">
        <v>17.324537642443492</v>
      </c>
      <c r="AG173" s="17">
        <f t="shared" si="87"/>
        <v>0.34394505824626997</v>
      </c>
      <c r="AH173" s="6">
        <f t="shared" si="88"/>
        <v>65.605494175373011</v>
      </c>
      <c r="AI173" s="13"/>
      <c r="AJ173" s="18">
        <f>AI173/(1000*71*10^-6)</f>
        <v>0</v>
      </c>
      <c r="AK173" s="8">
        <v>13.555623015131701</v>
      </c>
      <c r="AL173" s="20">
        <f t="shared" si="89"/>
        <v>0.27604496561956121</v>
      </c>
      <c r="AM173" s="8">
        <f t="shared" si="90"/>
        <v>72.395503438043889</v>
      </c>
      <c r="AN173" s="14"/>
      <c r="AO173" s="21">
        <f>AN173/(1000*71*10^-6)</f>
        <v>0</v>
      </c>
      <c r="AP173" s="10">
        <v>11.915226664175849</v>
      </c>
      <c r="AQ173" s="22">
        <f t="shared" si="91"/>
        <v>0.23916276556901603</v>
      </c>
      <c r="AR173" s="10">
        <f t="shared" si="92"/>
        <v>76.083723443098407</v>
      </c>
      <c r="AS173" s="15"/>
      <c r="AT173" s="44">
        <f>AS173/(1000*71*10^-6)</f>
        <v>0</v>
      </c>
    </row>
    <row r="174" spans="1:46" x14ac:dyDescent="0.25">
      <c r="A174" s="164">
        <v>30</v>
      </c>
      <c r="B174" s="154">
        <f t="shared" si="75"/>
        <v>1.0367051216523173E-3</v>
      </c>
      <c r="C174" s="175">
        <f t="shared" si="76"/>
        <v>0</v>
      </c>
      <c r="D174" s="161">
        <f>AVERAGE(F159,K159,P159)</f>
        <v>0</v>
      </c>
      <c r="E174" s="204">
        <f>STDEV(F159,K159,P159)</f>
        <v>0</v>
      </c>
      <c r="F174" s="164">
        <v>30</v>
      </c>
      <c r="G174" s="154">
        <f t="shared" si="77"/>
        <v>8.4700679673414669E-3</v>
      </c>
      <c r="H174" s="175">
        <f t="shared" si="78"/>
        <v>9.2782336171105047E-4</v>
      </c>
      <c r="I174" s="161">
        <f>AVERAGE(U159,Z159,AE159)</f>
        <v>0</v>
      </c>
      <c r="J174" s="242">
        <f>STDEV(T159,Y159,AD159)</f>
        <v>0</v>
      </c>
      <c r="K174" s="164">
        <v>30</v>
      </c>
      <c r="L174" s="55">
        <f t="shared" si="79"/>
        <v>5.5288409803515787E-3</v>
      </c>
      <c r="M174" s="86">
        <f t="shared" si="80"/>
        <v>5.7096236216617655E-4</v>
      </c>
      <c r="N174" s="121">
        <f>AVERAGE(AJ159,AO159,AT159)</f>
        <v>0</v>
      </c>
      <c r="O174" s="124">
        <f>STDEV(AI159,AN159,AS159)</f>
        <v>0</v>
      </c>
      <c r="Q174" s="6">
        <v>7.5516844137243906</v>
      </c>
      <c r="R174" s="17">
        <f t="shared" si="81"/>
        <v>0.14839775456200194</v>
      </c>
      <c r="S174" s="18">
        <f t="shared" si="82"/>
        <v>85.160224543799814</v>
      </c>
      <c r="T174" s="13">
        <v>1.4</v>
      </c>
      <c r="U174" s="18">
        <f>T174/(1000*71*10^-6)</f>
        <v>19.718309859154932</v>
      </c>
      <c r="V174" s="8">
        <v>6.3335201444672764</v>
      </c>
      <c r="W174" s="20">
        <f t="shared" si="83"/>
        <v>0.12322472975305987</v>
      </c>
      <c r="X174" s="21">
        <f t="shared" si="84"/>
        <v>87.677527024694015</v>
      </c>
      <c r="Y174" s="14">
        <v>0.8</v>
      </c>
      <c r="Z174" s="21">
        <f>Y174/(1000*71*10^-6)</f>
        <v>11.267605633802818</v>
      </c>
      <c r="AA174" s="10">
        <v>6.4733171430350582</v>
      </c>
      <c r="AB174" s="22">
        <f t="shared" si="85"/>
        <v>0.13034333378262739</v>
      </c>
      <c r="AC174" s="44">
        <f t="shared" si="86"/>
        <v>86.965666621737256</v>
      </c>
      <c r="AD174" s="15">
        <v>1.7</v>
      </c>
      <c r="AE174" s="44">
        <f>AD174/(1000*71*10^-6)</f>
        <v>23.943661971830988</v>
      </c>
      <c r="AF174" s="6">
        <v>4.6148888473753029</v>
      </c>
      <c r="AG174" s="17">
        <f t="shared" si="87"/>
        <v>9.1619657977013019E-2</v>
      </c>
      <c r="AH174" s="6">
        <f t="shared" si="88"/>
        <v>90.838034202298687</v>
      </c>
      <c r="AI174" s="13"/>
      <c r="AJ174" s="18">
        <f>AI174/(1000*71*10^-6)</f>
        <v>0</v>
      </c>
      <c r="AK174" s="8">
        <v>2.4485335325985425</v>
      </c>
      <c r="AL174" s="20">
        <f t="shared" si="89"/>
        <v>4.9861622300208276E-2</v>
      </c>
      <c r="AM174" s="8">
        <f t="shared" si="90"/>
        <v>95.013837769979176</v>
      </c>
      <c r="AN174" s="14"/>
      <c r="AO174" s="21">
        <f>AN174/(1000*71*10^-6)</f>
        <v>0</v>
      </c>
      <c r="AP174" s="10">
        <v>1.7906781244162151</v>
      </c>
      <c r="AQ174" s="22">
        <f t="shared" si="91"/>
        <v>3.5942541803835895E-2</v>
      </c>
      <c r="AR174" s="10">
        <f t="shared" si="92"/>
        <v>96.405745819616413</v>
      </c>
      <c r="AS174" s="15"/>
      <c r="AT174" s="44">
        <f>AS174/(1000*71*10^-6)</f>
        <v>0</v>
      </c>
    </row>
    <row r="175" spans="1:46" x14ac:dyDescent="0.25">
      <c r="A175" s="165">
        <v>60</v>
      </c>
      <c r="B175" s="155">
        <f t="shared" si="75"/>
        <v>1.0367051216523173E-3</v>
      </c>
      <c r="C175" s="176">
        <f t="shared" si="76"/>
        <v>0</v>
      </c>
      <c r="D175" s="162">
        <f>AVERAGE(F160,K160,P160)</f>
        <v>0</v>
      </c>
      <c r="E175" s="158">
        <f>STDEV(F160,K160,P160)</f>
        <v>0</v>
      </c>
      <c r="F175" s="165">
        <v>60</v>
      </c>
      <c r="G175" s="155">
        <f t="shared" si="77"/>
        <v>7.054366814585958E-3</v>
      </c>
      <c r="H175" s="176">
        <f t="shared" si="78"/>
        <v>2.5549953596959131E-4</v>
      </c>
      <c r="I175" s="162">
        <f>AVERAGE(U160,Z160,AE160)</f>
        <v>0</v>
      </c>
      <c r="J175" s="243">
        <f>STDEV(T160,Y160,AD160)</f>
        <v>0</v>
      </c>
      <c r="K175" s="165">
        <v>60</v>
      </c>
      <c r="L175" s="57">
        <f t="shared" si="79"/>
        <v>2.6873859694848128E-3</v>
      </c>
      <c r="M175" s="93">
        <f t="shared" si="80"/>
        <v>1.4361720691314658E-3</v>
      </c>
      <c r="N175" s="122">
        <f>AVERAGE(AJ160,AO160,AT160)</f>
        <v>0</v>
      </c>
      <c r="O175" s="125">
        <f>STDEV(AI160,AN160,AS160)</f>
        <v>0</v>
      </c>
      <c r="Q175" s="6">
        <v>1.9310044211968365</v>
      </c>
      <c r="R175" s="17">
        <f t="shared" si="81"/>
        <v>3.7946066659528578E-2</v>
      </c>
      <c r="S175" s="18">
        <f t="shared" si="82"/>
        <v>96.205393334047145</v>
      </c>
      <c r="T175" s="13">
        <v>0</v>
      </c>
      <c r="U175" s="18">
        <f>T175/(1000*71*10^-6)</f>
        <v>0</v>
      </c>
      <c r="V175" s="8">
        <v>1.6006600660066006</v>
      </c>
      <c r="W175" s="20">
        <f t="shared" si="83"/>
        <v>3.1142382049969559E-2</v>
      </c>
      <c r="X175" s="21">
        <f t="shared" si="84"/>
        <v>96.885761795003035</v>
      </c>
      <c r="Y175" s="14">
        <v>0.3</v>
      </c>
      <c r="Z175" s="21">
        <f>Y175/(1000*71*10^-6)</f>
        <v>4.2253521126760569</v>
      </c>
      <c r="AA175" s="10">
        <v>1.8586151067936982</v>
      </c>
      <c r="AB175" s="22">
        <f t="shared" si="85"/>
        <v>3.7424103266576601E-2</v>
      </c>
      <c r="AC175" s="44">
        <f t="shared" si="86"/>
        <v>96.257589673342338</v>
      </c>
      <c r="AD175" s="15">
        <v>0.9</v>
      </c>
      <c r="AE175" s="44">
        <f>AD175/(1000*71*10^-6)</f>
        <v>12.67605633802817</v>
      </c>
      <c r="AF175" s="13">
        <v>0.65556697179151879</v>
      </c>
      <c r="AG175" s="17">
        <f t="shared" si="87"/>
        <v>1.3015009401737932E-2</v>
      </c>
      <c r="AH175" s="6">
        <f t="shared" si="88"/>
        <v>98.69849905982619</v>
      </c>
      <c r="AI175" s="13"/>
      <c r="AJ175" s="18">
        <f>AI175/(1000*71*10^-6)</f>
        <v>0</v>
      </c>
      <c r="AK175" s="14">
        <v>0.236004732548727</v>
      </c>
      <c r="AL175" s="20">
        <f>AK175/AK165</f>
        <v>4.8059700546219507E-3</v>
      </c>
      <c r="AM175" s="8">
        <v>99.896329487834777</v>
      </c>
      <c r="AN175" s="14"/>
      <c r="AO175" s="21">
        <f>AN175/(1000*71*10^-6)</f>
        <v>0</v>
      </c>
      <c r="AP175" s="15">
        <v>0.236004732548727</v>
      </c>
      <c r="AQ175" s="22">
        <f>AP175/AP165</f>
        <v>4.7370936461856722E-3</v>
      </c>
      <c r="AR175" s="10">
        <v>99.896329487834777</v>
      </c>
      <c r="AS175" s="15"/>
      <c r="AT175" s="44">
        <f>AS175/(1000*71*10^-6)</f>
        <v>0</v>
      </c>
    </row>
    <row r="176" spans="1:46" x14ac:dyDescent="0.25">
      <c r="R176" s="11" t="s">
        <v>290</v>
      </c>
      <c r="S176" s="11" t="s">
        <v>291</v>
      </c>
      <c r="T176" s="11"/>
      <c r="U176" s="11"/>
      <c r="V176" s="2" t="s">
        <v>278</v>
      </c>
      <c r="W176" s="2" t="s">
        <v>293</v>
      </c>
      <c r="AA176" s="12" t="s">
        <v>294</v>
      </c>
      <c r="AB176" s="12" t="s">
        <v>295</v>
      </c>
      <c r="AG176" s="11" t="s">
        <v>296</v>
      </c>
      <c r="AH176" s="11" t="s">
        <v>297</v>
      </c>
      <c r="AI176" s="11"/>
      <c r="AJ176" s="11"/>
      <c r="AK176" s="2" t="s">
        <v>298</v>
      </c>
      <c r="AL176" s="2" t="s">
        <v>299</v>
      </c>
      <c r="AP176" s="12" t="s">
        <v>124</v>
      </c>
      <c r="AQ176" s="12" t="s">
        <v>300</v>
      </c>
    </row>
    <row r="177" spans="6:15" x14ac:dyDescent="0.25">
      <c r="F177" s="45" t="s">
        <v>28</v>
      </c>
      <c r="G177" s="117" t="s">
        <v>177</v>
      </c>
      <c r="H177" s="1" t="s">
        <v>287</v>
      </c>
      <c r="I177" s="45"/>
      <c r="J177" s="45"/>
      <c r="K177" s="45" t="s">
        <v>28</v>
      </c>
      <c r="L177" s="117" t="s">
        <v>177</v>
      </c>
      <c r="M177" s="1" t="s">
        <v>288</v>
      </c>
    </row>
    <row r="178" spans="6:15" ht="24.75" x14ac:dyDescent="0.25">
      <c r="F178" s="256" t="s">
        <v>1</v>
      </c>
      <c r="G178" s="151" t="s">
        <v>176</v>
      </c>
      <c r="H178" s="152" t="s">
        <v>29</v>
      </c>
      <c r="I178" s="151" t="s">
        <v>90</v>
      </c>
      <c r="J178" s="163" t="s">
        <v>29</v>
      </c>
      <c r="K178" s="256" t="s">
        <v>1</v>
      </c>
      <c r="L178" s="257" t="s">
        <v>6</v>
      </c>
      <c r="M178" s="256" t="s">
        <v>29</v>
      </c>
      <c r="N178" s="257" t="s">
        <v>90</v>
      </c>
      <c r="O178" s="256" t="s">
        <v>29</v>
      </c>
    </row>
    <row r="179" spans="6:15" x14ac:dyDescent="0.25">
      <c r="F179" s="163">
        <v>0</v>
      </c>
      <c r="G179" s="153">
        <f>AVERAGE(R165,W165,W165,AB165)</f>
        <v>1</v>
      </c>
      <c r="H179" s="391">
        <f>STDEV(R165,W165,AB165)</f>
        <v>0</v>
      </c>
      <c r="I179" s="160">
        <f>AVERAGE(U165,Z165,AE165)</f>
        <v>500.45070422535213</v>
      </c>
      <c r="J179" s="241">
        <f>STDEV(U165,Z165,AE165)</f>
        <v>0</v>
      </c>
      <c r="K179" s="163">
        <v>0</v>
      </c>
      <c r="L179" s="91">
        <f>AVERAGE(AG165,AL165,AQ165)</f>
        <v>1</v>
      </c>
      <c r="M179" s="399">
        <f>STDEV(AG165,AL165,AQ165)</f>
        <v>0</v>
      </c>
      <c r="N179" s="120">
        <f>AVERAGE(AJ165,AO165,AT165)</f>
        <v>500.45070422535213</v>
      </c>
      <c r="O179" s="123">
        <f>STDEV(AJ165,AO165,AT165)</f>
        <v>0</v>
      </c>
    </row>
    <row r="180" spans="6:15" x14ac:dyDescent="0.25">
      <c r="F180" s="164">
        <v>1</v>
      </c>
      <c r="G180" s="154">
        <f t="shared" ref="G180:G189" si="93">AVERAGE(R166,W166,W166,AB166)</f>
        <v>0.9176943979472576</v>
      </c>
      <c r="H180" s="392">
        <f t="shared" ref="H180:H188" si="94">STDEV(R166,W166,AB166)</f>
        <v>2.1732186889859218E-2</v>
      </c>
      <c r="I180" s="161"/>
      <c r="J180" s="242"/>
      <c r="K180" s="164">
        <v>1</v>
      </c>
      <c r="L180" s="55">
        <f t="shared" ref="L180:L189" si="95">AVERAGE(AG166,AL166,AQ166)</f>
        <v>0.85466612884015036</v>
      </c>
      <c r="M180" s="394">
        <f t="shared" ref="M180:M189" si="96">STDEV(AG166,AL166,AQ166)</f>
        <v>1.1743861977081693E-2</v>
      </c>
      <c r="N180" s="121"/>
      <c r="O180" s="124"/>
    </row>
    <row r="181" spans="6:15" x14ac:dyDescent="0.25">
      <c r="F181" s="164">
        <v>3</v>
      </c>
      <c r="G181" s="154">
        <f t="shared" si="93"/>
        <v>0.87389368683595725</v>
      </c>
      <c r="H181" s="392">
        <f t="shared" si="94"/>
        <v>4.2584904633253817E-2</v>
      </c>
      <c r="I181" s="161"/>
      <c r="J181" s="242"/>
      <c r="K181" s="164">
        <v>3</v>
      </c>
      <c r="L181" s="55">
        <f t="shared" si="95"/>
        <v>0.82889012494810688</v>
      </c>
      <c r="M181" s="394">
        <f t="shared" si="96"/>
        <v>1.2408187360941035E-2</v>
      </c>
      <c r="N181" s="121"/>
      <c r="O181" s="124"/>
    </row>
    <row r="182" spans="6:15" x14ac:dyDescent="0.25">
      <c r="F182" s="164">
        <v>5</v>
      </c>
      <c r="G182" s="154">
        <f t="shared" si="93"/>
        <v>0.81253438095952824</v>
      </c>
      <c r="H182" s="392">
        <f t="shared" si="94"/>
        <v>3.3584598825539179E-2</v>
      </c>
      <c r="I182" s="160">
        <f>AVERAGE(U168,Z168,AE168)</f>
        <v>109.15492957746481</v>
      </c>
      <c r="J182" s="242">
        <f>STDEV(U168,Z168,AE168)</f>
        <v>12.197540898372379</v>
      </c>
      <c r="K182" s="164">
        <v>5</v>
      </c>
      <c r="L182" s="55">
        <f t="shared" si="95"/>
        <v>0.71073741294576143</v>
      </c>
      <c r="M182" s="394">
        <f t="shared" si="96"/>
        <v>3.1214080381907448E-2</v>
      </c>
      <c r="N182" s="121">
        <f>AVERAGE(AJ168,AO168,AT168)</f>
        <v>0</v>
      </c>
      <c r="O182" s="124">
        <f>STDEV(AJ168,AO168,AT168)</f>
        <v>0</v>
      </c>
    </row>
    <row r="183" spans="6:15" x14ac:dyDescent="0.25">
      <c r="F183" s="164">
        <v>7</v>
      </c>
      <c r="G183" s="154">
        <f t="shared" si="93"/>
        <v>0.70421688247926562</v>
      </c>
      <c r="H183" s="392">
        <f t="shared" si="94"/>
        <v>3.3471536839990185E-2</v>
      </c>
      <c r="I183" s="161"/>
      <c r="J183" s="242"/>
      <c r="K183" s="164">
        <v>7</v>
      </c>
      <c r="L183" s="55">
        <f t="shared" si="95"/>
        <v>0.59950806979295213</v>
      </c>
      <c r="M183" s="394">
        <f t="shared" si="96"/>
        <v>4.5831670634786062E-2</v>
      </c>
      <c r="N183" s="121"/>
      <c r="O183" s="124"/>
    </row>
    <row r="184" spans="6:15" x14ac:dyDescent="0.25">
      <c r="F184" s="164">
        <v>9</v>
      </c>
      <c r="G184" s="154">
        <f t="shared" si="93"/>
        <v>0.6371215278110216</v>
      </c>
      <c r="H184" s="392">
        <f t="shared" si="94"/>
        <v>2.8823476727050157E-2</v>
      </c>
      <c r="I184" s="161"/>
      <c r="J184" s="242"/>
      <c r="K184" s="164">
        <v>9</v>
      </c>
      <c r="L184" s="55">
        <f t="shared" si="95"/>
        <v>0.49433514813065155</v>
      </c>
      <c r="M184" s="394">
        <f t="shared" si="96"/>
        <v>5.1123278002110577E-2</v>
      </c>
      <c r="N184" s="121"/>
      <c r="O184" s="124"/>
    </row>
    <row r="185" spans="6:15" x14ac:dyDescent="0.25">
      <c r="F185" s="164">
        <v>11</v>
      </c>
      <c r="G185" s="154">
        <f t="shared" si="93"/>
        <v>0.54461743550355191</v>
      </c>
      <c r="H185" s="392">
        <f t="shared" si="94"/>
        <v>2.7357160804331416E-2</v>
      </c>
      <c r="I185" s="161"/>
      <c r="J185" s="242"/>
      <c r="K185" s="164">
        <v>11</v>
      </c>
      <c r="L185" s="55">
        <f t="shared" si="95"/>
        <v>0.41512750894962092</v>
      </c>
      <c r="M185" s="394">
        <f t="shared" si="96"/>
        <v>5.7452714795192289E-2</v>
      </c>
      <c r="N185" s="121"/>
      <c r="O185" s="124"/>
    </row>
    <row r="186" spans="6:15" x14ac:dyDescent="0.25">
      <c r="F186" s="164">
        <v>13</v>
      </c>
      <c r="G186" s="154">
        <f t="shared" si="93"/>
        <v>0.44252418454532827</v>
      </c>
      <c r="H186" s="392">
        <f t="shared" si="94"/>
        <v>9.5072415915738156E-3</v>
      </c>
      <c r="I186" s="161"/>
      <c r="J186" s="242"/>
      <c r="K186" s="164">
        <v>13</v>
      </c>
      <c r="L186" s="55">
        <f t="shared" si="95"/>
        <v>0.34106956705084729</v>
      </c>
      <c r="M186" s="394">
        <f t="shared" si="96"/>
        <v>5.8547693042257661E-2</v>
      </c>
      <c r="N186" s="121"/>
      <c r="O186" s="124"/>
    </row>
    <row r="187" spans="6:15" x14ac:dyDescent="0.25">
      <c r="F187" s="164">
        <v>15</v>
      </c>
      <c r="G187" s="154">
        <f t="shared" si="93"/>
        <v>0.38319746917712266</v>
      </c>
      <c r="H187" s="392">
        <f t="shared" si="94"/>
        <v>2.3000614273504496E-2</v>
      </c>
      <c r="I187" s="161">
        <f>AVERAGE(U173,Z173,AE173)</f>
        <v>24.88262910798122</v>
      </c>
      <c r="J187" s="242">
        <f>STDEV(U173,Z173,AE173)</f>
        <v>6.6560783468346552</v>
      </c>
      <c r="K187" s="164">
        <v>15</v>
      </c>
      <c r="L187" s="55">
        <f t="shared" si="95"/>
        <v>0.28638426314494908</v>
      </c>
      <c r="M187" s="394">
        <f t="shared" si="96"/>
        <v>5.3150804506275365E-2</v>
      </c>
      <c r="N187" s="121">
        <f>AVERAGE(AJ173,AO173,AT173)</f>
        <v>0</v>
      </c>
      <c r="O187" s="124">
        <f>STDEV(AJ173,AO173,AT173)</f>
        <v>0</v>
      </c>
    </row>
    <row r="188" spans="6:15" x14ac:dyDescent="0.25">
      <c r="F188" s="164">
        <v>30</v>
      </c>
      <c r="G188" s="154">
        <f t="shared" si="93"/>
        <v>0.13129763696268726</v>
      </c>
      <c r="H188" s="392">
        <f t="shared" si="94"/>
        <v>1.2976374757227712E-2</v>
      </c>
      <c r="I188" s="161">
        <f>AVERAGE(U174,Z174,AE174)</f>
        <v>18.30985915492958</v>
      </c>
      <c r="J188" s="242">
        <f>STDEV(U174,Z174,AE174)</f>
        <v>6.454331964726534</v>
      </c>
      <c r="K188" s="164">
        <v>30</v>
      </c>
      <c r="L188" s="55">
        <f t="shared" si="95"/>
        <v>5.9141274027019054E-2</v>
      </c>
      <c r="M188" s="394">
        <f t="shared" si="96"/>
        <v>2.8975321714668576E-2</v>
      </c>
      <c r="N188" s="121">
        <f>AVERAGE(AJ174,AO174,AT174)</f>
        <v>0</v>
      </c>
      <c r="O188" s="124">
        <f>STDEV(AJ174,AO174,AT174)</f>
        <v>0</v>
      </c>
    </row>
    <row r="189" spans="6:15" x14ac:dyDescent="0.25">
      <c r="F189" s="165">
        <v>60</v>
      </c>
      <c r="G189" s="155">
        <f t="shared" si="93"/>
        <v>3.4413733506511078E-2</v>
      </c>
      <c r="H189" s="393">
        <f>STDEV(R175,W175,AB175)</f>
        <v>3.7864361320618994E-3</v>
      </c>
      <c r="I189" s="258">
        <f>AVERAGE(U175,Z175,AE175)</f>
        <v>5.6338028169014089</v>
      </c>
      <c r="J189" s="243">
        <f>STDEV(U175,Z175,AE175)</f>
        <v>6.4543319647265349</v>
      </c>
      <c r="K189" s="165">
        <v>60</v>
      </c>
      <c r="L189" s="57">
        <f t="shared" si="95"/>
        <v>7.5193577008485181E-3</v>
      </c>
      <c r="M189" s="395">
        <f t="shared" si="96"/>
        <v>4.7594985768488595E-3</v>
      </c>
      <c r="N189" s="122">
        <f>AVERAGE(AJ175,AO175,AT175)</f>
        <v>0</v>
      </c>
      <c r="O189" s="125">
        <f>STDEV(AJ175,AO175,AT175)</f>
        <v>0</v>
      </c>
    </row>
  </sheetData>
  <mergeCells count="4">
    <mergeCell ref="A64:C64"/>
    <mergeCell ref="A66:A68"/>
    <mergeCell ref="A69:A71"/>
    <mergeCell ref="A72:A74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7"/>
  <sheetViews>
    <sheetView topLeftCell="K32" zoomScaleNormal="100" workbookViewId="0">
      <selection activeCell="S38" sqref="S38:T42"/>
    </sheetView>
  </sheetViews>
  <sheetFormatPr defaultRowHeight="15" x14ac:dyDescent="0.25"/>
  <cols>
    <col min="1" max="1" width="13.85546875" bestFit="1" customWidth="1"/>
    <col min="2" max="2" width="8.85546875" bestFit="1" customWidth="1"/>
    <col min="3" max="3" width="17.140625" bestFit="1" customWidth="1"/>
    <col min="4" max="4" width="16.42578125" bestFit="1" customWidth="1"/>
    <col min="5" max="5" width="14.5703125" bestFit="1" customWidth="1"/>
    <col min="6" max="6" width="8.85546875" bestFit="1" customWidth="1"/>
    <col min="7" max="8" width="16.42578125" bestFit="1" customWidth="1"/>
    <col min="9" max="9" width="13.7109375" bestFit="1" customWidth="1"/>
    <col min="10" max="10" width="14.5703125" bestFit="1" customWidth="1"/>
    <col min="11" max="11" width="8.85546875" bestFit="1" customWidth="1"/>
    <col min="12" max="12" width="17.140625" bestFit="1" customWidth="1"/>
    <col min="13" max="13" width="17" bestFit="1" customWidth="1"/>
    <col min="14" max="14" width="13.7109375" bestFit="1" customWidth="1"/>
    <col min="15" max="15" width="14.5703125" bestFit="1" customWidth="1"/>
    <col min="16" max="16" width="7.5703125" bestFit="1" customWidth="1"/>
    <col min="18" max="18" width="8.85546875" bestFit="1" customWidth="1"/>
    <col min="19" max="19" width="7" bestFit="1" customWidth="1"/>
    <col min="20" max="20" width="11.42578125" bestFit="1" customWidth="1"/>
    <col min="21" max="21" width="9.140625" bestFit="1" customWidth="1"/>
    <col min="22" max="22" width="7.5703125" bestFit="1" customWidth="1"/>
    <col min="23" max="23" width="14.85546875" bestFit="1" customWidth="1"/>
    <col min="24" max="24" width="14.140625" bestFit="1" customWidth="1"/>
    <col min="25" max="25" width="7" bestFit="1" customWidth="1"/>
  </cols>
  <sheetData>
    <row r="1" spans="1:24" ht="23.25" x14ac:dyDescent="0.5">
      <c r="A1" s="118" t="s">
        <v>55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</row>
    <row r="2" spans="1:24" ht="24.75" x14ac:dyDescent="0.35">
      <c r="A2" s="100" t="s">
        <v>0</v>
      </c>
      <c r="B2" s="1" t="s">
        <v>8</v>
      </c>
      <c r="C2" s="11" t="s">
        <v>104</v>
      </c>
      <c r="D2" s="11" t="s">
        <v>105</v>
      </c>
      <c r="E2" s="11"/>
      <c r="F2" s="11"/>
      <c r="G2" s="2" t="s">
        <v>106</v>
      </c>
      <c r="H2" s="2" t="s">
        <v>107</v>
      </c>
      <c r="I2" s="2"/>
      <c r="J2" s="1"/>
      <c r="K2" s="1"/>
      <c r="L2" s="12" t="s">
        <v>93</v>
      </c>
      <c r="M2" s="12" t="s">
        <v>108</v>
      </c>
      <c r="N2" s="1"/>
      <c r="O2" s="1"/>
      <c r="P2" s="1"/>
      <c r="Q2" s="107"/>
      <c r="R2" s="1" t="s">
        <v>28</v>
      </c>
      <c r="S2" s="1" t="s">
        <v>55</v>
      </c>
      <c r="T2" s="1" t="s">
        <v>0</v>
      </c>
      <c r="U2" s="1" t="s">
        <v>8</v>
      </c>
      <c r="V2" s="1"/>
    </row>
    <row r="3" spans="1:24" ht="24.75" x14ac:dyDescent="0.35">
      <c r="A3" s="1" t="s">
        <v>1</v>
      </c>
      <c r="B3" s="5" t="s">
        <v>77</v>
      </c>
      <c r="C3" s="5" t="s">
        <v>6</v>
      </c>
      <c r="D3" s="5" t="s">
        <v>7</v>
      </c>
      <c r="E3" s="5" t="s">
        <v>25</v>
      </c>
      <c r="F3" s="5" t="s">
        <v>86</v>
      </c>
      <c r="G3" s="7" t="s">
        <v>77</v>
      </c>
      <c r="H3" s="7" t="s">
        <v>6</v>
      </c>
      <c r="I3" s="7" t="s">
        <v>7</v>
      </c>
      <c r="J3" s="7" t="s">
        <v>25</v>
      </c>
      <c r="K3" s="7" t="s">
        <v>86</v>
      </c>
      <c r="L3" s="9" t="s">
        <v>77</v>
      </c>
      <c r="M3" s="9" t="s">
        <v>6</v>
      </c>
      <c r="N3" s="9" t="s">
        <v>7</v>
      </c>
      <c r="O3" s="9" t="s">
        <v>25</v>
      </c>
      <c r="P3" s="9" t="s">
        <v>86</v>
      </c>
      <c r="Q3" s="107"/>
      <c r="R3" s="23" t="s">
        <v>1</v>
      </c>
      <c r="S3" s="24" t="s">
        <v>6</v>
      </c>
      <c r="T3" s="23" t="s">
        <v>29</v>
      </c>
      <c r="U3" s="24" t="s">
        <v>7</v>
      </c>
      <c r="V3" s="25" t="s">
        <v>29</v>
      </c>
      <c r="W3" s="43" t="s">
        <v>90</v>
      </c>
      <c r="X3" s="43" t="s">
        <v>29</v>
      </c>
    </row>
    <row r="4" spans="1:24" ht="23.25" x14ac:dyDescent="0.35">
      <c r="A4" s="1">
        <v>0</v>
      </c>
      <c r="B4" s="6">
        <v>50.316800547979327</v>
      </c>
      <c r="C4" s="17">
        <f>B4/$B$4</f>
        <v>1</v>
      </c>
      <c r="D4" s="13">
        <f>((($B$4-B4)/$B$4)*100)</f>
        <v>0</v>
      </c>
      <c r="E4" s="13">
        <v>35.700000000000003</v>
      </c>
      <c r="F4" s="6">
        <f>E4/(1000*71*10^-6)</f>
        <v>502.8169014084508</v>
      </c>
      <c r="G4" s="8">
        <v>51.553178902795935</v>
      </c>
      <c r="H4" s="20">
        <f>G4/$G$4</f>
        <v>1</v>
      </c>
      <c r="I4" s="14">
        <f>((($G$4-G4)/$G$4)*100)</f>
        <v>0</v>
      </c>
      <c r="J4" s="14">
        <v>35.700000000000003</v>
      </c>
      <c r="K4" s="8">
        <f>J4/(1000*71*10^-6)</f>
        <v>502.8169014084508</v>
      </c>
      <c r="L4" s="10">
        <v>52.075627374058158</v>
      </c>
      <c r="M4" s="22">
        <f>L4/$L$4</f>
        <v>1</v>
      </c>
      <c r="N4" s="15">
        <f>((($L$4-L4)/$L$4)*100)</f>
        <v>0</v>
      </c>
      <c r="O4" s="15">
        <v>35.700000000000003</v>
      </c>
      <c r="P4" s="10">
        <f>O4/(1000*71*10^-6)</f>
        <v>502.8169014084508</v>
      </c>
      <c r="Q4" s="107"/>
      <c r="R4" s="26">
        <v>0</v>
      </c>
      <c r="S4" s="55">
        <f>AVERAGE(M4,H4,C4)</f>
        <v>1</v>
      </c>
      <c r="T4" s="396">
        <f>STDEV(C4,H4,M4)</f>
        <v>0</v>
      </c>
      <c r="U4" s="94">
        <f>AVERAGE(D4,I4,N4)</f>
        <v>0</v>
      </c>
      <c r="V4" s="87">
        <f>STDEV(D4,I4,N4)</f>
        <v>0</v>
      </c>
      <c r="W4" s="94">
        <f>AVERAGE(F4,K4,P4)</f>
        <v>502.8169014084508</v>
      </c>
      <c r="X4" s="87">
        <f>STDEV(F4,K4,P4)</f>
        <v>0</v>
      </c>
    </row>
    <row r="5" spans="1:24" ht="23.25" x14ac:dyDescent="0.35">
      <c r="A5" s="1">
        <v>5</v>
      </c>
      <c r="B5" s="6">
        <v>16.768478734665919</v>
      </c>
      <c r="C5" s="17">
        <f>B5/$B$4</f>
        <v>0.33325804804851261</v>
      </c>
      <c r="D5" s="13">
        <f>((($B$4-B5)/$B$4)*100)</f>
        <v>66.674195195148741</v>
      </c>
      <c r="E5" s="13">
        <v>13</v>
      </c>
      <c r="F5" s="6">
        <f>E5/(1000*71*10^-6)</f>
        <v>183.0985915492958</v>
      </c>
      <c r="G5" s="8">
        <v>15.197708450090291</v>
      </c>
      <c r="H5" s="20">
        <f>G5/$G$4</f>
        <v>0.29479672783604149</v>
      </c>
      <c r="I5" s="14">
        <f>((($G$4-G5)/$G$4)*100)</f>
        <v>70.520327216395856</v>
      </c>
      <c r="J5" s="14">
        <v>14.5</v>
      </c>
      <c r="K5" s="8">
        <f>J5/(1000*71*10^-6)</f>
        <v>204.22535211267606</v>
      </c>
      <c r="L5" s="10">
        <v>16.911077900242855</v>
      </c>
      <c r="M5" s="22">
        <f>L5/$L$4</f>
        <v>0.32474074251224916</v>
      </c>
      <c r="N5" s="15">
        <f>((($L$4-L5)/$L$4)*100)</f>
        <v>67.52592574877508</v>
      </c>
      <c r="O5" s="15">
        <v>13</v>
      </c>
      <c r="P5" s="10">
        <f>O5/(1000*71*10^-6)</f>
        <v>183.0985915492958</v>
      </c>
      <c r="Q5" s="107"/>
      <c r="R5" s="26">
        <v>5</v>
      </c>
      <c r="S5" s="55">
        <f>AVERAGE(M5,H5,C5)</f>
        <v>0.31759850613226775</v>
      </c>
      <c r="T5" s="396">
        <f>STDEV(C5,H5,M5)</f>
        <v>2.0200914422426705E-2</v>
      </c>
      <c r="U5" s="95">
        <f>AVERAGE(D5,I5,N5)</f>
        <v>68.240149386773226</v>
      </c>
      <c r="V5" s="56">
        <f>STDEV(D5,I5,N5)</f>
        <v>2.0200914422426735</v>
      </c>
      <c r="W5" s="95">
        <f>AVERAGE(F5,K5,P5)</f>
        <v>190.14084507042253</v>
      </c>
      <c r="X5" s="56">
        <f>STDEV(F5,K5,P5)</f>
        <v>12.197540898372363</v>
      </c>
    </row>
    <row r="6" spans="1:24" ht="23.25" x14ac:dyDescent="0.35">
      <c r="A6" s="1">
        <v>15</v>
      </c>
      <c r="B6" s="6">
        <v>5.862600410984494</v>
      </c>
      <c r="C6" s="17">
        <f>B6/$B$4</f>
        <v>0.11651377566016427</v>
      </c>
      <c r="D6" s="13">
        <f>((($B$4-B6)/$B$4)*100)</f>
        <v>88.348622433983579</v>
      </c>
      <c r="E6" s="13">
        <v>10.75</v>
      </c>
      <c r="F6" s="6">
        <f>E6/(1000*71*10^-6)</f>
        <v>151.40845070422537</v>
      </c>
      <c r="G6" s="8">
        <v>5.1871224858334886</v>
      </c>
      <c r="H6" s="20">
        <f>G6/$G$4</f>
        <v>0.10061692792240538</v>
      </c>
      <c r="I6" s="14">
        <f>((($G$4-G6)/$G$4)*100)</f>
        <v>89.938307207759465</v>
      </c>
      <c r="J6" s="14">
        <v>12.25</v>
      </c>
      <c r="K6" s="8">
        <f>J6/(1000*71*10^-6)</f>
        <v>172.53521126760566</v>
      </c>
      <c r="L6" s="10">
        <v>5.9040102123419889</v>
      </c>
      <c r="M6" s="22">
        <f>L6/$L$4</f>
        <v>0.11337377022716606</v>
      </c>
      <c r="N6" s="15">
        <f>((($L$4-L6)/$L$4)*100)</f>
        <v>88.662622977283405</v>
      </c>
      <c r="O6" s="15">
        <v>12.25</v>
      </c>
      <c r="P6" s="10">
        <f>O6/(1000*71*10^-6)</f>
        <v>172.53521126760566</v>
      </c>
      <c r="Q6" s="107"/>
      <c r="R6" s="26">
        <v>15</v>
      </c>
      <c r="S6" s="55">
        <f>AVERAGE(M6,H6,C6)</f>
        <v>0.11016815793657857</v>
      </c>
      <c r="T6" s="396">
        <f>STDEV(C6,H6,M6)</f>
        <v>8.4192876549947296E-3</v>
      </c>
      <c r="U6" s="95">
        <f>AVERAGE(D6,I6,N6)</f>
        <v>88.983184206342159</v>
      </c>
      <c r="V6" s="56">
        <f>STDEV(D6,I6,N6)</f>
        <v>0.84192876549947027</v>
      </c>
      <c r="W6" s="95">
        <f>AVERAGE(F6,K6,P6)</f>
        <v>165.49295774647888</v>
      </c>
      <c r="X6" s="56">
        <f>STDEV(F6,K6,P6)</f>
        <v>12.197540898372379</v>
      </c>
    </row>
    <row r="7" spans="1:24" ht="23.25" x14ac:dyDescent="0.35">
      <c r="A7" s="1">
        <v>30</v>
      </c>
      <c r="B7" s="6">
        <v>2.0097764493430472</v>
      </c>
      <c r="C7" s="17">
        <f>B7/$B$4</f>
        <v>3.9942453165849351E-2</v>
      </c>
      <c r="D7" s="13">
        <f>((($B$4-B7)/$B$4)*100)</f>
        <v>96.005754683415063</v>
      </c>
      <c r="E7" s="13">
        <v>10.75</v>
      </c>
      <c r="F7" s="6">
        <f>E7/(1000*71*10^-6)</f>
        <v>151.40845070422537</v>
      </c>
      <c r="G7" s="8">
        <v>2.0009029204807272</v>
      </c>
      <c r="H7" s="20">
        <f>G7/$G$4</f>
        <v>3.8812406200080328E-2</v>
      </c>
      <c r="I7" s="14">
        <f>((($G$4-G7)/$G$4)*100)</f>
        <v>96.118759379991971</v>
      </c>
      <c r="J7" s="14">
        <v>12</v>
      </c>
      <c r="K7" s="8">
        <f>J7/(1000*71*10^-6)</f>
        <v>169.01408450704227</v>
      </c>
      <c r="L7" s="10">
        <v>1.848496170371754</v>
      </c>
      <c r="M7" s="22">
        <f>L7/$L$4</f>
        <v>3.5496378317135653E-2</v>
      </c>
      <c r="N7" s="15">
        <f>((($L$4-L7)/$L$4)*100)</f>
        <v>96.450362168286446</v>
      </c>
      <c r="O7" s="15">
        <v>10.25</v>
      </c>
      <c r="P7" s="10">
        <f>O7/(1000*71*10^-6)</f>
        <v>144.36619718309859</v>
      </c>
      <c r="Q7" s="107"/>
      <c r="R7" s="26">
        <v>30</v>
      </c>
      <c r="S7" s="55">
        <f>AVERAGE(M7,H7,C7)</f>
        <v>3.8083745894355113E-2</v>
      </c>
      <c r="T7" s="396">
        <f>STDEV(C7,H7,M7)</f>
        <v>2.3108666709582811E-3</v>
      </c>
      <c r="U7" s="95">
        <f>AVERAGE(D7,I7,N7)</f>
        <v>96.191625410564498</v>
      </c>
      <c r="V7" s="56">
        <f>STDEV(D7,I7,N7)</f>
        <v>0.23108666709583481</v>
      </c>
      <c r="W7" s="95">
        <f>AVERAGE(F7,K7,P7)</f>
        <v>154.92957746478874</v>
      </c>
      <c r="X7" s="56">
        <f>STDEV(F7,K7,P7)</f>
        <v>12.695603082619687</v>
      </c>
    </row>
    <row r="8" spans="1:24" ht="23.25" x14ac:dyDescent="0.35">
      <c r="A8" s="1">
        <v>60</v>
      </c>
      <c r="B8" s="6">
        <v>0.27570209851173794</v>
      </c>
      <c r="C8" s="17">
        <f>B8/$B$4</f>
        <v>5.4793249075692644E-3</v>
      </c>
      <c r="D8" s="13">
        <f>((($B$4-B8)/$B$4)*100)</f>
        <v>99.452067509243079</v>
      </c>
      <c r="E8" s="13">
        <v>9.75</v>
      </c>
      <c r="F8" s="6">
        <f>E8/(1000*71*10^-6)</f>
        <v>137.32394366197184</v>
      </c>
      <c r="G8" s="8">
        <v>0.29126969300703653</v>
      </c>
      <c r="H8" s="20">
        <f>G8/$G$4</f>
        <v>5.6498881195324278E-3</v>
      </c>
      <c r="I8" s="14">
        <f>((($G$4-G8)/$G$4)*100)</f>
        <v>99.435011188046758</v>
      </c>
      <c r="J8" s="14">
        <v>10.75</v>
      </c>
      <c r="K8" s="8">
        <f>J8/(1000*71*10^-6)</f>
        <v>151.40845070422537</v>
      </c>
      <c r="L8" s="15">
        <v>0.236004732548727</v>
      </c>
      <c r="M8" s="22">
        <f>L8/$L$4</f>
        <v>4.5319613886455916E-3</v>
      </c>
      <c r="N8" s="15">
        <f>((($L$4-L8)/$L$4)*100)</f>
        <v>99.54680386113543</v>
      </c>
      <c r="O8" s="15">
        <v>9.5</v>
      </c>
      <c r="P8" s="10">
        <f>O8/(1000*71*10^-6)</f>
        <v>133.80281690140848</v>
      </c>
      <c r="Q8" s="107"/>
      <c r="R8" s="27">
        <v>60</v>
      </c>
      <c r="S8" s="57">
        <f>AVERAGE(M8,H8,C8)</f>
        <v>5.2203914719157613E-3</v>
      </c>
      <c r="T8" s="397">
        <f>STDEV(C8,H8,M8)</f>
        <v>6.0226649996685639E-4</v>
      </c>
      <c r="U8" s="96">
        <f>AVERAGE(D8,I8,N8)</f>
        <v>99.477960852808408</v>
      </c>
      <c r="V8" s="58">
        <f>STDEV(D8,I8,N8)</f>
        <v>6.0226649996678067E-2</v>
      </c>
      <c r="W8" s="96">
        <f>AVERAGE(F8,K8,P8)</f>
        <v>140.84507042253526</v>
      </c>
      <c r="X8" s="58">
        <f>STDEV(F8,K8,P8)</f>
        <v>9.316025743185179</v>
      </c>
    </row>
    <row r="9" spans="1:24" ht="24.75" x14ac:dyDescent="0.35">
      <c r="A9" s="1"/>
      <c r="B9" s="1"/>
      <c r="C9" s="11" t="s">
        <v>109</v>
      </c>
      <c r="D9" s="11" t="s">
        <v>110</v>
      </c>
      <c r="E9" s="11"/>
      <c r="F9" s="11"/>
      <c r="G9" s="2" t="s">
        <v>88</v>
      </c>
      <c r="H9" s="2" t="s">
        <v>111</v>
      </c>
      <c r="I9" s="1"/>
      <c r="J9" s="1"/>
      <c r="K9" s="1"/>
      <c r="L9" s="12" t="s">
        <v>112</v>
      </c>
      <c r="M9" s="12" t="s">
        <v>113</v>
      </c>
      <c r="N9" s="1"/>
      <c r="O9" s="1"/>
      <c r="P9" s="1"/>
      <c r="Q9" s="107"/>
      <c r="R9" s="1"/>
      <c r="S9" s="1"/>
      <c r="T9" s="1"/>
      <c r="U9" s="1"/>
      <c r="V9" s="1"/>
    </row>
    <row r="10" spans="1:24" ht="16.5" x14ac:dyDescent="0.3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</row>
    <row r="11" spans="1:24" ht="24.75" x14ac:dyDescent="0.35">
      <c r="A11" s="117" t="s">
        <v>94</v>
      </c>
      <c r="B11" s="1"/>
      <c r="C11" s="11" t="s">
        <v>96</v>
      </c>
      <c r="D11" s="11" t="s">
        <v>97</v>
      </c>
      <c r="E11" s="11"/>
      <c r="F11" s="11"/>
      <c r="G11" s="2" t="s">
        <v>92</v>
      </c>
      <c r="H11" s="2" t="s">
        <v>98</v>
      </c>
      <c r="I11" s="1"/>
      <c r="J11" s="1"/>
      <c r="K11" s="1"/>
      <c r="L11" s="12" t="s">
        <v>93</v>
      </c>
      <c r="M11" s="12" t="s">
        <v>99</v>
      </c>
      <c r="N11" s="1"/>
      <c r="O11" s="1"/>
      <c r="P11" s="1"/>
      <c r="Q11" s="107"/>
      <c r="R11" s="1" t="s">
        <v>28</v>
      </c>
      <c r="S11" s="1" t="s">
        <v>55</v>
      </c>
      <c r="T11" s="1" t="s">
        <v>2</v>
      </c>
      <c r="U11" s="1"/>
      <c r="V11" s="1"/>
    </row>
    <row r="12" spans="1:24" ht="24.75" x14ac:dyDescent="0.35">
      <c r="A12" s="1" t="s">
        <v>1</v>
      </c>
      <c r="B12" s="5" t="s">
        <v>77</v>
      </c>
      <c r="C12" s="5" t="s">
        <v>6</v>
      </c>
      <c r="D12" s="5" t="s">
        <v>7</v>
      </c>
      <c r="E12" s="5" t="s">
        <v>25</v>
      </c>
      <c r="F12" s="5"/>
      <c r="G12" s="7" t="s">
        <v>77</v>
      </c>
      <c r="H12" s="7" t="s">
        <v>6</v>
      </c>
      <c r="I12" s="7" t="s">
        <v>7</v>
      </c>
      <c r="J12" s="7" t="s">
        <v>25</v>
      </c>
      <c r="K12" s="7"/>
      <c r="L12" s="9" t="s">
        <v>77</v>
      </c>
      <c r="M12" s="9" t="s">
        <v>6</v>
      </c>
      <c r="N12" s="9" t="s">
        <v>7</v>
      </c>
      <c r="O12" s="9" t="s">
        <v>25</v>
      </c>
      <c r="P12" s="9"/>
      <c r="Q12" s="107"/>
      <c r="R12" s="23" t="s">
        <v>1</v>
      </c>
      <c r="S12" s="24" t="s">
        <v>6</v>
      </c>
      <c r="T12" s="23" t="s">
        <v>29</v>
      </c>
      <c r="U12" s="24" t="s">
        <v>7</v>
      </c>
      <c r="V12" s="23" t="s">
        <v>29</v>
      </c>
      <c r="X12" s="86"/>
    </row>
    <row r="13" spans="1:24" ht="23.25" x14ac:dyDescent="0.35">
      <c r="A13" s="1">
        <v>0</v>
      </c>
      <c r="B13" s="13">
        <v>51.696922286568281</v>
      </c>
      <c r="C13" s="17">
        <v>1</v>
      </c>
      <c r="D13" s="13">
        <v>0</v>
      </c>
      <c r="E13" s="5" t="s">
        <v>14</v>
      </c>
      <c r="F13" s="6"/>
      <c r="G13" s="14">
        <v>52.119465720156917</v>
      </c>
      <c r="H13" s="20">
        <v>1</v>
      </c>
      <c r="I13" s="14">
        <v>0</v>
      </c>
      <c r="J13" s="7" t="s">
        <v>14</v>
      </c>
      <c r="K13" s="7"/>
      <c r="L13" s="15">
        <v>51.934756211470201</v>
      </c>
      <c r="M13" s="22">
        <v>1</v>
      </c>
      <c r="N13" s="15">
        <v>0</v>
      </c>
      <c r="O13" s="9" t="s">
        <v>14</v>
      </c>
      <c r="P13" s="9"/>
      <c r="Q13" s="107"/>
      <c r="R13" s="26">
        <v>0</v>
      </c>
      <c r="S13" s="55">
        <f>AVERAGE(M13,H13,C13)</f>
        <v>1</v>
      </c>
      <c r="T13" s="56">
        <f>STDEV(C13,H13,M13)</f>
        <v>0</v>
      </c>
      <c r="U13" s="55">
        <f>AVERAGE(N13,I13,D13)</f>
        <v>0</v>
      </c>
      <c r="V13" s="56">
        <f>STDEV(D13,I13,N13)</f>
        <v>0</v>
      </c>
      <c r="X13" s="86"/>
    </row>
    <row r="14" spans="1:24" ht="23.25" x14ac:dyDescent="0.35">
      <c r="A14" s="1">
        <v>5</v>
      </c>
      <c r="B14" s="13">
        <v>51.594106108724077</v>
      </c>
      <c r="C14" s="17">
        <v>0.99801117410289397</v>
      </c>
      <c r="D14" s="13">
        <v>0.19888258971060141</v>
      </c>
      <c r="E14" s="18"/>
      <c r="F14" s="6"/>
      <c r="G14" s="14">
        <v>52.132542499532967</v>
      </c>
      <c r="H14" s="20">
        <v>1.0002509001041235</v>
      </c>
      <c r="I14" s="14">
        <v>-2.5090010412352353E-2</v>
      </c>
      <c r="J14" s="7"/>
      <c r="K14" s="7"/>
      <c r="L14" s="15">
        <v>51.713104801046143</v>
      </c>
      <c r="M14" s="22">
        <v>0.99573211801512018</v>
      </c>
      <c r="N14" s="15">
        <v>0.42678819848798161</v>
      </c>
      <c r="O14" s="9"/>
      <c r="P14" s="10"/>
      <c r="Q14" s="107"/>
      <c r="R14" s="26">
        <v>5</v>
      </c>
      <c r="S14" s="55">
        <f>AVERAGE(M14,H14,C14)</f>
        <v>0.9979980640740459</v>
      </c>
      <c r="T14" s="56">
        <f>STDEV(C14,H14,M14)</f>
        <v>2.2594195707341938E-3</v>
      </c>
      <c r="U14" s="55">
        <f>AVERAGE(N14,I14,D14)</f>
        <v>0.20019359259541022</v>
      </c>
      <c r="V14" s="56">
        <f>STDEV(D14,I14,N14)</f>
        <v>0.22594195707341841</v>
      </c>
      <c r="X14" s="86"/>
    </row>
    <row r="15" spans="1:24" ht="23.25" x14ac:dyDescent="0.35">
      <c r="A15" s="1">
        <v>15</v>
      </c>
      <c r="B15" s="13">
        <v>51.508289744068747</v>
      </c>
      <c r="C15" s="17">
        <v>0.99635118428416491</v>
      </c>
      <c r="D15" s="13">
        <v>0.36488157158350465</v>
      </c>
      <c r="E15" s="18"/>
      <c r="F15" s="6"/>
      <c r="G15" s="14">
        <v>51.904025779936489</v>
      </c>
      <c r="H15" s="20">
        <v>0.99586642078456478</v>
      </c>
      <c r="I15" s="14">
        <v>0.4133579215435193</v>
      </c>
      <c r="J15" s="7"/>
      <c r="K15" s="7"/>
      <c r="L15" s="15">
        <v>51.711633663366335</v>
      </c>
      <c r="M15" s="22">
        <v>0.99570379136477805</v>
      </c>
      <c r="N15" s="15">
        <v>0.42962086352219742</v>
      </c>
      <c r="O15" s="9"/>
      <c r="P15" s="10"/>
      <c r="Q15" s="107"/>
      <c r="R15" s="26">
        <v>15</v>
      </c>
      <c r="S15" s="55">
        <f>AVERAGE(M15,H15,C15)</f>
        <v>0.99597379881116932</v>
      </c>
      <c r="T15" s="56">
        <f>STDEV(C15,H15,M15)</f>
        <v>3.3678914541024888E-4</v>
      </c>
      <c r="U15" s="55">
        <f>AVERAGE(N15,I15,D15)</f>
        <v>0.40262011888307381</v>
      </c>
      <c r="V15" s="56">
        <f>STDEV(D15,I15,N15)</f>
        <v>3.367891454102738E-2</v>
      </c>
    </row>
    <row r="16" spans="1:24" ht="23.25" x14ac:dyDescent="0.35">
      <c r="A16" s="1">
        <v>30</v>
      </c>
      <c r="B16" s="13">
        <v>51.100948066504763</v>
      </c>
      <c r="C16" s="17">
        <v>0.9884717659445974</v>
      </c>
      <c r="D16" s="13">
        <v>1.1528234055402591</v>
      </c>
      <c r="E16" s="18"/>
      <c r="F16" s="6"/>
      <c r="G16" s="14">
        <v>51.59394264898188</v>
      </c>
      <c r="H16" s="20">
        <v>0.98991695206553521</v>
      </c>
      <c r="I16" s="14">
        <v>1.0083047934464799</v>
      </c>
      <c r="J16" s="7"/>
      <c r="K16" s="7"/>
      <c r="L16" s="15">
        <v>51.724383523257984</v>
      </c>
      <c r="M16" s="22">
        <v>0.99594928900107638</v>
      </c>
      <c r="N16" s="15">
        <v>0.40507109989235868</v>
      </c>
      <c r="O16" s="9"/>
      <c r="P16" s="10"/>
      <c r="Q16" s="107"/>
      <c r="R16" s="26">
        <v>30</v>
      </c>
      <c r="S16" s="55">
        <f>AVERAGE(M16,H16,C16)</f>
        <v>0.99144600233706959</v>
      </c>
      <c r="T16" s="56">
        <f>STDEV(C16,H16,M16)</f>
        <v>3.9663375820400562E-3</v>
      </c>
      <c r="U16" s="55">
        <f>AVERAGE(N16,I16,D16)</f>
        <v>0.85539976629303249</v>
      </c>
      <c r="V16" s="56">
        <f>STDEV(D16,I16,N16)</f>
        <v>0.39663375820400754</v>
      </c>
    </row>
    <row r="17" spans="1:24" ht="23.25" x14ac:dyDescent="0.35">
      <c r="A17" s="1">
        <v>60</v>
      </c>
      <c r="B17" s="13">
        <v>51.076265645432464</v>
      </c>
      <c r="C17" s="17">
        <v>0.98799432125387721</v>
      </c>
      <c r="D17" s="13">
        <v>1.2005678746122836</v>
      </c>
      <c r="E17" s="18"/>
      <c r="F17" s="6"/>
      <c r="G17" s="14">
        <v>51.576125537082007</v>
      </c>
      <c r="H17" s="20">
        <v>0.98957510067366683</v>
      </c>
      <c r="I17" s="14">
        <v>1.0424899326333206</v>
      </c>
      <c r="J17" s="7"/>
      <c r="K17" s="7"/>
      <c r="L17" s="15">
        <v>51.510414720717357</v>
      </c>
      <c r="M17" s="22">
        <v>0.99182933507909443</v>
      </c>
      <c r="N17" s="15">
        <v>0.8170664920905617</v>
      </c>
      <c r="O17" s="9"/>
      <c r="P17" s="10"/>
      <c r="Q17" s="107"/>
      <c r="R17" s="27">
        <v>60</v>
      </c>
      <c r="S17" s="57">
        <f>AVERAGE(M17,H17,C17)</f>
        <v>0.9897995856688796</v>
      </c>
      <c r="T17" s="58">
        <f>STDEV(C17,H17,M17)</f>
        <v>1.9273369956259688E-3</v>
      </c>
      <c r="U17" s="57">
        <f>AVERAGE(N17,I17,D17)</f>
        <v>1.0200414331120553</v>
      </c>
      <c r="V17" s="58">
        <f>STDEV(D17,I17,N17)</f>
        <v>0.19273369956259739</v>
      </c>
    </row>
    <row r="18" spans="1:24" ht="24.75" x14ac:dyDescent="0.35">
      <c r="A18" s="1"/>
      <c r="B18" s="1"/>
      <c r="C18" s="11" t="s">
        <v>100</v>
      </c>
      <c r="D18" s="11" t="s">
        <v>101</v>
      </c>
      <c r="E18" s="11"/>
      <c r="F18" s="11"/>
      <c r="G18" s="2" t="s">
        <v>102</v>
      </c>
      <c r="H18" s="2" t="s">
        <v>95</v>
      </c>
      <c r="I18" s="1"/>
      <c r="J18" s="1"/>
      <c r="K18" s="1"/>
      <c r="L18" s="12" t="s">
        <v>89</v>
      </c>
      <c r="M18" s="12" t="s">
        <v>103</v>
      </c>
      <c r="N18" s="1"/>
      <c r="O18" s="1"/>
      <c r="P18" s="1"/>
      <c r="Q18" s="107"/>
      <c r="R18" s="107"/>
      <c r="S18" s="107"/>
      <c r="T18" s="107"/>
      <c r="U18" s="107"/>
      <c r="V18" s="107"/>
    </row>
    <row r="19" spans="1:24" ht="23.25" x14ac:dyDescent="0.35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"/>
      <c r="S19" s="1"/>
      <c r="T19" s="1"/>
      <c r="U19" s="1"/>
      <c r="V19" s="1"/>
    </row>
    <row r="20" spans="1:24" ht="24.75" x14ac:dyDescent="0.35">
      <c r="A20" s="117" t="s">
        <v>177</v>
      </c>
      <c r="B20" s="1" t="s">
        <v>8</v>
      </c>
      <c r="C20" s="11" t="s">
        <v>226</v>
      </c>
      <c r="D20" s="11" t="s">
        <v>227</v>
      </c>
      <c r="E20" s="11"/>
      <c r="F20" s="11"/>
      <c r="G20" s="2" t="s">
        <v>228</v>
      </c>
      <c r="H20" s="2" t="s">
        <v>229</v>
      </c>
      <c r="I20" s="1"/>
      <c r="J20" s="1"/>
      <c r="K20" s="1"/>
      <c r="L20" s="12" t="s">
        <v>230</v>
      </c>
      <c r="M20" s="12" t="s">
        <v>231</v>
      </c>
      <c r="N20" s="1"/>
      <c r="O20" s="1"/>
      <c r="P20" s="1"/>
      <c r="Q20" s="107"/>
      <c r="R20" s="1" t="s">
        <v>28</v>
      </c>
      <c r="S20" s="1" t="s">
        <v>55</v>
      </c>
      <c r="T20" s="1" t="s">
        <v>177</v>
      </c>
      <c r="U20" s="1" t="s">
        <v>8</v>
      </c>
      <c r="V20" s="1"/>
    </row>
    <row r="21" spans="1:24" ht="24.75" x14ac:dyDescent="0.35">
      <c r="A21" s="1" t="s">
        <v>1</v>
      </c>
      <c r="B21" s="5" t="s">
        <v>77</v>
      </c>
      <c r="C21" s="5" t="s">
        <v>6</v>
      </c>
      <c r="D21" s="5" t="s">
        <v>7</v>
      </c>
      <c r="E21" s="5" t="s">
        <v>25</v>
      </c>
      <c r="F21" s="5" t="s">
        <v>86</v>
      </c>
      <c r="G21" s="7" t="s">
        <v>77</v>
      </c>
      <c r="H21" s="7" t="s">
        <v>6</v>
      </c>
      <c r="I21" s="7" t="s">
        <v>7</v>
      </c>
      <c r="J21" s="7" t="s">
        <v>25</v>
      </c>
      <c r="K21" s="7" t="s">
        <v>86</v>
      </c>
      <c r="L21" s="9" t="s">
        <v>77</v>
      </c>
      <c r="M21" s="9" t="s">
        <v>6</v>
      </c>
      <c r="N21" s="9" t="s">
        <v>7</v>
      </c>
      <c r="O21" s="9" t="s">
        <v>25</v>
      </c>
      <c r="P21" s="9" t="s">
        <v>86</v>
      </c>
      <c r="Q21" s="107"/>
      <c r="R21" s="23" t="s">
        <v>1</v>
      </c>
      <c r="S21" s="24" t="s">
        <v>6</v>
      </c>
      <c r="T21" s="23" t="s">
        <v>29</v>
      </c>
      <c r="U21" s="24" t="s">
        <v>7</v>
      </c>
      <c r="V21" s="195" t="s">
        <v>29</v>
      </c>
      <c r="W21" s="43" t="s">
        <v>90</v>
      </c>
      <c r="X21" s="43" t="s">
        <v>29</v>
      </c>
    </row>
    <row r="22" spans="1:24" ht="23.25" x14ac:dyDescent="0.35">
      <c r="A22" s="1">
        <v>0</v>
      </c>
      <c r="B22" s="6">
        <v>48.990397907715298</v>
      </c>
      <c r="C22" s="17">
        <f>B22/$B$22</f>
        <v>1</v>
      </c>
      <c r="D22" s="13">
        <f>((($B$22-B22)/$B$22)*100)</f>
        <v>0</v>
      </c>
      <c r="E22" s="17">
        <v>35.502000000000002</v>
      </c>
      <c r="F22" s="6">
        <f>E22/(1000*71*10^-6)</f>
        <v>500.0281690140846</v>
      </c>
      <c r="G22" s="8">
        <v>50.027423874462919</v>
      </c>
      <c r="H22" s="20">
        <f>G22/$G$22</f>
        <v>1</v>
      </c>
      <c r="I22" s="14">
        <f>((($G$22-G22)/$G$22)*100)</f>
        <v>0</v>
      </c>
      <c r="J22" s="7">
        <v>35.502000000000002</v>
      </c>
      <c r="K22" s="8">
        <f>J22/(1000*71*10^-6)</f>
        <v>500.0281690140846</v>
      </c>
      <c r="L22" s="10">
        <v>49.912927330468897</v>
      </c>
      <c r="M22" s="22">
        <f>L22/$L$22</f>
        <v>1</v>
      </c>
      <c r="N22" s="10">
        <f>((($L$22-L22)/$L$22)*100)</f>
        <v>0</v>
      </c>
      <c r="O22" s="9">
        <v>35.54</v>
      </c>
      <c r="P22" s="10">
        <f>O22/(1000*71*10^-6)</f>
        <v>500.56338028169017</v>
      </c>
      <c r="Q22" s="107"/>
      <c r="R22" s="234">
        <v>0</v>
      </c>
      <c r="S22" s="91">
        <f t="shared" ref="S22:S32" si="0">AVERAGE(M22,H22,C22)</f>
        <v>1</v>
      </c>
      <c r="T22" s="398">
        <f t="shared" ref="T22:T32" si="1">STDEV(C22,H22,M22)</f>
        <v>0</v>
      </c>
      <c r="U22" s="126">
        <f>AVERAGE(D22,I22,N22)</f>
        <v>0</v>
      </c>
      <c r="V22" s="87">
        <f>STDEV(D22,I22,N22)</f>
        <v>0</v>
      </c>
      <c r="W22" s="126">
        <f>AVERAGE(F22,K22,P22)</f>
        <v>500.20657276995308</v>
      </c>
      <c r="X22" s="87">
        <f>STDEV(F22,K22,P22)</f>
        <v>0.30900436942539977</v>
      </c>
    </row>
    <row r="23" spans="1:24" ht="23.25" x14ac:dyDescent="0.35">
      <c r="A23" s="1">
        <v>1</v>
      </c>
      <c r="B23" s="6">
        <v>26.676685970483838</v>
      </c>
      <c r="C23" s="17">
        <f t="shared" ref="C23:C29" si="2">B23/$B$22</f>
        <v>0.54452886912115972</v>
      </c>
      <c r="D23" s="13">
        <f t="shared" ref="D23:D29" si="3">((($B$22-B23)/$B$22)*100)</f>
        <v>45.547113087884036</v>
      </c>
      <c r="E23" s="17"/>
      <c r="F23" s="6"/>
      <c r="G23" s="8">
        <v>26.466187184756208</v>
      </c>
      <c r="H23" s="20">
        <f t="shared" ref="H23:H27" si="4">G23/$G$22</f>
        <v>0.52903358068505668</v>
      </c>
      <c r="I23" s="14">
        <f t="shared" ref="I23:I29" si="5">((($G$22-G23)/$G$22)*100)</f>
        <v>47.096641931494332</v>
      </c>
      <c r="J23" s="7"/>
      <c r="K23" s="8"/>
      <c r="L23" s="10">
        <v>25.326265645432468</v>
      </c>
      <c r="M23" s="22">
        <f t="shared" ref="M23:M28" si="6">L23/$L$22</f>
        <v>0.50740894193100705</v>
      </c>
      <c r="N23" s="10">
        <f t="shared" ref="N23:N29" si="7">((($L$22-L23)/$L$22)*100)</f>
        <v>49.259105806899292</v>
      </c>
      <c r="O23" s="9"/>
      <c r="P23" s="10"/>
      <c r="Q23" s="107"/>
      <c r="R23" s="235">
        <v>1</v>
      </c>
      <c r="S23" s="55">
        <f t="shared" si="0"/>
        <v>0.52699046391240778</v>
      </c>
      <c r="T23" s="396">
        <f t="shared" si="1"/>
        <v>1.8644114172053555E-2</v>
      </c>
      <c r="U23" s="61">
        <f t="shared" ref="U23:U32" si="8">AVERAGE(D23,I23,N23)</f>
        <v>47.300953608759222</v>
      </c>
      <c r="V23" s="56">
        <f t="shared" ref="V23:V32" si="9">STDEV(D23,I23,N23)</f>
        <v>1.8644114172053505</v>
      </c>
      <c r="W23" s="61"/>
      <c r="X23" s="56"/>
    </row>
    <row r="24" spans="1:24" ht="23.25" x14ac:dyDescent="0.35">
      <c r="A24" s="1">
        <v>3</v>
      </c>
      <c r="B24" s="6">
        <v>10.938875396973661</v>
      </c>
      <c r="C24" s="17">
        <f t="shared" si="2"/>
        <v>0.22328611042473165</v>
      </c>
      <c r="D24" s="13">
        <f t="shared" si="3"/>
        <v>77.67138895752683</v>
      </c>
      <c r="E24" s="17"/>
      <c r="F24" s="6"/>
      <c r="G24" s="8">
        <v>9.7816364655333459</v>
      </c>
      <c r="H24" s="20">
        <f t="shared" si="4"/>
        <v>0.19552548798193256</v>
      </c>
      <c r="I24" s="14">
        <f t="shared" si="5"/>
        <v>80.447451201806743</v>
      </c>
      <c r="J24" s="7"/>
      <c r="K24" s="8"/>
      <c r="L24" s="10">
        <v>10.375471698113207</v>
      </c>
      <c r="M24" s="22">
        <f t="shared" si="6"/>
        <v>0.20787143237298356</v>
      </c>
      <c r="N24" s="10">
        <f t="shared" si="7"/>
        <v>79.212856762701648</v>
      </c>
      <c r="O24" s="9"/>
      <c r="P24" s="10"/>
      <c r="Q24" s="107"/>
      <c r="R24" s="235">
        <v>3</v>
      </c>
      <c r="S24" s="55">
        <f t="shared" si="0"/>
        <v>0.20889434359321593</v>
      </c>
      <c r="T24" s="396">
        <f t="shared" si="1"/>
        <v>1.3908551330971464E-2</v>
      </c>
      <c r="U24" s="61">
        <f t="shared" si="8"/>
        <v>79.110565640678402</v>
      </c>
      <c r="V24" s="56">
        <f t="shared" si="9"/>
        <v>1.3908551330971488</v>
      </c>
      <c r="W24" s="61"/>
      <c r="X24" s="56"/>
    </row>
    <row r="25" spans="1:24" ht="23.25" x14ac:dyDescent="0.35">
      <c r="A25" s="1">
        <v>5</v>
      </c>
      <c r="B25" s="6">
        <v>4.5205118625070053</v>
      </c>
      <c r="C25" s="17">
        <f t="shared" si="2"/>
        <v>9.2273426131839767E-2</v>
      </c>
      <c r="D25" s="13">
        <f t="shared" si="3"/>
        <v>90.772657386816007</v>
      </c>
      <c r="E25" s="13">
        <v>6.75</v>
      </c>
      <c r="F25" s="6">
        <f>E25/(1000*71*10^-6)</f>
        <v>95.070422535211279</v>
      </c>
      <c r="G25" s="8">
        <v>4.4423314029516154</v>
      </c>
      <c r="H25" s="20">
        <f t="shared" si="4"/>
        <v>8.8797924396408018E-2</v>
      </c>
      <c r="I25" s="14">
        <f t="shared" si="5"/>
        <v>91.120207560359205</v>
      </c>
      <c r="J25" s="7">
        <v>10</v>
      </c>
      <c r="K25" s="8">
        <f>J25/(1000*71*10^-6)</f>
        <v>140.84507042253523</v>
      </c>
      <c r="L25" s="10">
        <v>3.8774145339062209</v>
      </c>
      <c r="M25" s="22">
        <f t="shared" si="6"/>
        <v>7.7683572999720424E-2</v>
      </c>
      <c r="N25" s="10">
        <f t="shared" si="7"/>
        <v>92.231642700027962</v>
      </c>
      <c r="O25" s="9">
        <v>12</v>
      </c>
      <c r="P25" s="10">
        <f>O25/(1000*71*10^-6)</f>
        <v>169.01408450704227</v>
      </c>
      <c r="Q25" s="107"/>
      <c r="R25" s="235">
        <v>5</v>
      </c>
      <c r="S25" s="55">
        <f t="shared" si="0"/>
        <v>8.6251641175989394E-2</v>
      </c>
      <c r="T25" s="396">
        <f t="shared" si="1"/>
        <v>7.6209331635398959E-3</v>
      </c>
      <c r="U25" s="61">
        <f t="shared" si="8"/>
        <v>91.374835882401058</v>
      </c>
      <c r="V25" s="56">
        <f t="shared" si="9"/>
        <v>0.76209331635399702</v>
      </c>
      <c r="W25" s="61">
        <f t="shared" ref="W25:W32" si="10">AVERAGE(F25,K25,P25)</f>
        <v>134.97652582159625</v>
      </c>
      <c r="X25" s="56">
        <f t="shared" ref="X25:X32" si="11">STDEV(F25,K25,P25)</f>
        <v>37.319514308884237</v>
      </c>
    </row>
    <row r="26" spans="1:24" ht="23.25" x14ac:dyDescent="0.35">
      <c r="A26" s="1">
        <v>7</v>
      </c>
      <c r="B26" s="6">
        <v>2.3465906968055297</v>
      </c>
      <c r="C26" s="17">
        <f t="shared" si="2"/>
        <v>4.7898992394915303E-2</v>
      </c>
      <c r="D26" s="13">
        <f t="shared" si="3"/>
        <v>95.210100760508482</v>
      </c>
      <c r="E26" s="13"/>
      <c r="F26" s="6"/>
      <c r="G26" s="8">
        <v>1.3679058471884926</v>
      </c>
      <c r="H26" s="20">
        <f t="shared" si="4"/>
        <v>2.7343119858041623E-2</v>
      </c>
      <c r="I26" s="14">
        <f t="shared" si="5"/>
        <v>97.265688014195831</v>
      </c>
      <c r="J26" s="7"/>
      <c r="K26" s="8"/>
      <c r="L26" s="10">
        <v>1.8023538202876892</v>
      </c>
      <c r="M26" s="22">
        <f t="shared" si="6"/>
        <v>3.6109960218411362E-2</v>
      </c>
      <c r="N26" s="10">
        <f t="shared" si="7"/>
        <v>96.389003978158854</v>
      </c>
      <c r="O26" s="9"/>
      <c r="P26" s="10"/>
      <c r="Q26" s="107"/>
      <c r="R26" s="235">
        <v>7</v>
      </c>
      <c r="S26" s="55">
        <f t="shared" si="0"/>
        <v>3.7117357490456089E-2</v>
      </c>
      <c r="T26" s="396">
        <f t="shared" si="1"/>
        <v>1.0314897521829344E-2</v>
      </c>
      <c r="U26" s="61">
        <f t="shared" si="8"/>
        <v>96.288264250954398</v>
      </c>
      <c r="V26" s="56">
        <f t="shared" si="9"/>
        <v>1.0314897521829276</v>
      </c>
      <c r="W26" s="61"/>
      <c r="X26" s="56"/>
    </row>
    <row r="27" spans="1:24" ht="23.25" x14ac:dyDescent="0.35">
      <c r="A27" s="1">
        <v>9</v>
      </c>
      <c r="B27" s="6">
        <v>1.4874462917989912</v>
      </c>
      <c r="C27" s="17">
        <f t="shared" si="2"/>
        <v>3.0361996540647394E-2</v>
      </c>
      <c r="D27" s="13">
        <f t="shared" si="3"/>
        <v>96.963800345935269</v>
      </c>
      <c r="E27" s="13"/>
      <c r="F27" s="6"/>
      <c r="G27" s="8">
        <v>0.76549598356062021</v>
      </c>
      <c r="H27" s="20">
        <f t="shared" si="4"/>
        <v>1.5301527128031402E-2</v>
      </c>
      <c r="I27" s="14">
        <f t="shared" si="5"/>
        <v>98.46984728719687</v>
      </c>
      <c r="J27" s="7"/>
      <c r="K27" s="8"/>
      <c r="L27" s="10">
        <v>1.2110405380160656</v>
      </c>
      <c r="M27" s="22">
        <f t="shared" si="6"/>
        <v>2.4263063754964273E-2</v>
      </c>
      <c r="N27" s="10">
        <f t="shared" si="7"/>
        <v>97.573693624503576</v>
      </c>
      <c r="O27" s="9"/>
      <c r="P27" s="10"/>
      <c r="Q27" s="107"/>
      <c r="R27" s="235">
        <v>9</v>
      </c>
      <c r="S27" s="55">
        <f t="shared" si="0"/>
        <v>2.3308862474547689E-2</v>
      </c>
      <c r="T27" s="396">
        <f t="shared" si="1"/>
        <v>7.5754412277270426E-3</v>
      </c>
      <c r="U27" s="61">
        <f t="shared" si="8"/>
        <v>97.669113752545229</v>
      </c>
      <c r="V27" s="56">
        <f t="shared" si="9"/>
        <v>0.75754412277270811</v>
      </c>
      <c r="W27" s="61"/>
      <c r="X27" s="56"/>
    </row>
    <row r="28" spans="1:24" ht="23.25" x14ac:dyDescent="0.35">
      <c r="A28" s="1">
        <v>11</v>
      </c>
      <c r="B28" s="13">
        <v>0.7782738651223613</v>
      </c>
      <c r="C28" s="17">
        <f t="shared" si="2"/>
        <v>1.5886253191664607E-2</v>
      </c>
      <c r="D28" s="13">
        <f t="shared" si="3"/>
        <v>98.411374680833546</v>
      </c>
      <c r="E28" s="13"/>
      <c r="F28" s="6"/>
      <c r="G28" s="15">
        <v>0.236004732548727</v>
      </c>
      <c r="H28" s="22">
        <f t="shared" ref="H28:H32" si="12">G28/$L$4</f>
        <v>4.5319613886455916E-3</v>
      </c>
      <c r="I28" s="14">
        <f t="shared" si="5"/>
        <v>99.528249279553251</v>
      </c>
      <c r="J28" s="7"/>
      <c r="K28" s="8"/>
      <c r="L28" s="10">
        <v>0.56996076966187181</v>
      </c>
      <c r="M28" s="22">
        <f t="shared" si="6"/>
        <v>1.1419101225784937E-2</v>
      </c>
      <c r="N28" s="10">
        <f t="shared" si="7"/>
        <v>98.85808987742152</v>
      </c>
      <c r="O28" s="9"/>
      <c r="P28" s="10"/>
      <c r="Q28" s="107"/>
      <c r="R28" s="235">
        <v>11</v>
      </c>
      <c r="S28" s="55">
        <f t="shared" si="0"/>
        <v>1.0612438602031713E-2</v>
      </c>
      <c r="T28" s="396">
        <f t="shared" si="1"/>
        <v>5.7199662611283385E-3</v>
      </c>
      <c r="U28" s="61">
        <f t="shared" si="8"/>
        <v>98.932571279269439</v>
      </c>
      <c r="V28" s="56">
        <f t="shared" si="9"/>
        <v>0.56215018165277542</v>
      </c>
      <c r="W28" s="61"/>
      <c r="X28" s="56"/>
    </row>
    <row r="29" spans="1:24" ht="23.25" x14ac:dyDescent="0.35">
      <c r="A29" s="1">
        <v>13</v>
      </c>
      <c r="B29" s="13">
        <v>0.32314589949561001</v>
      </c>
      <c r="C29" s="17">
        <f t="shared" si="2"/>
        <v>6.596106855558303E-3</v>
      </c>
      <c r="D29" s="13">
        <f t="shared" si="3"/>
        <v>99.340389314444181</v>
      </c>
      <c r="E29" s="13"/>
      <c r="F29" s="6"/>
      <c r="G29" s="15">
        <v>0.236004732548727</v>
      </c>
      <c r="H29" s="22">
        <f t="shared" si="12"/>
        <v>4.5319613886455916E-3</v>
      </c>
      <c r="I29" s="14">
        <f t="shared" si="5"/>
        <v>99.528249279553251</v>
      </c>
      <c r="J29" s="7"/>
      <c r="K29" s="8"/>
      <c r="L29" s="15">
        <v>0.236004732548727</v>
      </c>
      <c r="M29" s="22">
        <f t="shared" ref="M29:M32" si="13">L29/$L$4</f>
        <v>4.5319613886455916E-3</v>
      </c>
      <c r="N29" s="10">
        <f t="shared" si="7"/>
        <v>99.52716711847782</v>
      </c>
      <c r="O29" s="9"/>
      <c r="P29" s="10"/>
      <c r="Q29" s="107"/>
      <c r="R29" s="235">
        <v>13</v>
      </c>
      <c r="S29" s="55">
        <f t="shared" si="0"/>
        <v>5.2200098776164954E-3</v>
      </c>
      <c r="T29" s="396">
        <f t="shared" si="1"/>
        <v>1.1917349409685998E-3</v>
      </c>
      <c r="U29" s="61">
        <f t="shared" si="8"/>
        <v>99.465268570825103</v>
      </c>
      <c r="V29" s="56">
        <f t="shared" si="9"/>
        <v>0.10814996196871149</v>
      </c>
      <c r="W29" s="61"/>
      <c r="X29" s="56"/>
    </row>
    <row r="30" spans="1:24" ht="23.25" x14ac:dyDescent="0.35">
      <c r="A30" s="1">
        <v>15</v>
      </c>
      <c r="B30" s="15">
        <v>0.236004732548727</v>
      </c>
      <c r="C30" s="22">
        <f t="shared" ref="C30:C32" si="14">B30/$L$4</f>
        <v>4.5319613886455916E-3</v>
      </c>
      <c r="D30" s="13">
        <v>99.896329487834777</v>
      </c>
      <c r="E30" s="6">
        <v>0</v>
      </c>
      <c r="F30" s="6">
        <v>0</v>
      </c>
      <c r="G30" s="15">
        <v>0.236004732548727</v>
      </c>
      <c r="H30" s="22">
        <f t="shared" si="12"/>
        <v>4.5319613886455916E-3</v>
      </c>
      <c r="I30" s="14">
        <v>99.896329487834777</v>
      </c>
      <c r="J30" s="7">
        <v>0</v>
      </c>
      <c r="K30" s="8">
        <v>0</v>
      </c>
      <c r="L30" s="15">
        <v>0.236004732548727</v>
      </c>
      <c r="M30" s="22">
        <f t="shared" si="13"/>
        <v>4.5319613886455916E-3</v>
      </c>
      <c r="N30" s="10">
        <v>99.896329487834777</v>
      </c>
      <c r="O30" s="9">
        <v>0</v>
      </c>
      <c r="P30" s="10">
        <v>0</v>
      </c>
      <c r="Q30" s="107"/>
      <c r="R30" s="235">
        <v>15</v>
      </c>
      <c r="S30" s="55">
        <f t="shared" si="0"/>
        <v>4.5319613886455916E-3</v>
      </c>
      <c r="T30" s="396">
        <f t="shared" si="1"/>
        <v>0</v>
      </c>
      <c r="U30" s="61">
        <f t="shared" si="8"/>
        <v>99.896329487834763</v>
      </c>
      <c r="V30" s="56">
        <f t="shared" si="9"/>
        <v>1.7404671430534633E-14</v>
      </c>
      <c r="W30" s="61">
        <f t="shared" si="10"/>
        <v>0</v>
      </c>
      <c r="X30" s="56">
        <f t="shared" si="11"/>
        <v>0</v>
      </c>
    </row>
    <row r="31" spans="1:24" ht="23.25" x14ac:dyDescent="0.35">
      <c r="A31" s="1">
        <v>30</v>
      </c>
      <c r="B31" s="15">
        <v>0.236004732548727</v>
      </c>
      <c r="C31" s="22">
        <f t="shared" si="14"/>
        <v>4.5319613886455916E-3</v>
      </c>
      <c r="D31" s="13">
        <v>99.896329487834777</v>
      </c>
      <c r="E31" s="6">
        <v>0</v>
      </c>
      <c r="F31" s="6">
        <v>0</v>
      </c>
      <c r="G31" s="15">
        <v>0.236004732548727</v>
      </c>
      <c r="H31" s="22">
        <f t="shared" si="12"/>
        <v>4.5319613886455916E-3</v>
      </c>
      <c r="I31" s="14">
        <v>99.896329487834777</v>
      </c>
      <c r="J31" s="7">
        <v>0</v>
      </c>
      <c r="K31" s="8">
        <v>0</v>
      </c>
      <c r="L31" s="15">
        <v>0.236004732548727</v>
      </c>
      <c r="M31" s="22">
        <f t="shared" si="13"/>
        <v>4.5319613886455916E-3</v>
      </c>
      <c r="N31" s="10">
        <v>99.896329487834777</v>
      </c>
      <c r="O31" s="9">
        <v>0</v>
      </c>
      <c r="P31" s="10">
        <v>0</v>
      </c>
      <c r="Q31" s="107"/>
      <c r="R31" s="235">
        <v>30</v>
      </c>
      <c r="S31" s="55">
        <f t="shared" si="0"/>
        <v>4.5319613886455916E-3</v>
      </c>
      <c r="T31" s="396">
        <f t="shared" si="1"/>
        <v>0</v>
      </c>
      <c r="U31" s="61">
        <f t="shared" si="8"/>
        <v>99.896329487834763</v>
      </c>
      <c r="V31" s="56">
        <f t="shared" si="9"/>
        <v>1.7404671430534633E-14</v>
      </c>
      <c r="W31" s="61">
        <f t="shared" si="10"/>
        <v>0</v>
      </c>
      <c r="X31" s="56">
        <f t="shared" si="11"/>
        <v>0</v>
      </c>
    </row>
    <row r="32" spans="1:24" ht="23.25" x14ac:dyDescent="0.35">
      <c r="A32" s="1">
        <v>60</v>
      </c>
      <c r="B32" s="15">
        <v>0.236004732548727</v>
      </c>
      <c r="C32" s="22">
        <f t="shared" si="14"/>
        <v>4.5319613886455916E-3</v>
      </c>
      <c r="D32" s="13">
        <v>99.896329487834777</v>
      </c>
      <c r="E32" s="6">
        <v>0</v>
      </c>
      <c r="F32" s="6">
        <v>0</v>
      </c>
      <c r="G32" s="15">
        <v>0.236004732548727</v>
      </c>
      <c r="H32" s="22">
        <f t="shared" si="12"/>
        <v>4.5319613886455916E-3</v>
      </c>
      <c r="I32" s="14">
        <v>99.896329487834777</v>
      </c>
      <c r="J32" s="7">
        <v>0</v>
      </c>
      <c r="K32" s="8">
        <v>0</v>
      </c>
      <c r="L32" s="15">
        <v>0.236004732548727</v>
      </c>
      <c r="M32" s="22">
        <f t="shared" si="13"/>
        <v>4.5319613886455916E-3</v>
      </c>
      <c r="N32" s="10">
        <v>99.896329487834777</v>
      </c>
      <c r="O32" s="9">
        <v>0</v>
      </c>
      <c r="P32" s="10">
        <v>0</v>
      </c>
      <c r="Q32" s="107"/>
      <c r="R32" s="236">
        <v>60</v>
      </c>
      <c r="S32" s="57">
        <f t="shared" si="0"/>
        <v>4.5319613886455916E-3</v>
      </c>
      <c r="T32" s="397">
        <f t="shared" si="1"/>
        <v>0</v>
      </c>
      <c r="U32" s="208">
        <f t="shared" si="8"/>
        <v>99.896329487834763</v>
      </c>
      <c r="V32" s="58">
        <f t="shared" si="9"/>
        <v>1.7404671430534633E-14</v>
      </c>
      <c r="W32" s="208">
        <f t="shared" si="10"/>
        <v>0</v>
      </c>
      <c r="X32" s="58">
        <f t="shared" si="11"/>
        <v>0</v>
      </c>
    </row>
    <row r="33" spans="1:24" ht="24.75" x14ac:dyDescent="0.25">
      <c r="A33" s="1"/>
      <c r="B33" s="1"/>
      <c r="C33" s="11" t="s">
        <v>232</v>
      </c>
      <c r="D33" s="11" t="s">
        <v>233</v>
      </c>
      <c r="E33" s="11"/>
      <c r="F33" s="11"/>
      <c r="G33" s="2" t="s">
        <v>234</v>
      </c>
      <c r="H33" s="2" t="s">
        <v>235</v>
      </c>
      <c r="I33" s="1"/>
      <c r="J33" s="1"/>
      <c r="K33" s="1"/>
      <c r="L33" s="12" t="s">
        <v>236</v>
      </c>
      <c r="M33" s="12" t="s">
        <v>237</v>
      </c>
      <c r="N33" s="1"/>
      <c r="O33" s="1"/>
      <c r="P33" s="1"/>
    </row>
    <row r="35" spans="1:24" ht="23.25" x14ac:dyDescent="0.5">
      <c r="A35" s="118" t="s">
        <v>78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</row>
    <row r="36" spans="1:24" ht="24.75" x14ac:dyDescent="0.35">
      <c r="A36" s="117" t="s">
        <v>0</v>
      </c>
      <c r="B36" s="1" t="s">
        <v>8</v>
      </c>
      <c r="C36" s="11" t="s">
        <v>136</v>
      </c>
      <c r="D36" s="11" t="s">
        <v>137</v>
      </c>
      <c r="E36" s="11"/>
      <c r="F36" s="11"/>
      <c r="G36" s="2" t="s">
        <v>138</v>
      </c>
      <c r="H36" s="2" t="s">
        <v>139</v>
      </c>
      <c r="I36" s="2"/>
      <c r="J36" s="1"/>
      <c r="K36" s="1"/>
      <c r="L36" s="12" t="s">
        <v>140</v>
      </c>
      <c r="M36" s="12" t="s">
        <v>54</v>
      </c>
      <c r="N36" s="1"/>
      <c r="O36" s="1"/>
      <c r="P36" s="1"/>
      <c r="Q36" s="107"/>
      <c r="R36" s="1" t="s">
        <v>28</v>
      </c>
      <c r="S36" s="1" t="s">
        <v>78</v>
      </c>
      <c r="T36" s="1" t="s">
        <v>0</v>
      </c>
      <c r="U36" s="1" t="s">
        <v>8</v>
      </c>
      <c r="V36" s="1"/>
    </row>
    <row r="37" spans="1:24" ht="24.75" x14ac:dyDescent="0.35">
      <c r="A37" s="1" t="s">
        <v>1</v>
      </c>
      <c r="B37" s="5" t="s">
        <v>77</v>
      </c>
      <c r="C37" s="5" t="s">
        <v>6</v>
      </c>
      <c r="D37" s="5" t="s">
        <v>7</v>
      </c>
      <c r="E37" s="5" t="s">
        <v>25</v>
      </c>
      <c r="F37" s="5" t="s">
        <v>86</v>
      </c>
      <c r="G37" s="7" t="s">
        <v>77</v>
      </c>
      <c r="H37" s="7" t="s">
        <v>6</v>
      </c>
      <c r="I37" s="7" t="s">
        <v>7</v>
      </c>
      <c r="J37" s="7" t="s">
        <v>25</v>
      </c>
      <c r="K37" s="7" t="s">
        <v>86</v>
      </c>
      <c r="L37" s="9" t="s">
        <v>77</v>
      </c>
      <c r="M37" s="9" t="s">
        <v>6</v>
      </c>
      <c r="N37" s="9" t="s">
        <v>7</v>
      </c>
      <c r="O37" s="9" t="s">
        <v>25</v>
      </c>
      <c r="P37" s="9" t="s">
        <v>86</v>
      </c>
      <c r="Q37" s="107"/>
      <c r="R37" s="23" t="s">
        <v>1</v>
      </c>
      <c r="S37" s="43" t="s">
        <v>6</v>
      </c>
      <c r="T37" s="25" t="s">
        <v>29</v>
      </c>
      <c r="U37" s="43" t="s">
        <v>7</v>
      </c>
      <c r="V37" s="25" t="s">
        <v>29</v>
      </c>
      <c r="W37" s="43" t="s">
        <v>90</v>
      </c>
      <c r="X37" s="43" t="s">
        <v>29</v>
      </c>
    </row>
    <row r="38" spans="1:24" ht="23.25" x14ac:dyDescent="0.35">
      <c r="A38" s="1">
        <v>0</v>
      </c>
      <c r="B38" s="6">
        <v>50.615698362289059</v>
      </c>
      <c r="C38" s="17">
        <f>B38/$B$38</f>
        <v>1</v>
      </c>
      <c r="D38" s="13">
        <f>((($B$38-B38)/$B$38)*100)</f>
        <v>0</v>
      </c>
      <c r="E38" s="13">
        <v>35.576999999999998</v>
      </c>
      <c r="F38" s="6">
        <f>E38/(1000*71*10^-6)</f>
        <v>501.08450704225356</v>
      </c>
      <c r="G38" s="8">
        <v>50.824148452581106</v>
      </c>
      <c r="H38" s="20">
        <v>1</v>
      </c>
      <c r="I38" s="20">
        <v>0</v>
      </c>
      <c r="J38" s="20">
        <v>35.576999999999998</v>
      </c>
      <c r="K38" s="20">
        <v>501.08450704225356</v>
      </c>
      <c r="L38" s="10">
        <v>49.569244660315086</v>
      </c>
      <c r="M38" s="22">
        <f>L38/$L$38</f>
        <v>1</v>
      </c>
      <c r="N38" s="22">
        <f>((($L$38-L38)/$L$38)*100)</f>
        <v>0</v>
      </c>
      <c r="O38" s="22">
        <v>35.576999999999998</v>
      </c>
      <c r="P38" s="22">
        <f>O38/(1000*71*10^-6)</f>
        <v>501.08450704225356</v>
      </c>
      <c r="Q38" s="107"/>
      <c r="R38" s="26">
        <v>0</v>
      </c>
      <c r="S38" s="91">
        <f>AVERAGE(M38,H38,C38)</f>
        <v>1</v>
      </c>
      <c r="T38" s="398">
        <f>STDEV(C38,H38,M38)</f>
        <v>0</v>
      </c>
      <c r="U38" s="126">
        <f>AVERAGE(D38,I38,N38)</f>
        <v>0</v>
      </c>
      <c r="V38" s="87">
        <f>STDEV(D38,I38,N38)</f>
        <v>0</v>
      </c>
      <c r="W38" s="126">
        <f>AVERAGE(F38,K38,P38)</f>
        <v>501.08450704225356</v>
      </c>
      <c r="X38" s="87">
        <f>STDEV(F38,K38,P38)</f>
        <v>0</v>
      </c>
    </row>
    <row r="39" spans="1:24" ht="23.25" x14ac:dyDescent="0.35">
      <c r="A39" s="1">
        <v>5</v>
      </c>
      <c r="B39" s="6">
        <v>46.263621645183385</v>
      </c>
      <c r="C39" s="17">
        <f>B39/$B$38</f>
        <v>0.91401725437126113</v>
      </c>
      <c r="D39" s="13">
        <f>((($B$38-B39)/$B$38)*100)</f>
        <v>8.5982745628738861</v>
      </c>
      <c r="E39" s="13">
        <v>17</v>
      </c>
      <c r="F39" s="6">
        <f>E39/(1000*71*10^-6)</f>
        <v>239.43661971830988</v>
      </c>
      <c r="G39" s="8">
        <v>46.71710567283143</v>
      </c>
      <c r="H39" s="20">
        <v>0.91919111475952142</v>
      </c>
      <c r="I39" s="20">
        <v>8.0808885240478627</v>
      </c>
      <c r="J39" s="20">
        <v>16.75</v>
      </c>
      <c r="K39" s="20">
        <v>235.91549295774649</v>
      </c>
      <c r="L39" s="10">
        <v>44.824241858148078</v>
      </c>
      <c r="M39" s="22">
        <f>L39/$L$38</f>
        <v>0.90427526514306888</v>
      </c>
      <c r="N39" s="22">
        <f>((($L$38-L39)/$L$38)*100)</f>
        <v>9.5724734856931075</v>
      </c>
      <c r="O39" s="22">
        <v>14.75</v>
      </c>
      <c r="P39" s="22">
        <f>O39/(1000*71*10^-6)</f>
        <v>207.74647887323945</v>
      </c>
      <c r="Q39" s="107"/>
      <c r="R39" s="26">
        <v>5</v>
      </c>
      <c r="S39" s="55">
        <f>AVERAGE(M39,H39,C39)</f>
        <v>0.91249454475795044</v>
      </c>
      <c r="T39" s="396">
        <f>STDEV(C39,H39,M39)</f>
        <v>7.57361379197595E-3</v>
      </c>
      <c r="U39" s="61">
        <f>AVERAGE(D39,I39,N39)</f>
        <v>8.7505455242049521</v>
      </c>
      <c r="V39" s="56">
        <f>STDEV(D39,I39,N39)</f>
        <v>0.75736137919759072</v>
      </c>
      <c r="W39" s="61">
        <f>AVERAGE(F39,K39,P39)</f>
        <v>227.69953051643196</v>
      </c>
      <c r="X39" s="56">
        <f>STDEV(F39,K39,P39)</f>
        <v>17.369305853226226</v>
      </c>
    </row>
    <row r="40" spans="1:24" ht="23.25" x14ac:dyDescent="0.35">
      <c r="A40" s="1">
        <v>15</v>
      </c>
      <c r="B40" s="6">
        <v>39.089451397969981</v>
      </c>
      <c r="C40" s="17">
        <f>B40/$B$38</f>
        <v>0.77227920709858977</v>
      </c>
      <c r="D40" s="13">
        <f>((($B$38-B40)/$B$38)*100)</f>
        <v>22.772079290141029</v>
      </c>
      <c r="E40" s="13">
        <v>15.5</v>
      </c>
      <c r="F40" s="6">
        <f>E40/(1000*71*10^-6)</f>
        <v>218.3098591549296</v>
      </c>
      <c r="G40" s="8">
        <v>38.727504825954291</v>
      </c>
      <c r="H40" s="20">
        <v>0.76199023505700303</v>
      </c>
      <c r="I40" s="20">
        <v>23.800976494299704</v>
      </c>
      <c r="J40" s="20">
        <v>14.25</v>
      </c>
      <c r="K40" s="20">
        <v>200.7042253521127</v>
      </c>
      <c r="L40" s="10">
        <v>37.503113518899056</v>
      </c>
      <c r="M40" s="22">
        <f>L40/$L$38</f>
        <v>0.75658029037759134</v>
      </c>
      <c r="N40" s="22">
        <f>((($L$38-L40)/$L$38)*100)</f>
        <v>24.341970962240865</v>
      </c>
      <c r="O40" s="22">
        <v>14</v>
      </c>
      <c r="P40" s="22">
        <f>O40/(1000*71*10^-6)</f>
        <v>197.18309859154931</v>
      </c>
      <c r="Q40" s="107"/>
      <c r="R40" s="26">
        <v>15</v>
      </c>
      <c r="S40" s="55">
        <f>AVERAGE(M40,H40,C40)</f>
        <v>0.76361657751106138</v>
      </c>
      <c r="T40" s="396">
        <f>STDEV(C40,H40,M40)</f>
        <v>7.9748190503995432E-3</v>
      </c>
      <c r="U40" s="61">
        <f>AVERAGE(D40,I40,N40)</f>
        <v>23.638342248893867</v>
      </c>
      <c r="V40" s="56">
        <f>STDEV(D40,I40,N40)</f>
        <v>0.79748190503995076</v>
      </c>
      <c r="W40" s="61">
        <f>AVERAGE(F40,K40,P40)</f>
        <v>205.39906103286387</v>
      </c>
      <c r="X40" s="56">
        <f>STDEV(F40,K40,P40)</f>
        <v>11.318838921353235</v>
      </c>
    </row>
    <row r="41" spans="1:24" ht="23.25" x14ac:dyDescent="0.35">
      <c r="A41" s="1">
        <v>30</v>
      </c>
      <c r="B41" s="6">
        <v>27.636839155613671</v>
      </c>
      <c r="C41" s="17">
        <f>B41/$B$38</f>
        <v>0.54601319451919961</v>
      </c>
      <c r="D41" s="13">
        <f>((($B$38-B41)/$B$38)*100)</f>
        <v>45.398680548080037</v>
      </c>
      <c r="E41" s="13">
        <v>13</v>
      </c>
      <c r="F41" s="6">
        <f>E41/(1000*71*10^-6)</f>
        <v>183.0985915492958</v>
      </c>
      <c r="G41" s="8">
        <v>25.7</v>
      </c>
      <c r="H41" s="20">
        <v>0.50566513719316086</v>
      </c>
      <c r="I41" s="20">
        <v>49.433486280683915</v>
      </c>
      <c r="J41" s="20">
        <v>14</v>
      </c>
      <c r="K41" s="20">
        <v>197.18309859154931</v>
      </c>
      <c r="L41" s="10">
        <v>26.188897191605953</v>
      </c>
      <c r="M41" s="22">
        <f>L41/$L$38</f>
        <v>0.52832955940869253</v>
      </c>
      <c r="N41" s="22">
        <f>((($L$38-L41)/$L$38)*100)</f>
        <v>47.167044059130745</v>
      </c>
      <c r="O41" s="22">
        <v>13.25</v>
      </c>
      <c r="P41" s="22">
        <f>O41/(1000*71*10^-6)</f>
        <v>186.61971830985917</v>
      </c>
      <c r="Q41" s="107"/>
      <c r="R41" s="26">
        <v>30</v>
      </c>
      <c r="S41" s="55">
        <f>AVERAGE(M41,H41,C41)</f>
        <v>0.52666929704035104</v>
      </c>
      <c r="T41" s="396">
        <f>STDEV(C41,H41,M41)</f>
        <v>2.0225201750418347E-2</v>
      </c>
      <c r="U41" s="61">
        <f>AVERAGE(D41,I41,N41)</f>
        <v>47.333070295964895</v>
      </c>
      <c r="V41" s="56">
        <f>STDEV(D41,I41,N41)</f>
        <v>2.0225201750418371</v>
      </c>
      <c r="W41" s="61">
        <f>AVERAGE(F41,K41,P41)</f>
        <v>188.96713615023475</v>
      </c>
      <c r="X41" s="56">
        <f>STDEV(F41,K41,P41)</f>
        <v>7.3298098572751096</v>
      </c>
    </row>
    <row r="42" spans="1:24" ht="23.25" x14ac:dyDescent="0.35">
      <c r="A42" s="1">
        <v>60</v>
      </c>
      <c r="B42" s="6">
        <v>15.493959773335824</v>
      </c>
      <c r="C42" s="17">
        <f>B42/$B$38</f>
        <v>0.30610976978793425</v>
      </c>
      <c r="D42" s="13">
        <f>((($B$38-B42)/$B$38)*100)</f>
        <v>69.389023021206569</v>
      </c>
      <c r="E42" s="13">
        <v>13</v>
      </c>
      <c r="F42" s="6">
        <f>E42/(1000*71*10^-6)</f>
        <v>183.0985915492958</v>
      </c>
      <c r="G42" s="8">
        <v>13.3</v>
      </c>
      <c r="H42" s="20">
        <v>0.26168662741902882</v>
      </c>
      <c r="I42" s="20">
        <v>73.831337258097122</v>
      </c>
      <c r="J42" s="20">
        <v>11.75</v>
      </c>
      <c r="K42" s="20">
        <v>165.49295774647888</v>
      </c>
      <c r="L42" s="10">
        <v>14.831247275670963</v>
      </c>
      <c r="M42" s="22">
        <f>L42/$L$38</f>
        <v>0.29920260793372128</v>
      </c>
      <c r="N42" s="22">
        <f>((($L$38-L42)/$L$38)*100)</f>
        <v>70.079739206627877</v>
      </c>
      <c r="O42" s="22">
        <v>12.25</v>
      </c>
      <c r="P42" s="22">
        <f>O42/(1000*71*10^-6)</f>
        <v>172.53521126760566</v>
      </c>
      <c r="Q42" s="107"/>
      <c r="R42" s="27">
        <v>60</v>
      </c>
      <c r="S42" s="57">
        <f>AVERAGE(M42,H42,C42)</f>
        <v>0.28899966838022811</v>
      </c>
      <c r="T42" s="397">
        <f>STDEV(C42,H42,M42)</f>
        <v>2.3904578559999477E-2</v>
      </c>
      <c r="U42" s="208">
        <f>AVERAGE(D42,I42,N42)</f>
        <v>71.100033161977194</v>
      </c>
      <c r="V42" s="58">
        <f>STDEV(D42,I42,N42)</f>
        <v>2.390457855999951</v>
      </c>
      <c r="W42" s="208">
        <f>AVERAGE(F42,K42,P42)</f>
        <v>173.70892018779344</v>
      </c>
      <c r="X42" s="58">
        <f>STDEV(F42,K42,P42)</f>
        <v>8.8613080226182603</v>
      </c>
    </row>
    <row r="43" spans="1:24" ht="24.75" x14ac:dyDescent="0.35">
      <c r="A43" s="1"/>
      <c r="B43" s="1"/>
      <c r="C43" s="11" t="s">
        <v>12</v>
      </c>
      <c r="D43" s="11" t="s">
        <v>132</v>
      </c>
      <c r="E43" s="11"/>
      <c r="F43" s="11"/>
      <c r="G43" s="2" t="s">
        <v>141</v>
      </c>
      <c r="H43" s="2" t="s">
        <v>26</v>
      </c>
      <c r="I43" s="1"/>
      <c r="J43" s="1"/>
      <c r="K43" s="1"/>
      <c r="L43" s="12" t="s">
        <v>142</v>
      </c>
      <c r="M43" s="12" t="s">
        <v>143</v>
      </c>
      <c r="N43" s="1"/>
      <c r="O43" s="1"/>
      <c r="P43" s="1"/>
      <c r="Q43" s="107"/>
      <c r="R43" s="1"/>
      <c r="S43" s="1"/>
      <c r="T43" s="1"/>
      <c r="U43" s="1"/>
      <c r="V43" s="1"/>
    </row>
    <row r="44" spans="1:24" ht="23.25" x14ac:dyDescent="0.35">
      <c r="A44" s="107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"/>
      <c r="T44" s="1"/>
      <c r="U44" s="107"/>
      <c r="V44" s="107"/>
    </row>
    <row r="45" spans="1:24" ht="24.75" x14ac:dyDescent="0.35">
      <c r="A45" s="117" t="s">
        <v>2</v>
      </c>
      <c r="B45" s="1"/>
      <c r="C45" s="11" t="s">
        <v>30</v>
      </c>
      <c r="D45" s="11" t="s">
        <v>144</v>
      </c>
      <c r="E45" s="11"/>
      <c r="F45" s="11"/>
      <c r="G45" s="2" t="s">
        <v>145</v>
      </c>
      <c r="H45" s="2" t="s">
        <v>146</v>
      </c>
      <c r="I45" s="1"/>
      <c r="J45" s="1"/>
      <c r="K45" s="1"/>
      <c r="L45" s="12" t="s">
        <v>147</v>
      </c>
      <c r="M45" s="12" t="s">
        <v>148</v>
      </c>
      <c r="N45" s="1"/>
      <c r="O45" s="1"/>
      <c r="P45" s="1"/>
      <c r="Q45" s="107"/>
      <c r="R45" s="1" t="s">
        <v>28</v>
      </c>
      <c r="S45" s="1" t="s">
        <v>78</v>
      </c>
      <c r="T45" s="1" t="s">
        <v>2</v>
      </c>
      <c r="U45" s="1"/>
      <c r="V45" s="1"/>
      <c r="X45" s="192"/>
    </row>
    <row r="46" spans="1:24" ht="24.75" x14ac:dyDescent="0.35">
      <c r="A46" s="1" t="s">
        <v>1</v>
      </c>
      <c r="B46" s="5" t="s">
        <v>77</v>
      </c>
      <c r="C46" s="5" t="s">
        <v>6</v>
      </c>
      <c r="D46" s="5" t="s">
        <v>7</v>
      </c>
      <c r="E46" s="5" t="s">
        <v>25</v>
      </c>
      <c r="F46" s="5"/>
      <c r="G46" s="7" t="s">
        <v>77</v>
      </c>
      <c r="H46" s="7" t="s">
        <v>6</v>
      </c>
      <c r="I46" s="7" t="s">
        <v>7</v>
      </c>
      <c r="J46" s="7" t="s">
        <v>25</v>
      </c>
      <c r="K46" s="7"/>
      <c r="L46" s="9" t="s">
        <v>77</v>
      </c>
      <c r="M46" s="9" t="s">
        <v>6</v>
      </c>
      <c r="N46" s="9" t="s">
        <v>7</v>
      </c>
      <c r="O46" s="9" t="s">
        <v>25</v>
      </c>
      <c r="P46" s="9"/>
      <c r="Q46" s="107"/>
      <c r="R46" s="23" t="s">
        <v>1</v>
      </c>
      <c r="S46" s="24" t="s">
        <v>6</v>
      </c>
      <c r="T46" s="23" t="s">
        <v>29</v>
      </c>
      <c r="U46" s="24" t="s">
        <v>7</v>
      </c>
      <c r="V46" s="25" t="s">
        <v>29</v>
      </c>
      <c r="X46" s="86"/>
    </row>
    <row r="47" spans="1:24" ht="23.25" x14ac:dyDescent="0.35">
      <c r="A47" s="1">
        <v>0</v>
      </c>
      <c r="B47" s="13">
        <v>46.69848682981506</v>
      </c>
      <c r="C47" s="17">
        <f>B47/$B$47</f>
        <v>1</v>
      </c>
      <c r="D47" s="13">
        <f>((($B$47-B47)/$B$47)*100)</f>
        <v>0</v>
      </c>
      <c r="E47" s="13" t="s">
        <v>14</v>
      </c>
      <c r="F47" s="13"/>
      <c r="G47" s="20">
        <v>49.158555949934616</v>
      </c>
      <c r="H47" s="20">
        <f>G47/$G$47</f>
        <v>1</v>
      </c>
      <c r="I47" s="20">
        <f>((($G$47-G47)/$G$47)*100)</f>
        <v>0</v>
      </c>
      <c r="J47" s="20" t="s">
        <v>14</v>
      </c>
      <c r="K47" s="14"/>
      <c r="L47" s="22">
        <v>49.752078273865116</v>
      </c>
      <c r="M47" s="22">
        <f>L47/$L$47</f>
        <v>1</v>
      </c>
      <c r="N47" s="22">
        <f>((($L$47-L47)/$L$47)*100)</f>
        <v>0</v>
      </c>
      <c r="O47" s="22" t="s">
        <v>14</v>
      </c>
      <c r="P47" s="15"/>
      <c r="Q47" s="107"/>
      <c r="R47" s="26">
        <v>0</v>
      </c>
      <c r="S47" s="55">
        <f>AVERAGE(M47,H47,C47)</f>
        <v>1</v>
      </c>
      <c r="T47" s="56">
        <f>STDEV(C47,H47,M47)</f>
        <v>0</v>
      </c>
      <c r="U47" s="94">
        <f>AVERAGE(D47,I47,N47)</f>
        <v>0</v>
      </c>
      <c r="V47" s="87">
        <f>STDEV(D47,I47,N47)</f>
        <v>0</v>
      </c>
      <c r="X47" s="86"/>
    </row>
    <row r="48" spans="1:24" ht="23.25" x14ac:dyDescent="0.35">
      <c r="A48" s="1">
        <v>5</v>
      </c>
      <c r="B48" s="13">
        <v>46.507238931440313</v>
      </c>
      <c r="C48" s="17">
        <f>B48/$B$47</f>
        <v>0.99590462322533668</v>
      </c>
      <c r="D48" s="13">
        <f>((($B$47-B48)/$B$47)*100)</f>
        <v>0.40953767746633651</v>
      </c>
      <c r="E48" s="13" t="s">
        <v>14</v>
      </c>
      <c r="F48" s="13"/>
      <c r="G48" s="20">
        <v>47.772580795815429</v>
      </c>
      <c r="H48" s="20">
        <f>G48/$G$47</f>
        <v>0.97180602384800052</v>
      </c>
      <c r="I48" s="20">
        <f>((($G$47-G48)/$G$47)*100)</f>
        <v>2.8193976151999443</v>
      </c>
      <c r="J48" s="20" t="s">
        <v>14</v>
      </c>
      <c r="K48" s="14"/>
      <c r="L48" s="22">
        <v>49.061951242294043</v>
      </c>
      <c r="M48" s="22">
        <f>L48/$L$47</f>
        <v>0.98612867933330939</v>
      </c>
      <c r="N48" s="22">
        <f>((($L$47-L48)/$L$47)*100)</f>
        <v>1.3871320666690592</v>
      </c>
      <c r="O48" s="22" t="s">
        <v>14</v>
      </c>
      <c r="P48" s="15"/>
      <c r="Q48" s="107"/>
      <c r="R48" s="26">
        <v>5</v>
      </c>
      <c r="S48" s="55">
        <f>AVERAGE(M48,H48,C48)</f>
        <v>0.98461310880221553</v>
      </c>
      <c r="T48" s="56">
        <f>STDEV(C48,H48,M48)</f>
        <v>1.2120575007538908E-2</v>
      </c>
      <c r="U48" s="95">
        <f>AVERAGE(D48,I48,N48)</f>
        <v>1.5386891197784467</v>
      </c>
      <c r="V48" s="56">
        <f>STDEV(D48,I48,N48)</f>
        <v>1.2120575007538865</v>
      </c>
      <c r="X48" s="86"/>
    </row>
    <row r="49" spans="1:24" ht="23.25" x14ac:dyDescent="0.35">
      <c r="A49" s="1">
        <v>15</v>
      </c>
      <c r="B49" s="13">
        <v>46.04546515972352</v>
      </c>
      <c r="C49" s="17">
        <f>B49/$B$47</f>
        <v>0.98601621349164115</v>
      </c>
      <c r="D49" s="13">
        <f>((($B$47-B49)/$B$47)*100)</f>
        <v>1.3983786508358829</v>
      </c>
      <c r="E49" s="13" t="s">
        <v>14</v>
      </c>
      <c r="F49" s="13"/>
      <c r="G49" s="20">
        <v>47.478843639080885</v>
      </c>
      <c r="H49" s="20">
        <f>G49/$G$47</f>
        <v>0.96583072308787044</v>
      </c>
      <c r="I49" s="20">
        <f>((($G$47-G49)/$G$47)*100)</f>
        <v>3.4169276912129574</v>
      </c>
      <c r="J49" s="20" t="s">
        <v>14</v>
      </c>
      <c r="K49" s="14"/>
      <c r="L49" s="22">
        <v>48.418737156734537</v>
      </c>
      <c r="M49" s="22">
        <f>L49/$L$47</f>
        <v>0.97320029306532529</v>
      </c>
      <c r="N49" s="22">
        <f>((($L$47-L49)/$L$47)*100)</f>
        <v>2.6799706934674665</v>
      </c>
      <c r="O49" s="22" t="s">
        <v>14</v>
      </c>
      <c r="P49" s="15"/>
      <c r="Q49" s="107"/>
      <c r="R49" s="26">
        <v>15</v>
      </c>
      <c r="S49" s="55">
        <f>AVERAGE(M49,H49,C49)</f>
        <v>0.97501574321494555</v>
      </c>
      <c r="T49" s="56">
        <f>STDEV(C49,H49,M49)</f>
        <v>1.0214470135278542E-2</v>
      </c>
      <c r="U49" s="95">
        <f>AVERAGE(D49,I49,N49)</f>
        <v>2.4984256785054355</v>
      </c>
      <c r="V49" s="56">
        <f>STDEV(D49,I49,N49)</f>
        <v>1.0214470135278544</v>
      </c>
    </row>
    <row r="50" spans="1:24" ht="23.25" x14ac:dyDescent="0.35">
      <c r="A50" s="1">
        <v>30</v>
      </c>
      <c r="B50" s="13">
        <v>45.323626938165518</v>
      </c>
      <c r="C50" s="17">
        <f>B50/$B$47</f>
        <v>0.97055879140880963</v>
      </c>
      <c r="D50" s="13">
        <f>((($B$47-B50)/$B$47)*100)</f>
        <v>2.9441208591190393</v>
      </c>
      <c r="E50" s="13" t="s">
        <v>14</v>
      </c>
      <c r="F50" s="13"/>
      <c r="G50" s="20">
        <v>46.785447412665796</v>
      </c>
      <c r="H50" s="20">
        <f>G50/$G$47</f>
        <v>0.95172542212823119</v>
      </c>
      <c r="I50" s="20">
        <f>((($G$47-G50)/$G$47)*100)</f>
        <v>4.8274577871768756</v>
      </c>
      <c r="J50" s="20" t="s">
        <v>14</v>
      </c>
      <c r="K50" s="14"/>
      <c r="L50" s="22">
        <v>47.62612086680366</v>
      </c>
      <c r="M50" s="22">
        <f>L50/$L$47</f>
        <v>0.95726897285860268</v>
      </c>
      <c r="N50" s="22">
        <f>((($L$47-L50)/$L$47)*100)</f>
        <v>4.2731027141397355</v>
      </c>
      <c r="O50" s="22" t="s">
        <v>14</v>
      </c>
      <c r="P50" s="15"/>
      <c r="Q50" s="107"/>
      <c r="R50" s="26">
        <v>30</v>
      </c>
      <c r="S50" s="55">
        <f>AVERAGE(M50,H50,C50)</f>
        <v>0.95985106213188109</v>
      </c>
      <c r="T50" s="56">
        <f>STDEV(C50,H50,M50)</f>
        <v>9.6785504274164817E-3</v>
      </c>
      <c r="U50" s="95">
        <f>AVERAGE(D50,I50,N50)</f>
        <v>4.014893786811883</v>
      </c>
      <c r="V50" s="56">
        <f>STDEV(D50,I50,N50)</f>
        <v>0.9678550427416458</v>
      </c>
    </row>
    <row r="51" spans="1:24" ht="23.25" x14ac:dyDescent="0.35">
      <c r="A51" s="1">
        <v>60</v>
      </c>
      <c r="B51" s="13">
        <v>44.933938912759203</v>
      </c>
      <c r="C51" s="17">
        <f>B51/$B$47</f>
        <v>0.9622140236901795</v>
      </c>
      <c r="D51" s="13">
        <f>((($B$47-B51)/$B$47)*100)</f>
        <v>3.7785976309820515</v>
      </c>
      <c r="E51" s="13" t="s">
        <v>14</v>
      </c>
      <c r="F51" s="13"/>
      <c r="G51" s="20">
        <v>46.017840463291613</v>
      </c>
      <c r="H51" s="20">
        <f>G51/$G$47</f>
        <v>0.93611050149964425</v>
      </c>
      <c r="I51" s="20">
        <f>((($G$47-G51)/$G$47)*100)</f>
        <v>6.3889498500355772</v>
      </c>
      <c r="J51" s="20" t="s">
        <v>14</v>
      </c>
      <c r="K51" s="14"/>
      <c r="L51" s="22">
        <v>46.774332150196152</v>
      </c>
      <c r="M51" s="22">
        <f>L51/$L$47</f>
        <v>0.94014830682493955</v>
      </c>
      <c r="N51" s="22">
        <f>((($L$47-L51)/$L$47)*100)</f>
        <v>5.9851693175060419</v>
      </c>
      <c r="O51" s="22" t="s">
        <v>14</v>
      </c>
      <c r="P51" s="15"/>
      <c r="Q51" s="107"/>
      <c r="R51" s="27">
        <v>60</v>
      </c>
      <c r="S51" s="57">
        <f>AVERAGE(M51,H51,C51)</f>
        <v>0.94615761067158777</v>
      </c>
      <c r="T51" s="58">
        <f>STDEV(C51,H51,M51)</f>
        <v>1.4051059292058634E-2</v>
      </c>
      <c r="U51" s="96">
        <f>AVERAGE(D51,I51,N51)</f>
        <v>5.3842389328412237</v>
      </c>
      <c r="V51" s="58">
        <f>STDEV(D51,I51,N51)</f>
        <v>1.4051059292058641</v>
      </c>
    </row>
    <row r="52" spans="1:24" ht="24.75" x14ac:dyDescent="0.35">
      <c r="A52" s="1"/>
      <c r="B52" s="1"/>
      <c r="C52" s="11" t="s">
        <v>109</v>
      </c>
      <c r="D52" s="11" t="s">
        <v>149</v>
      </c>
      <c r="E52" s="11"/>
      <c r="F52" s="11"/>
      <c r="G52" s="2" t="s">
        <v>88</v>
      </c>
      <c r="H52" s="2" t="s">
        <v>150</v>
      </c>
      <c r="I52" s="1"/>
      <c r="J52" s="1"/>
      <c r="K52" s="1"/>
      <c r="L52" s="12" t="s">
        <v>151</v>
      </c>
      <c r="M52" s="12" t="s">
        <v>152</v>
      </c>
      <c r="N52" s="1"/>
      <c r="O52" s="1"/>
      <c r="P52" s="1"/>
      <c r="Q52" s="107"/>
      <c r="R52" s="107"/>
      <c r="S52" s="107"/>
      <c r="T52" s="107"/>
      <c r="U52" s="107"/>
      <c r="V52" s="107"/>
    </row>
    <row r="53" spans="1:24" ht="23.25" x14ac:dyDescent="0.35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"/>
      <c r="S53" s="1"/>
      <c r="T53" s="1"/>
      <c r="U53" s="1"/>
      <c r="V53" s="1"/>
    </row>
    <row r="54" spans="1:24" ht="23.25" x14ac:dyDescent="0.35">
      <c r="A54" s="117" t="s">
        <v>177</v>
      </c>
      <c r="B54" s="1" t="s">
        <v>8</v>
      </c>
      <c r="C54" s="11" t="s">
        <v>153</v>
      </c>
      <c r="D54" s="11" t="s">
        <v>201</v>
      </c>
      <c r="E54" s="11"/>
      <c r="F54" s="11"/>
      <c r="G54" s="2" t="s">
        <v>220</v>
      </c>
      <c r="H54" s="2" t="s">
        <v>253</v>
      </c>
      <c r="I54" s="1"/>
      <c r="J54" s="1"/>
      <c r="K54" s="1"/>
      <c r="L54" s="12" t="s">
        <v>219</v>
      </c>
      <c r="M54" s="12" t="s">
        <v>201</v>
      </c>
      <c r="N54" s="1"/>
      <c r="O54" s="1"/>
      <c r="P54" s="1"/>
      <c r="Q54" s="107"/>
      <c r="R54" s="1" t="s">
        <v>28</v>
      </c>
      <c r="S54" s="1" t="s">
        <v>78</v>
      </c>
      <c r="T54" s="1" t="s">
        <v>177</v>
      </c>
      <c r="U54" s="1" t="s">
        <v>8</v>
      </c>
      <c r="V54" s="1"/>
    </row>
    <row r="55" spans="1:24" ht="24.75" x14ac:dyDescent="0.35">
      <c r="A55" s="1" t="s">
        <v>1</v>
      </c>
      <c r="B55" s="5" t="s">
        <v>77</v>
      </c>
      <c r="C55" s="5" t="s">
        <v>52</v>
      </c>
      <c r="D55" s="5" t="s">
        <v>7</v>
      </c>
      <c r="E55" s="5" t="s">
        <v>156</v>
      </c>
      <c r="F55" s="5" t="s">
        <v>86</v>
      </c>
      <c r="G55" s="7" t="s">
        <v>77</v>
      </c>
      <c r="H55" s="7" t="s">
        <v>52</v>
      </c>
      <c r="I55" s="7" t="s">
        <v>7</v>
      </c>
      <c r="J55" s="7" t="s">
        <v>156</v>
      </c>
      <c r="K55" s="7" t="s">
        <v>86</v>
      </c>
      <c r="L55" s="9" t="s">
        <v>77</v>
      </c>
      <c r="M55" s="9" t="s">
        <v>52</v>
      </c>
      <c r="N55" s="9" t="s">
        <v>7</v>
      </c>
      <c r="O55" s="9" t="s">
        <v>156</v>
      </c>
      <c r="P55" s="9" t="s">
        <v>86</v>
      </c>
      <c r="Q55" s="107"/>
      <c r="R55" s="23" t="s">
        <v>1</v>
      </c>
      <c r="S55" s="43" t="s">
        <v>6</v>
      </c>
      <c r="T55" s="25" t="s">
        <v>29</v>
      </c>
      <c r="U55" s="43" t="s">
        <v>7</v>
      </c>
      <c r="V55" s="25" t="s">
        <v>29</v>
      </c>
      <c r="W55" s="43" t="s">
        <v>90</v>
      </c>
      <c r="X55" s="25" t="s">
        <v>29</v>
      </c>
    </row>
    <row r="56" spans="1:24" ht="23.25" x14ac:dyDescent="0.35">
      <c r="A56" s="1">
        <v>0</v>
      </c>
      <c r="B56" s="6">
        <v>51.123505510928453</v>
      </c>
      <c r="C56" s="17">
        <v>1</v>
      </c>
      <c r="D56" s="6">
        <v>0</v>
      </c>
      <c r="E56" s="13">
        <v>35.5</v>
      </c>
      <c r="F56" s="6">
        <v>500.00000000000006</v>
      </c>
      <c r="G56" s="8">
        <v>49.349803848309364</v>
      </c>
      <c r="H56" s="20">
        <v>1</v>
      </c>
      <c r="I56" s="8">
        <v>0</v>
      </c>
      <c r="J56" s="20">
        <v>35.5</v>
      </c>
      <c r="K56" s="8">
        <v>500.00000000000006</v>
      </c>
      <c r="L56" s="10">
        <v>48.842751728002987</v>
      </c>
      <c r="M56" s="22">
        <v>1</v>
      </c>
      <c r="N56" s="10">
        <v>0</v>
      </c>
      <c r="O56" s="22">
        <v>35.5</v>
      </c>
      <c r="P56" s="10">
        <v>500.00000000000006</v>
      </c>
      <c r="Q56" s="107"/>
      <c r="R56" s="244">
        <v>0</v>
      </c>
      <c r="S56" s="91">
        <f>AVERAGE(M56,H56,C56)</f>
        <v>1</v>
      </c>
      <c r="T56" s="398">
        <f>STDEV(C56,H56,M56)</f>
        <v>0</v>
      </c>
      <c r="U56" s="126">
        <f>AVERAGE(D56,I56,N56)</f>
        <v>0</v>
      </c>
      <c r="V56" s="87">
        <f>STDEV(D56,I56,N56)</f>
        <v>0</v>
      </c>
      <c r="W56" s="126">
        <f>AVERAGE(F56,K56,P56)</f>
        <v>500.00000000000006</v>
      </c>
      <c r="X56" s="87">
        <f>STDEV(F56,K56,P56)</f>
        <v>0</v>
      </c>
    </row>
    <row r="57" spans="1:24" ht="23.25" x14ac:dyDescent="0.35">
      <c r="A57" s="1">
        <v>1</v>
      </c>
      <c r="B57" s="6">
        <v>48.400593125350269</v>
      </c>
      <c r="C57" s="17">
        <v>0.94673854309548244</v>
      </c>
      <c r="D57" s="6">
        <v>5.3261456904517601</v>
      </c>
      <c r="E57" s="13"/>
      <c r="F57" s="6"/>
      <c r="G57" s="8">
        <v>43.148141229217259</v>
      </c>
      <c r="H57" s="20">
        <v>0.87433257813638576</v>
      </c>
      <c r="I57" s="8">
        <v>12.56674218636142</v>
      </c>
      <c r="J57" s="20"/>
      <c r="K57" s="8"/>
      <c r="L57" s="10">
        <v>43.062651784046331</v>
      </c>
      <c r="M57" s="22">
        <v>0.88165900283126852</v>
      </c>
      <c r="N57" s="10">
        <v>11.834099716873149</v>
      </c>
      <c r="O57" s="22"/>
      <c r="P57" s="10"/>
      <c r="Q57" s="107"/>
      <c r="R57" s="245">
        <v>1</v>
      </c>
      <c r="S57" s="55">
        <f t="shared" ref="S57:S66" si="15">AVERAGE(M57,H57,C57)</f>
        <v>0.9009100413543788</v>
      </c>
      <c r="T57" s="396">
        <f t="shared" ref="T57:T66" si="16">STDEV(C57,H57,M57)</f>
        <v>3.9857343157543683E-2</v>
      </c>
      <c r="U57" s="61">
        <f t="shared" ref="U57:U66" si="17">AVERAGE(D57,I57,N57)</f>
        <v>9.9089958645621099</v>
      </c>
      <c r="V57" s="56">
        <f t="shared" ref="V57:V66" si="18">STDEV(D57,I57,N57)</f>
        <v>3.9857343157543674</v>
      </c>
      <c r="W57" s="61"/>
      <c r="X57" s="56"/>
    </row>
    <row r="58" spans="1:24" ht="23.25" x14ac:dyDescent="0.35">
      <c r="A58" s="1">
        <v>3</v>
      </c>
      <c r="B58" s="6">
        <v>27.423640949000561</v>
      </c>
      <c r="C58" s="17">
        <v>0.53641941558836037</v>
      </c>
      <c r="D58" s="6">
        <v>46.358058441163962</v>
      </c>
      <c r="E58" s="13"/>
      <c r="F58" s="6"/>
      <c r="G58" s="8">
        <v>22.353119745936855</v>
      </c>
      <c r="H58" s="20">
        <v>0.4529525550830053</v>
      </c>
      <c r="I58" s="8">
        <v>54.704744491699465</v>
      </c>
      <c r="J58" s="20"/>
      <c r="K58" s="8"/>
      <c r="L58" s="10">
        <v>21.770549224733792</v>
      </c>
      <c r="M58" s="22">
        <v>0.44572732809916799</v>
      </c>
      <c r="N58" s="10">
        <v>55.427267190083207</v>
      </c>
      <c r="O58" s="22"/>
      <c r="P58" s="10"/>
      <c r="Q58" s="107"/>
      <c r="R58" s="245">
        <v>3</v>
      </c>
      <c r="S58" s="55">
        <f t="shared" si="15"/>
        <v>0.47836643292351128</v>
      </c>
      <c r="T58" s="396">
        <f t="shared" si="16"/>
        <v>5.04049856011878E-2</v>
      </c>
      <c r="U58" s="61">
        <f t="shared" si="17"/>
        <v>52.16335670764888</v>
      </c>
      <c r="V58" s="56">
        <f t="shared" si="18"/>
        <v>5.0404985601187811</v>
      </c>
      <c r="W58" s="61"/>
      <c r="X58" s="56"/>
    </row>
    <row r="59" spans="1:24" ht="23.25" x14ac:dyDescent="0.35">
      <c r="A59" s="1">
        <v>5</v>
      </c>
      <c r="B59" s="6">
        <v>14.71579021109658</v>
      </c>
      <c r="C59" s="17">
        <v>0.28784783171707284</v>
      </c>
      <c r="D59" s="6">
        <v>71.215216828292711</v>
      </c>
      <c r="E59" s="13">
        <v>4.4000000000000004</v>
      </c>
      <c r="F59" s="6">
        <v>61.971830985915503</v>
      </c>
      <c r="G59" s="8">
        <v>11.208761442181952</v>
      </c>
      <c r="H59" s="20">
        <v>0.22712879420220725</v>
      </c>
      <c r="I59" s="8">
        <v>77.287120579779284</v>
      </c>
      <c r="J59" s="20">
        <v>4.4000000000000004</v>
      </c>
      <c r="K59" s="8">
        <v>61.971830985915503</v>
      </c>
      <c r="L59" s="10">
        <v>10.815967681673827</v>
      </c>
      <c r="M59" s="22">
        <v>0.22144468317235932</v>
      </c>
      <c r="N59" s="10">
        <v>77.855531682764067</v>
      </c>
      <c r="O59" s="22">
        <v>4.7</v>
      </c>
      <c r="P59" s="10">
        <v>66.197183098591552</v>
      </c>
      <c r="Q59" s="107"/>
      <c r="R59" s="245">
        <v>5</v>
      </c>
      <c r="S59" s="55">
        <f t="shared" si="15"/>
        <v>0.24547376969721313</v>
      </c>
      <c r="T59" s="396">
        <f t="shared" si="16"/>
        <v>3.6806903273667209E-2</v>
      </c>
      <c r="U59" s="61">
        <f t="shared" si="17"/>
        <v>75.452623030278687</v>
      </c>
      <c r="V59" s="56">
        <f t="shared" si="18"/>
        <v>3.68069032736673</v>
      </c>
      <c r="W59" s="61">
        <f t="shared" ref="W59:W66" si="19">AVERAGE(F59,K59,P59)</f>
        <v>63.380281690140855</v>
      </c>
      <c r="X59" s="56">
        <f t="shared" ref="X59:X66" si="20">STDEV(F59,K59,P59)</f>
        <v>2.4395081796744709</v>
      </c>
    </row>
    <row r="60" spans="1:24" ht="23.25" x14ac:dyDescent="0.35">
      <c r="A60" s="1">
        <v>7</v>
      </c>
      <c r="B60" s="6">
        <v>6.330141976461797</v>
      </c>
      <c r="C60" s="17">
        <v>0.12382057750536354</v>
      </c>
      <c r="D60" s="6">
        <v>87.617942249463638</v>
      </c>
      <c r="E60" s="13"/>
      <c r="F60" s="6"/>
      <c r="G60" s="8">
        <v>4.4359704838408369</v>
      </c>
      <c r="H60" s="20">
        <v>8.9888310346198166E-2</v>
      </c>
      <c r="I60" s="8">
        <v>91.011168965380179</v>
      </c>
      <c r="J60" s="20"/>
      <c r="K60" s="8"/>
      <c r="L60" s="10">
        <v>6.3263824023911832</v>
      </c>
      <c r="M60" s="22">
        <v>0.12952551153591296</v>
      </c>
      <c r="N60" s="10">
        <v>87.047448846408699</v>
      </c>
      <c r="O60" s="22"/>
      <c r="P60" s="10"/>
      <c r="Q60" s="107"/>
      <c r="R60" s="245">
        <v>7</v>
      </c>
      <c r="S60" s="55">
        <f t="shared" si="15"/>
        <v>0.11441146646249156</v>
      </c>
      <c r="T60" s="396">
        <f t="shared" si="16"/>
        <v>2.1428379721791842E-2</v>
      </c>
      <c r="U60" s="61">
        <f t="shared" si="17"/>
        <v>88.558853353750848</v>
      </c>
      <c r="V60" s="56">
        <f t="shared" si="18"/>
        <v>2.1428379721791941</v>
      </c>
      <c r="W60" s="61"/>
      <c r="X60" s="56"/>
    </row>
    <row r="61" spans="1:24" ht="23.25" x14ac:dyDescent="0.35">
      <c r="A61" s="1">
        <v>9</v>
      </c>
      <c r="B61" s="6">
        <v>2.7106529049131329</v>
      </c>
      <c r="C61" s="17">
        <v>5.3021655651795792E-2</v>
      </c>
      <c r="D61" s="6">
        <v>94.697834434820422</v>
      </c>
      <c r="E61" s="13"/>
      <c r="F61" s="6"/>
      <c r="G61" s="8">
        <v>2.2791191855034558</v>
      </c>
      <c r="H61" s="20">
        <v>4.6182943148243831E-2</v>
      </c>
      <c r="I61" s="8">
        <v>95.381705685175618</v>
      </c>
      <c r="J61" s="20"/>
      <c r="K61" s="8"/>
      <c r="L61" s="10">
        <v>2.1426303007659255</v>
      </c>
      <c r="M61" s="22">
        <v>4.386792768552171E-2</v>
      </c>
      <c r="N61" s="10">
        <v>95.613207231447845</v>
      </c>
      <c r="O61" s="22"/>
      <c r="P61" s="10"/>
      <c r="Q61" s="107"/>
      <c r="R61" s="245">
        <v>9</v>
      </c>
      <c r="S61" s="55">
        <f t="shared" si="15"/>
        <v>4.7690842161853771E-2</v>
      </c>
      <c r="T61" s="396">
        <f t="shared" si="16"/>
        <v>4.759517149519628E-3</v>
      </c>
      <c r="U61" s="61">
        <f t="shared" si="17"/>
        <v>95.230915783814623</v>
      </c>
      <c r="V61" s="56">
        <f t="shared" si="18"/>
        <v>0.47595171495196886</v>
      </c>
      <c r="W61" s="61"/>
      <c r="X61" s="56"/>
    </row>
    <row r="62" spans="1:24" ht="23.25" x14ac:dyDescent="0.35">
      <c r="A62" s="1">
        <v>11</v>
      </c>
      <c r="B62" s="6">
        <v>0.96228750233513916</v>
      </c>
      <c r="C62" s="17">
        <v>1.8822799663638774E-2</v>
      </c>
      <c r="D62" s="6">
        <v>98.117720033636118</v>
      </c>
      <c r="E62" s="13"/>
      <c r="F62" s="6"/>
      <c r="G62" s="8">
        <v>1.592261348776387</v>
      </c>
      <c r="H62" s="20">
        <v>3.2264795898088158E-2</v>
      </c>
      <c r="I62" s="8">
        <v>96.773520410191182</v>
      </c>
      <c r="J62" s="20"/>
      <c r="K62" s="8"/>
      <c r="L62" s="10">
        <v>1.4765318512983372</v>
      </c>
      <c r="M62" s="22">
        <v>3.0230316660308024E-2</v>
      </c>
      <c r="N62" s="10">
        <v>96.976968333969197</v>
      </c>
      <c r="O62" s="22"/>
      <c r="P62" s="10"/>
      <c r="Q62" s="107"/>
      <c r="R62" s="245">
        <v>11</v>
      </c>
      <c r="S62" s="55">
        <f t="shared" si="15"/>
        <v>2.7105970740678317E-2</v>
      </c>
      <c r="T62" s="396">
        <f t="shared" si="16"/>
        <v>7.2452031552516236E-3</v>
      </c>
      <c r="U62" s="61">
        <f t="shared" si="17"/>
        <v>97.289402925932166</v>
      </c>
      <c r="V62" s="56">
        <f t="shared" si="18"/>
        <v>0.72452031552515994</v>
      </c>
      <c r="W62" s="61"/>
      <c r="X62" s="56"/>
    </row>
    <row r="63" spans="1:24" ht="23.25" x14ac:dyDescent="0.35">
      <c r="A63" s="1">
        <v>13</v>
      </c>
      <c r="B63" s="15">
        <v>0.236004732548727</v>
      </c>
      <c r="C63" s="22">
        <f t="shared" ref="C63:C66" si="21">B63/$L$4</f>
        <v>4.5319613886455916E-3</v>
      </c>
      <c r="D63" s="6">
        <v>99.896329487834805</v>
      </c>
      <c r="E63" s="13"/>
      <c r="F63" s="6"/>
      <c r="G63" s="14">
        <v>0.76270315710816361</v>
      </c>
      <c r="H63" s="20">
        <v>1.5455039283490332E-2</v>
      </c>
      <c r="I63" s="8">
        <v>98.454496071650965</v>
      </c>
      <c r="J63" s="20"/>
      <c r="K63" s="8"/>
      <c r="L63" s="15">
        <v>0.61019521763497098</v>
      </c>
      <c r="M63" s="22">
        <v>1.2493055694999431E-2</v>
      </c>
      <c r="N63" s="10">
        <v>98.750694430500047</v>
      </c>
      <c r="O63" s="22"/>
      <c r="P63" s="10"/>
      <c r="Q63" s="107"/>
      <c r="R63" s="245">
        <v>13</v>
      </c>
      <c r="S63" s="55">
        <f t="shared" si="15"/>
        <v>1.0826685455711783E-2</v>
      </c>
      <c r="T63" s="396">
        <f t="shared" si="16"/>
        <v>5.6489822096550358E-3</v>
      </c>
      <c r="U63" s="61">
        <f t="shared" si="17"/>
        <v>99.033839996661939</v>
      </c>
      <c r="V63" s="56">
        <f t="shared" si="18"/>
        <v>0.76147846898907423</v>
      </c>
      <c r="W63" s="61"/>
      <c r="X63" s="56"/>
    </row>
    <row r="64" spans="1:24" ht="23.25" x14ac:dyDescent="0.35">
      <c r="A64" s="1">
        <v>15</v>
      </c>
      <c r="B64" s="15">
        <v>0.236004732548727</v>
      </c>
      <c r="C64" s="22">
        <f t="shared" si="21"/>
        <v>4.5319613886455916E-3</v>
      </c>
      <c r="D64" s="6">
        <v>99.896329487834777</v>
      </c>
      <c r="E64" s="13">
        <v>0</v>
      </c>
      <c r="F64" s="6">
        <v>0</v>
      </c>
      <c r="G64" s="15">
        <v>0.236004732548727</v>
      </c>
      <c r="H64" s="22">
        <f t="shared" ref="H64:H66" si="22">G64/$L$4</f>
        <v>4.5319613886455916E-3</v>
      </c>
      <c r="I64" s="8">
        <v>99.896329487834777</v>
      </c>
      <c r="J64" s="20">
        <v>0</v>
      </c>
      <c r="K64" s="8">
        <v>0</v>
      </c>
      <c r="L64" s="15">
        <v>0.236004732548727</v>
      </c>
      <c r="M64" s="22">
        <f t="shared" ref="M64:M66" si="23">L64/$L$4</f>
        <v>4.5319613886455916E-3</v>
      </c>
      <c r="N64" s="10">
        <v>99.896329487834777</v>
      </c>
      <c r="O64" s="22">
        <v>0</v>
      </c>
      <c r="P64" s="10">
        <v>0</v>
      </c>
      <c r="Q64" s="107"/>
      <c r="R64" s="245">
        <v>15</v>
      </c>
      <c r="S64" s="55">
        <f t="shared" si="15"/>
        <v>4.5319613886455916E-3</v>
      </c>
      <c r="T64" s="396">
        <f t="shared" si="16"/>
        <v>0</v>
      </c>
      <c r="U64" s="61">
        <f t="shared" si="17"/>
        <v>99.896329487834763</v>
      </c>
      <c r="V64" s="56">
        <f t="shared" si="18"/>
        <v>1.7404671430534633E-14</v>
      </c>
      <c r="W64" s="61">
        <f t="shared" si="19"/>
        <v>0</v>
      </c>
      <c r="X64" s="56">
        <f t="shared" si="20"/>
        <v>0</v>
      </c>
    </row>
    <row r="65" spans="1:24" ht="23.25" x14ac:dyDescent="0.35">
      <c r="A65" s="1">
        <v>30</v>
      </c>
      <c r="B65" s="15">
        <v>0.236004732548727</v>
      </c>
      <c r="C65" s="22">
        <f t="shared" si="21"/>
        <v>4.5319613886455916E-3</v>
      </c>
      <c r="D65" s="6">
        <v>99.896329487834777</v>
      </c>
      <c r="E65" s="13">
        <v>0</v>
      </c>
      <c r="F65" s="6">
        <v>0</v>
      </c>
      <c r="G65" s="15">
        <v>0.236004732548727</v>
      </c>
      <c r="H65" s="22">
        <f t="shared" si="22"/>
        <v>4.5319613886455916E-3</v>
      </c>
      <c r="I65" s="8">
        <v>99.896329487834777</v>
      </c>
      <c r="J65" s="20">
        <v>0</v>
      </c>
      <c r="K65" s="8">
        <v>0</v>
      </c>
      <c r="L65" s="15">
        <v>0.236004732548727</v>
      </c>
      <c r="M65" s="22">
        <f t="shared" si="23"/>
        <v>4.5319613886455916E-3</v>
      </c>
      <c r="N65" s="10">
        <v>99.896329487834777</v>
      </c>
      <c r="O65" s="22">
        <v>0</v>
      </c>
      <c r="P65" s="10">
        <v>0</v>
      </c>
      <c r="Q65" s="107"/>
      <c r="R65" s="245">
        <v>30</v>
      </c>
      <c r="S65" s="55">
        <f t="shared" si="15"/>
        <v>4.5319613886455916E-3</v>
      </c>
      <c r="T65" s="396">
        <f t="shared" si="16"/>
        <v>0</v>
      </c>
      <c r="U65" s="61">
        <f t="shared" si="17"/>
        <v>99.896329487834763</v>
      </c>
      <c r="V65" s="56">
        <f t="shared" si="18"/>
        <v>1.7404671430534633E-14</v>
      </c>
      <c r="W65" s="61">
        <f t="shared" si="19"/>
        <v>0</v>
      </c>
      <c r="X65" s="56">
        <f t="shared" si="20"/>
        <v>0</v>
      </c>
    </row>
    <row r="66" spans="1:24" ht="23.25" x14ac:dyDescent="0.35">
      <c r="A66" s="1">
        <v>60</v>
      </c>
      <c r="B66" s="15">
        <v>0.236004732548727</v>
      </c>
      <c r="C66" s="22">
        <f t="shared" si="21"/>
        <v>4.5319613886455916E-3</v>
      </c>
      <c r="D66" s="6">
        <v>99.896329487834777</v>
      </c>
      <c r="E66" s="13">
        <v>0</v>
      </c>
      <c r="F66" s="6">
        <v>0</v>
      </c>
      <c r="G66" s="15">
        <v>0.236004732548727</v>
      </c>
      <c r="H66" s="22">
        <f t="shared" si="22"/>
        <v>4.5319613886455916E-3</v>
      </c>
      <c r="I66" s="8">
        <v>99.896329487834777</v>
      </c>
      <c r="J66" s="20">
        <v>0</v>
      </c>
      <c r="K66" s="8">
        <v>0</v>
      </c>
      <c r="L66" s="15">
        <v>0.236004732548727</v>
      </c>
      <c r="M66" s="22">
        <f t="shared" si="23"/>
        <v>4.5319613886455916E-3</v>
      </c>
      <c r="N66" s="10">
        <v>99.896329487834777</v>
      </c>
      <c r="O66" s="22">
        <v>0</v>
      </c>
      <c r="P66" s="10">
        <v>0</v>
      </c>
      <c r="Q66" s="107"/>
      <c r="R66" s="246">
        <v>60</v>
      </c>
      <c r="S66" s="57">
        <f t="shared" si="15"/>
        <v>4.5319613886455916E-3</v>
      </c>
      <c r="T66" s="397">
        <f t="shared" si="16"/>
        <v>0</v>
      </c>
      <c r="U66" s="208">
        <f t="shared" si="17"/>
        <v>99.896329487834763</v>
      </c>
      <c r="V66" s="58">
        <f t="shared" si="18"/>
        <v>1.7404671430534633E-14</v>
      </c>
      <c r="W66" s="208">
        <f t="shared" si="19"/>
        <v>0</v>
      </c>
      <c r="X66" s="58">
        <f t="shared" si="20"/>
        <v>0</v>
      </c>
    </row>
    <row r="67" spans="1:24" ht="23.25" x14ac:dyDescent="0.25">
      <c r="A67" s="1"/>
      <c r="B67" s="1"/>
      <c r="C67" s="11" t="s">
        <v>254</v>
      </c>
      <c r="D67" s="11" t="s">
        <v>255</v>
      </c>
      <c r="E67" s="11"/>
      <c r="F67" s="11"/>
      <c r="G67" s="2" t="s">
        <v>124</v>
      </c>
      <c r="H67" s="2" t="s">
        <v>256</v>
      </c>
      <c r="I67" s="1"/>
      <c r="J67" s="1"/>
      <c r="K67" s="1"/>
      <c r="L67" s="12" t="s">
        <v>222</v>
      </c>
      <c r="M67" s="12" t="s">
        <v>257</v>
      </c>
      <c r="N67" s="1"/>
      <c r="O67" s="1"/>
      <c r="P67" s="1"/>
    </row>
    <row r="69" spans="1:24" ht="23.25" x14ac:dyDescent="0.5">
      <c r="A69" s="118" t="s">
        <v>66</v>
      </c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</row>
    <row r="70" spans="1:24" ht="24.75" x14ac:dyDescent="0.35">
      <c r="A70" s="117" t="s">
        <v>0</v>
      </c>
      <c r="B70" s="1" t="s">
        <v>8</v>
      </c>
      <c r="C70" s="11" t="s">
        <v>125</v>
      </c>
      <c r="D70" s="11" t="s">
        <v>126</v>
      </c>
      <c r="E70" s="11"/>
      <c r="F70" s="11"/>
      <c r="G70" s="2" t="s">
        <v>127</v>
      </c>
      <c r="H70" s="2" t="s">
        <v>128</v>
      </c>
      <c r="I70" s="2"/>
      <c r="J70" s="1"/>
      <c r="K70" s="1"/>
      <c r="L70" s="12" t="s">
        <v>129</v>
      </c>
      <c r="M70" s="12" t="s">
        <v>130</v>
      </c>
      <c r="N70" s="1"/>
      <c r="O70" s="1"/>
      <c r="P70" s="1"/>
      <c r="Q70" s="107"/>
      <c r="R70" s="1" t="s">
        <v>28</v>
      </c>
      <c r="S70" s="1" t="s">
        <v>66</v>
      </c>
      <c r="T70" s="1" t="s">
        <v>0</v>
      </c>
      <c r="U70" s="1" t="s">
        <v>8</v>
      </c>
      <c r="V70" s="1"/>
    </row>
    <row r="71" spans="1:24" ht="24.75" x14ac:dyDescent="0.35">
      <c r="A71" s="1" t="s">
        <v>1</v>
      </c>
      <c r="B71" s="5" t="s">
        <v>77</v>
      </c>
      <c r="C71" s="5" t="s">
        <v>6</v>
      </c>
      <c r="D71" s="5" t="s">
        <v>7</v>
      </c>
      <c r="E71" s="5" t="s">
        <v>25</v>
      </c>
      <c r="F71" s="5" t="s">
        <v>86</v>
      </c>
      <c r="G71" s="7" t="s">
        <v>77</v>
      </c>
      <c r="H71" s="7" t="s">
        <v>6</v>
      </c>
      <c r="I71" s="7" t="s">
        <v>7</v>
      </c>
      <c r="J71" s="7" t="s">
        <v>25</v>
      </c>
      <c r="K71" s="7" t="s">
        <v>86</v>
      </c>
      <c r="L71" s="9" t="s">
        <v>77</v>
      </c>
      <c r="M71" s="9" t="s">
        <v>6</v>
      </c>
      <c r="N71" s="9" t="s">
        <v>7</v>
      </c>
      <c r="O71" s="9" t="s">
        <v>25</v>
      </c>
      <c r="P71" s="9" t="s">
        <v>86</v>
      </c>
      <c r="Q71" s="107"/>
      <c r="R71" s="23" t="s">
        <v>1</v>
      </c>
      <c r="S71" s="24" t="s">
        <v>6</v>
      </c>
      <c r="T71" s="23" t="s">
        <v>29</v>
      </c>
      <c r="U71" s="24" t="s">
        <v>7</v>
      </c>
      <c r="V71" s="25" t="s">
        <v>29</v>
      </c>
      <c r="W71" s="43" t="s">
        <v>90</v>
      </c>
      <c r="X71" s="43" t="s">
        <v>29</v>
      </c>
    </row>
    <row r="72" spans="1:24" ht="23.25" x14ac:dyDescent="0.35">
      <c r="A72" s="1">
        <v>0</v>
      </c>
      <c r="B72" s="6">
        <v>64.063297839217881</v>
      </c>
      <c r="C72" s="17">
        <f>B72/$B$73</f>
        <v>1</v>
      </c>
      <c r="D72" s="13">
        <f>((($B$73-B72)/$B$73)*100)</f>
        <v>0</v>
      </c>
      <c r="E72" s="5">
        <v>35.567999999999998</v>
      </c>
      <c r="F72" s="6">
        <f>E72/(1000*71*10^-6)</f>
        <v>500.95774647887328</v>
      </c>
      <c r="G72" s="8">
        <v>66.182670153807834</v>
      </c>
      <c r="H72" s="20">
        <f>G72/$G$73</f>
        <v>1</v>
      </c>
      <c r="I72" s="14">
        <f>((($G$73-G72)/$G$73)*100)</f>
        <v>0</v>
      </c>
      <c r="J72" s="7">
        <v>35.567999999999998</v>
      </c>
      <c r="K72" s="8">
        <f>J72/(1000*71*10^-6)</f>
        <v>500.95774647887328</v>
      </c>
      <c r="L72" s="10">
        <v>65.537237686032753</v>
      </c>
      <c r="M72" s="22">
        <f>L72/$L$73</f>
        <v>1</v>
      </c>
      <c r="N72" s="15">
        <f>((($L$73-L72)/$L$73)*100)</f>
        <v>0</v>
      </c>
      <c r="O72" s="9">
        <v>35.567999999999998</v>
      </c>
      <c r="P72" s="10">
        <f>O72/(1000*71*10^-6)</f>
        <v>500.95774647887328</v>
      </c>
      <c r="Q72" s="107"/>
      <c r="R72" s="26">
        <v>0</v>
      </c>
      <c r="S72" s="55">
        <f>AVERAGE(M72,H72,C72)</f>
        <v>1</v>
      </c>
      <c r="T72" s="396">
        <f>STDEV(C72,H72,M72)</f>
        <v>0</v>
      </c>
      <c r="U72" s="94">
        <f>AVERAGE(D72,I72,N72)</f>
        <v>0</v>
      </c>
      <c r="V72" s="92">
        <f>STDEV(D72,I72,N72)</f>
        <v>0</v>
      </c>
      <c r="W72" s="94">
        <f>AVERAGE(F72,K72,P72)</f>
        <v>500.95774647887328</v>
      </c>
      <c r="X72" s="87">
        <f>STDEV(F72,K72,P72)</f>
        <v>0</v>
      </c>
    </row>
    <row r="73" spans="1:24" ht="23.25" x14ac:dyDescent="0.35">
      <c r="A73" s="1">
        <v>5</v>
      </c>
      <c r="B73" s="6">
        <v>64.063297839217881</v>
      </c>
      <c r="C73" s="17">
        <f>B73/$B$73</f>
        <v>1</v>
      </c>
      <c r="D73" s="13">
        <f>((($B$73-B73)/$B$73)*100)</f>
        <v>0</v>
      </c>
      <c r="E73" s="13">
        <v>18</v>
      </c>
      <c r="F73" s="6">
        <f>E73/(1000*71*10^-6)</f>
        <v>253.52112676056339</v>
      </c>
      <c r="G73" s="8">
        <v>66.182670153807834</v>
      </c>
      <c r="H73" s="20">
        <f>G73/$G$73</f>
        <v>1</v>
      </c>
      <c r="I73" s="14">
        <f>((($G$73-G73)/$G$73)*100)</f>
        <v>0</v>
      </c>
      <c r="J73" s="7">
        <v>16.5</v>
      </c>
      <c r="K73" s="8">
        <f>J73/(1000*71*10^-6)</f>
        <v>232.39436619718313</v>
      </c>
      <c r="L73" s="10">
        <v>65.537237686032753</v>
      </c>
      <c r="M73" s="22">
        <f>L73/$L$73</f>
        <v>1</v>
      </c>
      <c r="N73" s="15">
        <f>((($L$73-L73)/$L$73)*100)</f>
        <v>0</v>
      </c>
      <c r="O73" s="9">
        <v>18.5</v>
      </c>
      <c r="P73" s="10">
        <f>O73/(1000*71*10^-6)</f>
        <v>260.56338028169017</v>
      </c>
      <c r="Q73" s="107"/>
      <c r="R73" s="26">
        <v>5</v>
      </c>
      <c r="S73" s="55">
        <f>AVERAGE(M73,H73,C73)</f>
        <v>1</v>
      </c>
      <c r="T73" s="396">
        <f>STDEV(C73,H73,M73)</f>
        <v>0</v>
      </c>
      <c r="U73" s="95">
        <f>AVERAGE(D73,I73,N73)</f>
        <v>0</v>
      </c>
      <c r="V73" s="86">
        <f>STDEV(D73,I73,N73)</f>
        <v>0</v>
      </c>
      <c r="W73" s="95">
        <f>AVERAGE(F73,K73,P73)</f>
        <v>248.82629107981225</v>
      </c>
      <c r="X73" s="56">
        <f>STDEV(F73,K73,P73)</f>
        <v>14.659619714550226</v>
      </c>
    </row>
    <row r="74" spans="1:24" ht="23.25" x14ac:dyDescent="0.35">
      <c r="A74" s="1">
        <v>15</v>
      </c>
      <c r="B74" s="6">
        <v>57.474469145027705</v>
      </c>
      <c r="C74" s="17">
        <f>B74/$B$73</f>
        <v>0.8971512720009136</v>
      </c>
      <c r="D74" s="13">
        <f>((($B$73-B74)/$B$73)*100)</f>
        <v>10.284872799908635</v>
      </c>
      <c r="E74" s="13">
        <v>14.25</v>
      </c>
      <c r="F74" s="6">
        <f>E74/(1000*71*10^-6)</f>
        <v>200.7042253521127</v>
      </c>
      <c r="G74" s="8">
        <v>58.442773522635278</v>
      </c>
      <c r="H74" s="20">
        <f>G74/$G$73</f>
        <v>0.88305251792976747</v>
      </c>
      <c r="I74" s="14">
        <f>((($G$73-G74)/$G$73)*100)</f>
        <v>11.694748207023252</v>
      </c>
      <c r="J74" s="7">
        <v>15</v>
      </c>
      <c r="K74" s="8">
        <f>J74/(1000*71*10^-6)</f>
        <v>211.26760563380284</v>
      </c>
      <c r="L74" s="10">
        <v>58.557351018120677</v>
      </c>
      <c r="M74" s="22">
        <f>L74/$L$73</f>
        <v>0.89349739301875364</v>
      </c>
      <c r="N74" s="15">
        <f>((($L$73-L74)/$L$73)*100)</f>
        <v>10.65026069812464</v>
      </c>
      <c r="O74" s="9">
        <v>16</v>
      </c>
      <c r="P74" s="10">
        <f>O74/(1000*71*10^-6)</f>
        <v>225.35211267605635</v>
      </c>
      <c r="Q74" s="107"/>
      <c r="R74" s="26">
        <v>15</v>
      </c>
      <c r="S74" s="55">
        <f>AVERAGE(M74,H74,C74)</f>
        <v>0.89123372764981157</v>
      </c>
      <c r="T74" s="396">
        <f>STDEV(C74,H74,M74)</f>
        <v>7.3168881545760739E-3</v>
      </c>
      <c r="U74" s="95">
        <f>AVERAGE(D74,I74,N74)</f>
        <v>10.876627235018843</v>
      </c>
      <c r="V74" s="86">
        <f>STDEV(D74,I74,N74)</f>
        <v>0.73168881545760811</v>
      </c>
      <c r="W74" s="95">
        <f>AVERAGE(F74,K74,P74)</f>
        <v>212.44131455399062</v>
      </c>
      <c r="X74" s="56">
        <f>STDEV(F74,K74,P74)</f>
        <v>12.365790789733254</v>
      </c>
    </row>
    <row r="75" spans="1:24" ht="23.25" x14ac:dyDescent="0.35">
      <c r="A75" s="1">
        <v>30</v>
      </c>
      <c r="B75" s="6">
        <v>44.845102434771775</v>
      </c>
      <c r="C75" s="17">
        <f>B75/$B$73</f>
        <v>0.70001239316966246</v>
      </c>
      <c r="D75" s="13">
        <f>((($B$73-B75)/$B$73)*100)</f>
        <v>29.998760683033755</v>
      </c>
      <c r="E75" s="13">
        <v>13.75</v>
      </c>
      <c r="F75" s="6">
        <f>E75/(1000*71*10^-6)</f>
        <v>193.66197183098592</v>
      </c>
      <c r="G75" s="8">
        <v>44.91375552649604</v>
      </c>
      <c r="H75" s="20">
        <f>G75/$G$73</f>
        <v>0.67863317424511493</v>
      </c>
      <c r="I75" s="14">
        <f>((($G$73-G75)/$G$73)*100)</f>
        <v>32.136682575488507</v>
      </c>
      <c r="J75" s="7">
        <v>12.75</v>
      </c>
      <c r="K75" s="8">
        <f>J75/(1000*71*10^-6)</f>
        <v>179.57746478873241</v>
      </c>
      <c r="L75" s="10">
        <v>45.137928887228341</v>
      </c>
      <c r="M75" s="22">
        <f>L75/$L$73</f>
        <v>0.68873712840124934</v>
      </c>
      <c r="N75" s="15">
        <f>((($L$73-L75)/$L$73)*100)</f>
        <v>31.126287159875059</v>
      </c>
      <c r="O75" s="9">
        <v>13.75</v>
      </c>
      <c r="P75" s="10">
        <f>O75/(1000*71*10^-6)</f>
        <v>193.66197183098592</v>
      </c>
      <c r="Q75" s="107"/>
      <c r="R75" s="26">
        <v>30</v>
      </c>
      <c r="S75" s="55">
        <f>AVERAGE(M75,H75,C75)</f>
        <v>0.6891275652720088</v>
      </c>
      <c r="T75" s="396">
        <f>STDEV(C75,H75,M75)</f>
        <v>1.0694955875012725E-2</v>
      </c>
      <c r="U75" s="95">
        <f>AVERAGE(D75,I75,N75)</f>
        <v>31.087243472799106</v>
      </c>
      <c r="V75" s="86">
        <f>STDEV(D75,I75,N75)</f>
        <v>1.0694955875012719</v>
      </c>
      <c r="W75" s="95">
        <f>AVERAGE(F75,K75,P75)</f>
        <v>188.96713615023475</v>
      </c>
      <c r="X75" s="56">
        <f>STDEV(F75,K75,P75)</f>
        <v>8.1316939322482416</v>
      </c>
    </row>
    <row r="76" spans="1:24" ht="23.25" x14ac:dyDescent="0.35">
      <c r="A76" s="1">
        <v>60</v>
      </c>
      <c r="B76" s="6">
        <v>25.746621831994517</v>
      </c>
      <c r="C76" s="17">
        <f>B76/$B$73</f>
        <v>0.40189348192176749</v>
      </c>
      <c r="D76" s="13">
        <f>((($B$73-B76)/$B$73)*100)</f>
        <v>59.810651807823255</v>
      </c>
      <c r="E76" s="13">
        <v>10.75</v>
      </c>
      <c r="F76" s="6">
        <f>E76/(1000*71*10^-6)</f>
        <v>151.40845070422537</v>
      </c>
      <c r="G76" s="8">
        <v>27.530823837100691</v>
      </c>
      <c r="H76" s="20">
        <f>G76/$G$73</f>
        <v>0.41598236778781128</v>
      </c>
      <c r="I76" s="14">
        <f>((($G$73-G76)/$G$73)*100)</f>
        <v>58.401763221218872</v>
      </c>
      <c r="J76" s="7">
        <v>11.5</v>
      </c>
      <c r="K76" s="8">
        <f>J76/(1000*71*10^-6)</f>
        <v>161.97183098591552</v>
      </c>
      <c r="L76" s="10">
        <v>27.322685098698546</v>
      </c>
      <c r="M76" s="22">
        <f>L76/$L$73</f>
        <v>0.41690321507892203</v>
      </c>
      <c r="N76" s="15">
        <f>((($L$73-L76)/$L$73)*100)</f>
        <v>58.309678492107807</v>
      </c>
      <c r="O76" s="9">
        <v>12.25</v>
      </c>
      <c r="P76" s="10">
        <f>O76/(1000*71*10^-6)</f>
        <v>172.53521126760566</v>
      </c>
      <c r="Q76" s="107"/>
      <c r="R76" s="27">
        <v>60</v>
      </c>
      <c r="S76" s="57">
        <f>AVERAGE(M76,H76,C76)</f>
        <v>0.41159302159616695</v>
      </c>
      <c r="T76" s="397">
        <f>STDEV(C76,H76,M76)</f>
        <v>8.4126566763908246E-3</v>
      </c>
      <c r="U76" s="96">
        <f>AVERAGE(D76,I76,N76)</f>
        <v>58.840697840383314</v>
      </c>
      <c r="V76" s="93">
        <f>STDEV(D76,I76,N76)</f>
        <v>0.84126566763908217</v>
      </c>
      <c r="W76" s="96">
        <f>AVERAGE(F76,K76,P76)</f>
        <v>161.97183098591552</v>
      </c>
      <c r="X76" s="58">
        <f>STDEV(F76,K76,P76)</f>
        <v>10.563380281690144</v>
      </c>
    </row>
    <row r="77" spans="1:24" ht="24.75" x14ac:dyDescent="0.35">
      <c r="A77" s="1"/>
      <c r="B77" s="1"/>
      <c r="C77" s="11" t="s">
        <v>131</v>
      </c>
      <c r="D77" s="11" t="s">
        <v>132</v>
      </c>
      <c r="E77" s="11"/>
      <c r="F77" s="11"/>
      <c r="G77" s="2" t="s">
        <v>133</v>
      </c>
      <c r="H77" s="2" t="s">
        <v>134</v>
      </c>
      <c r="I77" s="1"/>
      <c r="J77" s="1"/>
      <c r="K77" s="1"/>
      <c r="L77" s="12" t="s">
        <v>112</v>
      </c>
      <c r="M77" s="12" t="s">
        <v>135</v>
      </c>
      <c r="N77" s="1"/>
      <c r="O77" s="1"/>
      <c r="P77" s="1"/>
      <c r="Q77" s="107"/>
      <c r="R77" s="1"/>
      <c r="S77" s="1"/>
      <c r="T77" s="1"/>
      <c r="U77" s="1"/>
      <c r="V77" s="1"/>
    </row>
    <row r="78" spans="1:24" ht="16.5" x14ac:dyDescent="0.35">
      <c r="A78" s="107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</row>
    <row r="79" spans="1:24" ht="24.75" x14ac:dyDescent="0.35">
      <c r="A79" s="117" t="s">
        <v>2</v>
      </c>
      <c r="B79" s="1"/>
      <c r="C79" s="11" t="s">
        <v>115</v>
      </c>
      <c r="D79" s="11" t="s">
        <v>116</v>
      </c>
      <c r="E79" s="11"/>
      <c r="F79" s="11"/>
      <c r="G79" s="2" t="s">
        <v>117</v>
      </c>
      <c r="H79" s="2" t="s">
        <v>118</v>
      </c>
      <c r="I79" s="1"/>
      <c r="J79" s="1"/>
      <c r="K79" s="1"/>
      <c r="L79" s="12" t="s">
        <v>119</v>
      </c>
      <c r="M79" s="12" t="s">
        <v>120</v>
      </c>
      <c r="N79" s="1"/>
      <c r="O79" s="1"/>
      <c r="P79" s="1"/>
      <c r="Q79" s="107"/>
      <c r="R79" s="1" t="s">
        <v>28</v>
      </c>
      <c r="S79" s="1" t="s">
        <v>66</v>
      </c>
      <c r="T79" s="1" t="s">
        <v>2</v>
      </c>
      <c r="U79" s="1"/>
      <c r="V79" s="1"/>
      <c r="X79" s="192"/>
    </row>
    <row r="80" spans="1:24" ht="24.75" x14ac:dyDescent="0.35">
      <c r="A80" s="1" t="s">
        <v>1</v>
      </c>
      <c r="B80" s="5" t="s">
        <v>77</v>
      </c>
      <c r="C80" s="5" t="s">
        <v>6</v>
      </c>
      <c r="D80" s="5" t="s">
        <v>7</v>
      </c>
      <c r="E80" s="5" t="s">
        <v>25</v>
      </c>
      <c r="F80" s="5"/>
      <c r="G80" s="7" t="s">
        <v>77</v>
      </c>
      <c r="H80" s="7" t="s">
        <v>6</v>
      </c>
      <c r="I80" s="7" t="s">
        <v>7</v>
      </c>
      <c r="J80" s="7" t="s">
        <v>25</v>
      </c>
      <c r="K80" s="7"/>
      <c r="L80" s="9" t="s">
        <v>77</v>
      </c>
      <c r="M80" s="9" t="s">
        <v>6</v>
      </c>
      <c r="N80" s="9" t="s">
        <v>7</v>
      </c>
      <c r="O80" s="9" t="s">
        <v>25</v>
      </c>
      <c r="P80" s="9"/>
      <c r="Q80" s="107"/>
      <c r="R80" s="23" t="s">
        <v>1</v>
      </c>
      <c r="S80" s="24" t="s">
        <v>6</v>
      </c>
      <c r="T80" s="23" t="s">
        <v>29</v>
      </c>
      <c r="U80" s="24" t="s">
        <v>7</v>
      </c>
      <c r="V80" s="25" t="s">
        <v>29</v>
      </c>
      <c r="X80" s="86"/>
    </row>
    <row r="81" spans="1:24" ht="23.25" x14ac:dyDescent="0.35">
      <c r="A81" s="1">
        <v>0</v>
      </c>
      <c r="B81" s="13">
        <v>49.789113581169431</v>
      </c>
      <c r="C81" s="17">
        <v>1</v>
      </c>
      <c r="D81" s="13">
        <v>0</v>
      </c>
      <c r="E81" s="13" t="s">
        <v>14</v>
      </c>
      <c r="F81" s="13"/>
      <c r="G81" s="14">
        <v>49.997322373746805</v>
      </c>
      <c r="H81" s="20">
        <v>1</v>
      </c>
      <c r="I81" s="14">
        <v>0</v>
      </c>
      <c r="J81" s="14" t="s">
        <v>14</v>
      </c>
      <c r="K81" s="14"/>
      <c r="L81" s="15">
        <v>50.04064698922722</v>
      </c>
      <c r="M81" s="22">
        <v>1</v>
      </c>
      <c r="N81" s="15">
        <v>0</v>
      </c>
      <c r="O81" s="15" t="s">
        <v>14</v>
      </c>
      <c r="P81" s="15"/>
      <c r="Q81" s="107"/>
      <c r="R81" s="26">
        <v>0</v>
      </c>
      <c r="S81" s="55">
        <f>AVERAGE(M81,H81,C81)</f>
        <v>1</v>
      </c>
      <c r="T81" s="56">
        <f>STDEV(C81,H81,M81)</f>
        <v>0</v>
      </c>
      <c r="U81" s="94">
        <f>AVERAGE(D81,I81,N81)</f>
        <v>0</v>
      </c>
      <c r="V81" s="87">
        <f>STDEV(D81,I81,N81)</f>
        <v>0</v>
      </c>
      <c r="X81" s="86"/>
    </row>
    <row r="82" spans="1:24" ht="23.25" x14ac:dyDescent="0.35">
      <c r="A82" s="1">
        <v>5</v>
      </c>
      <c r="B82" s="13">
        <v>49.768346410112706</v>
      </c>
      <c r="C82" s="17">
        <v>0.99958289735319605</v>
      </c>
      <c r="D82" s="13">
        <v>4.1710264680389311E-2</v>
      </c>
      <c r="E82" s="13" t="s">
        <v>14</v>
      </c>
      <c r="F82" s="13"/>
      <c r="G82" s="14">
        <v>49.079449218506753</v>
      </c>
      <c r="H82" s="20">
        <v>0.98164155375404627</v>
      </c>
      <c r="I82" s="14">
        <v>1.8358446245953761</v>
      </c>
      <c r="J82" s="14" t="s">
        <v>14</v>
      </c>
      <c r="K82" s="14"/>
      <c r="L82" s="15">
        <v>49.025741017497971</v>
      </c>
      <c r="M82" s="22">
        <v>0.97971836831071069</v>
      </c>
      <c r="N82" s="15">
        <v>2.0281631689289275</v>
      </c>
      <c r="O82" s="15" t="s">
        <v>14</v>
      </c>
      <c r="P82" s="15"/>
      <c r="Q82" s="107"/>
      <c r="R82" s="26">
        <v>5</v>
      </c>
      <c r="S82" s="55">
        <f>AVERAGE(M82,H82,C82)</f>
        <v>0.98698093980598423</v>
      </c>
      <c r="T82" s="56">
        <f>STDEV(C82,H82,M82)</f>
        <v>1.0955896178709401E-2</v>
      </c>
      <c r="U82" s="95">
        <f>AVERAGE(D82,I82,N82)</f>
        <v>1.3019060194015644</v>
      </c>
      <c r="V82" s="56">
        <f>STDEV(D82,I82,N82)</f>
        <v>1.0955896178709423</v>
      </c>
      <c r="X82" s="86"/>
    </row>
    <row r="83" spans="1:24" ht="23.25" x14ac:dyDescent="0.35">
      <c r="A83" s="1">
        <v>15</v>
      </c>
      <c r="B83" s="13">
        <v>49.317913630985736</v>
      </c>
      <c r="C83" s="17">
        <v>0.99053608477251731</v>
      </c>
      <c r="D83" s="13">
        <v>0.9463915227482711</v>
      </c>
      <c r="E83" s="13" t="s">
        <v>14</v>
      </c>
      <c r="F83" s="13"/>
      <c r="G83" s="14">
        <v>48.278480914129148</v>
      </c>
      <c r="H83" s="20">
        <v>0.96562132974304626</v>
      </c>
      <c r="I83" s="14">
        <v>3.4378670256953745</v>
      </c>
      <c r="J83" s="14" t="s">
        <v>14</v>
      </c>
      <c r="K83" s="14"/>
      <c r="L83" s="15">
        <v>48.5754872657077</v>
      </c>
      <c r="M83" s="22">
        <v>0.97072060791230497</v>
      </c>
      <c r="N83" s="15">
        <v>2.9279392087695033</v>
      </c>
      <c r="O83" s="15" t="s">
        <v>14</v>
      </c>
      <c r="P83" s="15"/>
      <c r="Q83" s="107"/>
      <c r="R83" s="26">
        <v>15</v>
      </c>
      <c r="S83" s="55">
        <f>AVERAGE(M83,H83,C83)</f>
        <v>0.97562600747595629</v>
      </c>
      <c r="T83" s="56">
        <f>STDEV(C83,H83,M83)</f>
        <v>1.3161818385160173E-2</v>
      </c>
      <c r="U83" s="95">
        <f>AVERAGE(D83,I83,N83)</f>
        <v>2.4373992524043828</v>
      </c>
      <c r="V83" s="56">
        <f>STDEV(D83,I83,N83)</f>
        <v>1.3161818385160167</v>
      </c>
      <c r="X83" s="192"/>
    </row>
    <row r="84" spans="1:24" ht="23.25" x14ac:dyDescent="0.35">
      <c r="A84" s="1">
        <v>30</v>
      </c>
      <c r="B84" s="13">
        <v>48.020860576623697</v>
      </c>
      <c r="C84" s="17">
        <v>0.96448514790963258</v>
      </c>
      <c r="D84" s="13">
        <v>3.5514852090367381</v>
      </c>
      <c r="E84" s="13" t="s">
        <v>14</v>
      </c>
      <c r="F84" s="13"/>
      <c r="G84" s="14">
        <v>47.440453951055474</v>
      </c>
      <c r="H84" s="20">
        <v>0.94885989286430428</v>
      </c>
      <c r="I84" s="14">
        <v>5.1140107135695763</v>
      </c>
      <c r="J84" s="14" t="s">
        <v>14</v>
      </c>
      <c r="K84" s="14"/>
      <c r="L84" s="15">
        <v>48.140629864873276</v>
      </c>
      <c r="M84" s="22">
        <v>0.9620305244102263</v>
      </c>
      <c r="N84" s="15">
        <v>3.7969475589773669</v>
      </c>
      <c r="O84" s="15" t="s">
        <v>14</v>
      </c>
      <c r="P84" s="15"/>
      <c r="Q84" s="107"/>
      <c r="R84" s="26">
        <v>30</v>
      </c>
      <c r="S84" s="55">
        <f>AVERAGE(M84,H84,C84)</f>
        <v>0.95845852172805446</v>
      </c>
      <c r="T84" s="56">
        <f>STDEV(C84,H84,M84)</f>
        <v>8.4027704466426954E-3</v>
      </c>
      <c r="U84" s="95">
        <f>AVERAGE(D84,I84,N84)</f>
        <v>4.1541478271945609</v>
      </c>
      <c r="V84" s="56">
        <f>STDEV(D84,I84,N84)</f>
        <v>0.84027704466427267</v>
      </c>
      <c r="X84" s="192"/>
    </row>
    <row r="85" spans="1:24" ht="23.25" x14ac:dyDescent="0.35">
      <c r="A85" s="1">
        <v>60</v>
      </c>
      <c r="B85" s="13">
        <v>44.741616850364274</v>
      </c>
      <c r="C85" s="17">
        <v>0.89862248255180521</v>
      </c>
      <c r="D85" s="13">
        <v>10.137751744819482</v>
      </c>
      <c r="E85" s="13" t="s">
        <v>14</v>
      </c>
      <c r="F85" s="13"/>
      <c r="G85" s="14">
        <v>44.444073416775637</v>
      </c>
      <c r="H85" s="20">
        <v>0.88892907273196031</v>
      </c>
      <c r="I85" s="14">
        <v>11.107092726803975</v>
      </c>
      <c r="J85" s="14" t="s">
        <v>14</v>
      </c>
      <c r="K85" s="14"/>
      <c r="L85" s="15">
        <v>44.488114141602836</v>
      </c>
      <c r="M85" s="22">
        <v>0.88903954721409306</v>
      </c>
      <c r="N85" s="15">
        <v>11.096045278590697</v>
      </c>
      <c r="O85" s="15" t="s">
        <v>14</v>
      </c>
      <c r="P85" s="15"/>
      <c r="Q85" s="107"/>
      <c r="R85" s="27">
        <v>60</v>
      </c>
      <c r="S85" s="57">
        <f>AVERAGE(M85,H85,C85)</f>
        <v>0.89219703416595275</v>
      </c>
      <c r="T85" s="58">
        <f>STDEV(C85,H85,M85)</f>
        <v>5.5648756834488274E-3</v>
      </c>
      <c r="U85" s="96">
        <f>AVERAGE(D85,I85,N85)</f>
        <v>10.78029658340472</v>
      </c>
      <c r="V85" s="58">
        <f>STDEV(D85,I85,N85)</f>
        <v>0.55648756834488355</v>
      </c>
    </row>
    <row r="86" spans="1:24" ht="24.75" x14ac:dyDescent="0.35">
      <c r="A86" s="1"/>
      <c r="B86" s="1"/>
      <c r="C86" s="11" t="s">
        <v>11</v>
      </c>
      <c r="D86" s="11" t="s">
        <v>91</v>
      </c>
      <c r="E86" s="11"/>
      <c r="F86" s="11"/>
      <c r="G86" s="2" t="s">
        <v>88</v>
      </c>
      <c r="H86" s="2" t="s">
        <v>26</v>
      </c>
      <c r="I86" s="1"/>
      <c r="J86" s="1"/>
      <c r="K86" s="1"/>
      <c r="L86" s="12" t="s">
        <v>121</v>
      </c>
      <c r="M86" s="12" t="s">
        <v>122</v>
      </c>
      <c r="N86" s="1"/>
      <c r="O86" s="1"/>
      <c r="P86" s="1"/>
      <c r="Q86" s="107"/>
      <c r="R86" s="107"/>
      <c r="S86" s="107"/>
      <c r="T86" s="107"/>
      <c r="U86" s="107"/>
      <c r="V86" s="107"/>
    </row>
    <row r="87" spans="1:24" ht="23.25" x14ac:dyDescent="0.35">
      <c r="A87" s="107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"/>
      <c r="S87" s="1"/>
      <c r="T87" s="1"/>
      <c r="U87" s="1"/>
      <c r="V87" s="1"/>
    </row>
    <row r="88" spans="1:24" ht="24.75" x14ac:dyDescent="0.35">
      <c r="A88" s="100" t="s">
        <v>177</v>
      </c>
      <c r="B88" s="1" t="s">
        <v>8</v>
      </c>
      <c r="C88" s="11" t="s">
        <v>125</v>
      </c>
      <c r="D88" s="11" t="s">
        <v>238</v>
      </c>
      <c r="E88" s="11"/>
      <c r="F88" s="11"/>
      <c r="G88" s="2" t="s">
        <v>239</v>
      </c>
      <c r="H88" s="2" t="s">
        <v>240</v>
      </c>
      <c r="I88" s="1"/>
      <c r="J88" s="1"/>
      <c r="K88" s="1"/>
      <c r="L88" s="12" t="s">
        <v>129</v>
      </c>
      <c r="M88" s="12" t="s">
        <v>241</v>
      </c>
      <c r="N88" s="1"/>
      <c r="O88" s="1"/>
      <c r="P88" s="1"/>
      <c r="Q88" s="107"/>
      <c r="R88" s="1" t="s">
        <v>28</v>
      </c>
      <c r="S88" s="1" t="s">
        <v>66</v>
      </c>
      <c r="T88" s="1" t="s">
        <v>177</v>
      </c>
      <c r="U88" s="1" t="s">
        <v>8</v>
      </c>
      <c r="V88" s="1"/>
    </row>
    <row r="89" spans="1:24" ht="24.75" x14ac:dyDescent="0.35">
      <c r="A89" s="1" t="s">
        <v>1</v>
      </c>
      <c r="B89" s="5" t="s">
        <v>77</v>
      </c>
      <c r="C89" s="5" t="s">
        <v>6</v>
      </c>
      <c r="D89" s="5" t="s">
        <v>7</v>
      </c>
      <c r="E89" s="5" t="s">
        <v>25</v>
      </c>
      <c r="F89" s="5" t="s">
        <v>86</v>
      </c>
      <c r="G89" s="7" t="s">
        <v>77</v>
      </c>
      <c r="H89" s="7" t="s">
        <v>6</v>
      </c>
      <c r="I89" s="7" t="s">
        <v>7</v>
      </c>
      <c r="J89" s="7" t="s">
        <v>25</v>
      </c>
      <c r="K89" s="7" t="s">
        <v>86</v>
      </c>
      <c r="L89" s="9" t="s">
        <v>77</v>
      </c>
      <c r="M89" s="9" t="s">
        <v>6</v>
      </c>
      <c r="N89" s="9" t="s">
        <v>7</v>
      </c>
      <c r="O89" s="9" t="s">
        <v>25</v>
      </c>
      <c r="P89" s="9" t="s">
        <v>86</v>
      </c>
      <c r="Q89" s="107"/>
      <c r="R89" s="23" t="s">
        <v>1</v>
      </c>
      <c r="S89" s="43" t="s">
        <v>6</v>
      </c>
      <c r="T89" s="25" t="s">
        <v>29</v>
      </c>
      <c r="U89" s="43" t="s">
        <v>7</v>
      </c>
      <c r="V89" s="25" t="s">
        <v>29</v>
      </c>
      <c r="W89" s="43" t="s">
        <v>90</v>
      </c>
      <c r="X89" s="43" t="s">
        <v>29</v>
      </c>
    </row>
    <row r="90" spans="1:24" ht="23.25" x14ac:dyDescent="0.35">
      <c r="A90" s="1">
        <v>0</v>
      </c>
      <c r="B90" s="6">
        <v>49.616682234261162</v>
      </c>
      <c r="C90" s="17">
        <f>B90/$B$90</f>
        <v>1</v>
      </c>
      <c r="D90" s="6">
        <f>((($B$90-B90)/$B$90)*100)</f>
        <v>0</v>
      </c>
      <c r="E90" s="13">
        <v>35.64</v>
      </c>
      <c r="F90" s="6">
        <f>E90/(1000*71*10^-6)</f>
        <v>501.97183098591557</v>
      </c>
      <c r="G90" s="8">
        <v>49.22544367644312</v>
      </c>
      <c r="H90" s="20">
        <f>G90/$G$90</f>
        <v>1</v>
      </c>
      <c r="I90" s="8">
        <f>((($G$90-G90)/$G$90)*100)</f>
        <v>0</v>
      </c>
      <c r="J90" s="7">
        <v>35.64</v>
      </c>
      <c r="K90" s="8">
        <f>J90/(1000*71*10^-6)</f>
        <v>501.97183098591557</v>
      </c>
      <c r="L90" s="10">
        <v>49.688305623015133</v>
      </c>
      <c r="M90" s="22">
        <f>L90/$L$90</f>
        <v>1</v>
      </c>
      <c r="N90" s="10">
        <f>((($L$90-L90)/$L$90)*100)</f>
        <v>0</v>
      </c>
      <c r="O90" s="9">
        <v>35.64</v>
      </c>
      <c r="P90" s="10">
        <f>O90/(1000*71*10^-6)</f>
        <v>501.97183098591557</v>
      </c>
      <c r="Q90" s="107"/>
      <c r="R90" s="89">
        <v>0</v>
      </c>
      <c r="S90" s="91">
        <f>AVERAGE(M90,H90,C90)</f>
        <v>1</v>
      </c>
      <c r="T90" s="398">
        <f>STDEV(C90,H90,M90)</f>
        <v>0</v>
      </c>
      <c r="U90" s="126">
        <f>AVERAGE(D90,I90,N90)</f>
        <v>0</v>
      </c>
      <c r="V90" s="87">
        <f>STDEV(D90,I90,N90)</f>
        <v>0</v>
      </c>
      <c r="W90" s="126">
        <f>AVERAGE(F90,K90,P90)</f>
        <v>501.97183098591557</v>
      </c>
      <c r="X90" s="87">
        <f>STDEV(F90,K90,P90)</f>
        <v>0</v>
      </c>
    </row>
    <row r="91" spans="1:24" ht="23.25" x14ac:dyDescent="0.35">
      <c r="A91" s="1">
        <v>1</v>
      </c>
      <c r="B91" s="6">
        <v>46.717280029889785</v>
      </c>
      <c r="C91" s="17">
        <f t="shared" ref="C91:C98" si="24">B91/$B$90</f>
        <v>0.94156396450125213</v>
      </c>
      <c r="D91" s="6">
        <f t="shared" ref="D91:D98" si="25">((($B$90-B91)/$B$90)*100)</f>
        <v>5.8436035498747847</v>
      </c>
      <c r="E91" s="13"/>
      <c r="F91" s="6"/>
      <c r="G91" s="8">
        <v>42.261330095273678</v>
      </c>
      <c r="H91" s="20">
        <f t="shared" ref="H91:H98" si="26">G91/$G$90</f>
        <v>0.85852613890198159</v>
      </c>
      <c r="I91" s="8">
        <f t="shared" ref="I91:I98" si="27">((($G$90-G91)/$G$90)*100)</f>
        <v>14.14738610980184</v>
      </c>
      <c r="J91" s="7"/>
      <c r="K91" s="8"/>
      <c r="L91" s="10">
        <v>46.710386699047262</v>
      </c>
      <c r="M91" s="22">
        <f t="shared" ref="M91:M98" si="28">L91/$L$90</f>
        <v>0.94006801224897218</v>
      </c>
      <c r="N91" s="10">
        <f t="shared" ref="N91:N98" si="29">((($L$90-L91)/$L$90)*100)</f>
        <v>5.9931987751027833</v>
      </c>
      <c r="O91" s="9"/>
      <c r="P91" s="10"/>
      <c r="Q91" s="107"/>
      <c r="R91" s="89">
        <v>1</v>
      </c>
      <c r="S91" s="55">
        <f t="shared" ref="S91:S100" si="30">AVERAGE(M91,H91,C91)</f>
        <v>0.91338603855073541</v>
      </c>
      <c r="T91" s="396">
        <f t="shared" ref="T91:T100" si="31">STDEV(C91,H91,M91)</f>
        <v>4.751595427210497E-2</v>
      </c>
      <c r="U91" s="61">
        <f t="shared" ref="U91:U100" si="32">AVERAGE(D91,I91,N91)</f>
        <v>8.6613961449264689</v>
      </c>
      <c r="V91" s="56">
        <f t="shared" ref="V91:V100" si="33">STDEV(D91,I91,N91)</f>
        <v>4.7515954272104945</v>
      </c>
      <c r="W91" s="61"/>
      <c r="X91" s="56"/>
    </row>
    <row r="92" spans="1:24" ht="23.25" x14ac:dyDescent="0.35">
      <c r="A92" s="1">
        <v>3</v>
      </c>
      <c r="B92" s="6">
        <v>28.149000560433404</v>
      </c>
      <c r="C92" s="17">
        <f t="shared" si="24"/>
        <v>0.56732935966032894</v>
      </c>
      <c r="D92" s="6">
        <f t="shared" si="25"/>
        <v>43.26706403396711</v>
      </c>
      <c r="E92" s="13"/>
      <c r="F92" s="6"/>
      <c r="G92" s="8">
        <v>24.214421819540448</v>
      </c>
      <c r="H92" s="20">
        <f t="shared" si="26"/>
        <v>0.49190865558675057</v>
      </c>
      <c r="I92" s="8">
        <f t="shared" si="27"/>
        <v>50.809134441324943</v>
      </c>
      <c r="J92" s="7"/>
      <c r="K92" s="8"/>
      <c r="L92" s="10">
        <v>28.888604520829443</v>
      </c>
      <c r="M92" s="22">
        <f t="shared" si="28"/>
        <v>0.58139645050501632</v>
      </c>
      <c r="N92" s="10">
        <f t="shared" si="29"/>
        <v>41.860354949498365</v>
      </c>
      <c r="O92" s="9"/>
      <c r="P92" s="10"/>
      <c r="Q92" s="107"/>
      <c r="R92" s="89">
        <v>3</v>
      </c>
      <c r="S92" s="55">
        <f t="shared" si="30"/>
        <v>0.54687815525069861</v>
      </c>
      <c r="T92" s="396">
        <f t="shared" si="31"/>
        <v>4.8121774501640728E-2</v>
      </c>
      <c r="U92" s="61">
        <f t="shared" si="32"/>
        <v>45.312184474930142</v>
      </c>
      <c r="V92" s="56">
        <f t="shared" si="33"/>
        <v>4.8121774501640724</v>
      </c>
      <c r="W92" s="61"/>
      <c r="X92" s="56"/>
    </row>
    <row r="93" spans="1:24" ht="23.25" x14ac:dyDescent="0.35">
      <c r="A93" s="1">
        <v>5</v>
      </c>
      <c r="B93" s="6">
        <v>14.543919297590136</v>
      </c>
      <c r="C93" s="17">
        <f t="shared" si="24"/>
        <v>0.29312559088336854</v>
      </c>
      <c r="D93" s="6">
        <f t="shared" si="25"/>
        <v>70.687440911663145</v>
      </c>
      <c r="E93" s="6">
        <v>6.5</v>
      </c>
      <c r="F93" s="6">
        <f>E93/(1000*71*10^-6)</f>
        <v>91.549295774647902</v>
      </c>
      <c r="G93" s="8">
        <v>12.477433215019616</v>
      </c>
      <c r="H93" s="20">
        <f t="shared" si="26"/>
        <v>0.25347528195039309</v>
      </c>
      <c r="I93" s="8">
        <f t="shared" si="27"/>
        <v>74.652471804960683</v>
      </c>
      <c r="J93" s="7">
        <v>7.5</v>
      </c>
      <c r="K93" s="8">
        <f>J93/(1000*71*10^-6)</f>
        <v>105.63380281690142</v>
      </c>
      <c r="L93" s="10">
        <v>15.377171679432095</v>
      </c>
      <c r="M93" s="22">
        <f t="shared" si="28"/>
        <v>0.30947265129341706</v>
      </c>
      <c r="N93" s="10">
        <f t="shared" si="29"/>
        <v>69.052734870658298</v>
      </c>
      <c r="O93" s="9">
        <v>9</v>
      </c>
      <c r="P93" s="10">
        <f>O93/(1000*71*10^-6)</f>
        <v>126.7605633802817</v>
      </c>
      <c r="Q93" s="107"/>
      <c r="R93" s="89">
        <v>5</v>
      </c>
      <c r="S93" s="55">
        <f t="shared" si="30"/>
        <v>0.28535784137572623</v>
      </c>
      <c r="T93" s="396">
        <f t="shared" si="31"/>
        <v>2.8795482156839601E-2</v>
      </c>
      <c r="U93" s="61">
        <f t="shared" si="32"/>
        <v>71.464215862427366</v>
      </c>
      <c r="V93" s="56">
        <f t="shared" si="33"/>
        <v>2.8795482156839545</v>
      </c>
      <c r="W93" s="61">
        <f t="shared" ref="W93:W100" si="34">AVERAGE(F93,K93,P93)</f>
        <v>107.98122065727701</v>
      </c>
      <c r="X93" s="56">
        <f t="shared" ref="X93:X100" si="35">STDEV(F93,K93,P93)</f>
        <v>17.722616045236521</v>
      </c>
    </row>
    <row r="94" spans="1:24" ht="23.25" x14ac:dyDescent="0.35">
      <c r="A94" s="1">
        <v>7</v>
      </c>
      <c r="B94" s="6">
        <v>8.011059219129459</v>
      </c>
      <c r="C94" s="17">
        <f t="shared" si="24"/>
        <v>0.16145898634064021</v>
      </c>
      <c r="D94" s="6">
        <f t="shared" si="25"/>
        <v>83.854101365935989</v>
      </c>
      <c r="E94" s="6"/>
      <c r="F94" s="6"/>
      <c r="G94" s="8">
        <v>6.1750793947319256</v>
      </c>
      <c r="H94" s="20">
        <f t="shared" si="26"/>
        <v>0.12544487024475545</v>
      </c>
      <c r="I94" s="8">
        <f t="shared" si="27"/>
        <v>87.455512975524456</v>
      </c>
      <c r="J94" s="7"/>
      <c r="K94" s="8"/>
      <c r="L94" s="10">
        <v>7.726583224360172</v>
      </c>
      <c r="M94" s="22">
        <f t="shared" si="28"/>
        <v>0.15550104048589847</v>
      </c>
      <c r="N94" s="10">
        <f t="shared" si="29"/>
        <v>84.449895951410156</v>
      </c>
      <c r="O94" s="9"/>
      <c r="P94" s="10"/>
      <c r="Q94" s="107"/>
      <c r="R94" s="89">
        <v>7</v>
      </c>
      <c r="S94" s="55">
        <f t="shared" si="30"/>
        <v>0.14746829902376471</v>
      </c>
      <c r="T94" s="396">
        <f t="shared" si="31"/>
        <v>1.9304088714313432E-2</v>
      </c>
      <c r="U94" s="61">
        <f t="shared" si="32"/>
        <v>85.253170097623538</v>
      </c>
      <c r="V94" s="56">
        <f t="shared" si="33"/>
        <v>1.9304088714313279</v>
      </c>
      <c r="W94" s="61"/>
      <c r="X94" s="56"/>
    </row>
    <row r="95" spans="1:24" ht="23.25" x14ac:dyDescent="0.35">
      <c r="A95" s="1">
        <v>9</v>
      </c>
      <c r="B95" s="6">
        <v>4.2644498412105367</v>
      </c>
      <c r="C95" s="17">
        <f t="shared" si="24"/>
        <v>8.5947903994795155E-2</v>
      </c>
      <c r="D95" s="6">
        <f t="shared" si="25"/>
        <v>91.405209600520493</v>
      </c>
      <c r="E95" s="6"/>
      <c r="F95" s="6"/>
      <c r="G95" s="8">
        <v>3.3620960209228468</v>
      </c>
      <c r="H95" s="20">
        <f t="shared" si="26"/>
        <v>6.8299963795588517E-2</v>
      </c>
      <c r="I95" s="8">
        <f t="shared" si="27"/>
        <v>93.17000362044115</v>
      </c>
      <c r="J95" s="7"/>
      <c r="K95" s="8"/>
      <c r="L95" s="10">
        <v>3.4471698113207547</v>
      </c>
      <c r="M95" s="22">
        <f t="shared" si="28"/>
        <v>6.9375877645625722E-2</v>
      </c>
      <c r="N95" s="10">
        <f t="shared" si="29"/>
        <v>93.062412235437435</v>
      </c>
      <c r="O95" s="9"/>
      <c r="P95" s="10"/>
      <c r="Q95" s="107"/>
      <c r="R95" s="89">
        <v>9</v>
      </c>
      <c r="S95" s="55">
        <f t="shared" si="30"/>
        <v>7.4541248478669803E-2</v>
      </c>
      <c r="T95" s="396">
        <f t="shared" si="31"/>
        <v>9.8930905282848015E-3</v>
      </c>
      <c r="U95" s="61">
        <f t="shared" si="32"/>
        <v>92.545875152133021</v>
      </c>
      <c r="V95" s="56">
        <f t="shared" si="33"/>
        <v>0.9893090528284868</v>
      </c>
      <c r="W95" s="61"/>
      <c r="X95" s="56"/>
    </row>
    <row r="96" spans="1:24" ht="23.25" x14ac:dyDescent="0.35">
      <c r="A96" s="1">
        <v>11</v>
      </c>
      <c r="B96" s="6">
        <v>2.5791145152251076</v>
      </c>
      <c r="C96" s="17">
        <f t="shared" si="24"/>
        <v>5.1980793537303172E-2</v>
      </c>
      <c r="D96" s="6">
        <f t="shared" si="25"/>
        <v>94.801920646269693</v>
      </c>
      <c r="E96" s="6"/>
      <c r="F96" s="6"/>
      <c r="G96" s="8">
        <v>2.0024285447412664</v>
      </c>
      <c r="H96" s="20">
        <f t="shared" si="26"/>
        <v>4.0678730249810433E-2</v>
      </c>
      <c r="I96" s="8">
        <f t="shared" si="27"/>
        <v>95.93212697501896</v>
      </c>
      <c r="J96" s="7"/>
      <c r="K96" s="8"/>
      <c r="L96" s="10">
        <v>2.3501214272370636</v>
      </c>
      <c r="M96" s="22">
        <f t="shared" si="28"/>
        <v>4.7297274434500151E-2</v>
      </c>
      <c r="N96" s="10">
        <f t="shared" si="29"/>
        <v>95.270272556549983</v>
      </c>
      <c r="O96" s="9"/>
      <c r="P96" s="10"/>
      <c r="Q96" s="107"/>
      <c r="R96" s="89">
        <v>11</v>
      </c>
      <c r="S96" s="55">
        <f t="shared" si="30"/>
        <v>4.6652266073871247E-2</v>
      </c>
      <c r="T96" s="396">
        <f t="shared" si="31"/>
        <v>5.6785724858967575E-3</v>
      </c>
      <c r="U96" s="61">
        <f t="shared" si="32"/>
        <v>95.334773392612874</v>
      </c>
      <c r="V96" s="56">
        <f t="shared" si="33"/>
        <v>0.56785724858967279</v>
      </c>
      <c r="W96" s="61"/>
      <c r="X96" s="56"/>
    </row>
    <row r="97" spans="1:24" ht="23.25" x14ac:dyDescent="0.35">
      <c r="A97" s="1">
        <v>13</v>
      </c>
      <c r="B97" s="6">
        <v>1.9013824023911825</v>
      </c>
      <c r="C97" s="17">
        <f t="shared" si="24"/>
        <v>3.8321433775316917E-2</v>
      </c>
      <c r="D97" s="6">
        <f t="shared" si="25"/>
        <v>96.167856622468307</v>
      </c>
      <c r="E97" s="6"/>
      <c r="F97" s="6"/>
      <c r="G97" s="8">
        <v>1.5967308051559874</v>
      </c>
      <c r="H97" s="20">
        <f t="shared" si="26"/>
        <v>3.2437103373841286E-2</v>
      </c>
      <c r="I97" s="8">
        <f t="shared" si="27"/>
        <v>96.756289662615885</v>
      </c>
      <c r="J97" s="7"/>
      <c r="K97" s="8"/>
      <c r="L97" s="10">
        <v>1.7287128712871287</v>
      </c>
      <c r="M97" s="22">
        <f t="shared" si="28"/>
        <v>3.4791141489163721E-2</v>
      </c>
      <c r="N97" s="10">
        <f t="shared" si="29"/>
        <v>96.520885851083619</v>
      </c>
      <c r="O97" s="9"/>
      <c r="P97" s="10"/>
      <c r="Q97" s="107"/>
      <c r="R97" s="89">
        <v>13</v>
      </c>
      <c r="S97" s="55">
        <f t="shared" si="30"/>
        <v>3.5183226212773977E-2</v>
      </c>
      <c r="T97" s="396">
        <f t="shared" si="31"/>
        <v>2.961694429089366E-3</v>
      </c>
      <c r="U97" s="61">
        <f t="shared" si="32"/>
        <v>96.481677378722608</v>
      </c>
      <c r="V97" s="56">
        <f t="shared" si="33"/>
        <v>0.29616944290894304</v>
      </c>
      <c r="W97" s="61"/>
      <c r="X97" s="56"/>
    </row>
    <row r="98" spans="1:24" ht="23.25" x14ac:dyDescent="0.35">
      <c r="A98" s="1">
        <v>15</v>
      </c>
      <c r="B98" s="6">
        <v>1.5367083878199141</v>
      </c>
      <c r="C98" s="17">
        <f t="shared" si="24"/>
        <v>3.0971607101105018E-2</v>
      </c>
      <c r="D98" s="6">
        <f t="shared" si="25"/>
        <v>96.902839289889499</v>
      </c>
      <c r="E98" s="6">
        <v>0</v>
      </c>
      <c r="F98" s="6">
        <f>E98/(1000*71*10^-6)</f>
        <v>0</v>
      </c>
      <c r="G98" s="8">
        <v>1.3275546422566786</v>
      </c>
      <c r="H98" s="20">
        <f t="shared" si="26"/>
        <v>2.6968871037153924E-2</v>
      </c>
      <c r="I98" s="8">
        <f t="shared" si="27"/>
        <v>97.303112896284603</v>
      </c>
      <c r="J98" s="7">
        <v>0</v>
      </c>
      <c r="K98" s="8">
        <f>J98/(1000*71*10^-6)</f>
        <v>0</v>
      </c>
      <c r="L98" s="10">
        <v>1.3855594993461608</v>
      </c>
      <c r="M98" s="22">
        <f t="shared" si="28"/>
        <v>2.7885022078603206E-2</v>
      </c>
      <c r="N98" s="10">
        <f t="shared" si="29"/>
        <v>97.211497792139696</v>
      </c>
      <c r="O98" s="9">
        <v>0</v>
      </c>
      <c r="P98" s="10">
        <f>O98/(1000*71*10^-6)</f>
        <v>0</v>
      </c>
      <c r="Q98" s="107"/>
      <c r="R98" s="89">
        <v>15</v>
      </c>
      <c r="S98" s="55">
        <f t="shared" si="30"/>
        <v>2.8608500072287379E-2</v>
      </c>
      <c r="T98" s="396">
        <f t="shared" si="31"/>
        <v>2.0971502819117746E-3</v>
      </c>
      <c r="U98" s="61">
        <f t="shared" si="32"/>
        <v>97.139149992771266</v>
      </c>
      <c r="V98" s="56">
        <f t="shared" si="33"/>
        <v>0.20971502819117771</v>
      </c>
      <c r="W98" s="61">
        <f t="shared" si="34"/>
        <v>0</v>
      </c>
      <c r="X98" s="56">
        <f t="shared" si="35"/>
        <v>0</v>
      </c>
    </row>
    <row r="99" spans="1:24" ht="23.25" x14ac:dyDescent="0.35">
      <c r="A99" s="1">
        <v>30</v>
      </c>
      <c r="B99" s="6">
        <v>5.2999999999999999E-2</v>
      </c>
      <c r="C99" s="17">
        <v>1.0367051216523173E-3</v>
      </c>
      <c r="D99" s="6">
        <v>99.896329487834777</v>
      </c>
      <c r="E99" s="13">
        <v>0</v>
      </c>
      <c r="F99" s="6">
        <v>0</v>
      </c>
      <c r="G99" s="8">
        <v>5.2999999999999999E-2</v>
      </c>
      <c r="H99" s="20">
        <v>1.0367051216523173E-3</v>
      </c>
      <c r="I99" s="8">
        <v>99.896329487834777</v>
      </c>
      <c r="J99" s="20">
        <v>0</v>
      </c>
      <c r="K99" s="8">
        <v>0</v>
      </c>
      <c r="L99" s="10">
        <v>5.2999999999999999E-2</v>
      </c>
      <c r="M99" s="22">
        <v>1.0367051216523173E-3</v>
      </c>
      <c r="N99" s="10">
        <v>99.896329487834777</v>
      </c>
      <c r="O99" s="22">
        <v>0</v>
      </c>
      <c r="P99" s="10">
        <v>0</v>
      </c>
      <c r="Q99" s="107"/>
      <c r="R99" s="89">
        <v>30</v>
      </c>
      <c r="S99" s="55">
        <f t="shared" si="30"/>
        <v>1.0367051216523173E-3</v>
      </c>
      <c r="T99" s="396">
        <f t="shared" si="31"/>
        <v>0</v>
      </c>
      <c r="U99" s="61">
        <f t="shared" si="32"/>
        <v>99.896329487834763</v>
      </c>
      <c r="V99" s="56">
        <f t="shared" si="33"/>
        <v>1.7404671430534633E-14</v>
      </c>
      <c r="W99" s="61">
        <f t="shared" si="34"/>
        <v>0</v>
      </c>
      <c r="X99" s="56">
        <f t="shared" si="35"/>
        <v>0</v>
      </c>
    </row>
    <row r="100" spans="1:24" ht="23.25" x14ac:dyDescent="0.35">
      <c r="A100" s="1">
        <v>60</v>
      </c>
      <c r="B100" s="6">
        <v>5.2999999999999999E-2</v>
      </c>
      <c r="C100" s="17">
        <v>1.0367051216523173E-3</v>
      </c>
      <c r="D100" s="6">
        <v>99.896329487834777</v>
      </c>
      <c r="E100" s="13">
        <v>0</v>
      </c>
      <c r="F100" s="6">
        <v>0</v>
      </c>
      <c r="G100" s="8">
        <v>5.2999999999999999E-2</v>
      </c>
      <c r="H100" s="20">
        <v>1.0367051216523173E-3</v>
      </c>
      <c r="I100" s="8">
        <v>99.896329487834777</v>
      </c>
      <c r="J100" s="20">
        <v>0</v>
      </c>
      <c r="K100" s="8">
        <v>0</v>
      </c>
      <c r="L100" s="10">
        <v>5.2999999999999999E-2</v>
      </c>
      <c r="M100" s="22">
        <v>1.0367051216523173E-3</v>
      </c>
      <c r="N100" s="10">
        <v>99.896329487834777</v>
      </c>
      <c r="O100" s="22">
        <v>0</v>
      </c>
      <c r="P100" s="10">
        <v>0</v>
      </c>
      <c r="Q100" s="107"/>
      <c r="R100" s="90">
        <v>60</v>
      </c>
      <c r="S100" s="57">
        <f t="shared" si="30"/>
        <v>1.0367051216523173E-3</v>
      </c>
      <c r="T100" s="397">
        <f t="shared" si="31"/>
        <v>0</v>
      </c>
      <c r="U100" s="208">
        <f t="shared" si="32"/>
        <v>99.896329487834763</v>
      </c>
      <c r="V100" s="58">
        <f t="shared" si="33"/>
        <v>1.7404671430534633E-14</v>
      </c>
      <c r="W100" s="208">
        <f t="shared" si="34"/>
        <v>0</v>
      </c>
      <c r="X100" s="58">
        <f t="shared" si="35"/>
        <v>0</v>
      </c>
    </row>
    <row r="101" spans="1:24" ht="24.75" x14ac:dyDescent="0.25">
      <c r="A101" s="1"/>
      <c r="B101" s="1"/>
      <c r="C101" s="11" t="s">
        <v>242</v>
      </c>
      <c r="D101" s="11" t="s">
        <v>243</v>
      </c>
      <c r="E101" s="11"/>
      <c r="F101" s="11"/>
      <c r="G101" s="2" t="s">
        <v>244</v>
      </c>
      <c r="H101" s="2" t="s">
        <v>245</v>
      </c>
      <c r="I101" s="1"/>
      <c r="J101" s="1"/>
      <c r="K101" s="1"/>
      <c r="L101" s="12" t="s">
        <v>246</v>
      </c>
      <c r="M101" s="12" t="s">
        <v>247</v>
      </c>
      <c r="N101" s="1"/>
      <c r="O101" s="1"/>
      <c r="P101" s="1"/>
    </row>
    <row r="125" spans="3:15" x14ac:dyDescent="0.25">
      <c r="C125" t="s">
        <v>334</v>
      </c>
      <c r="I125" t="s">
        <v>177</v>
      </c>
      <c r="O125" t="s">
        <v>2</v>
      </c>
    </row>
    <row r="148" spans="1:15" x14ac:dyDescent="0.25">
      <c r="C148" t="s">
        <v>334</v>
      </c>
      <c r="I148" t="s">
        <v>177</v>
      </c>
    </row>
    <row r="158" spans="1:15" ht="23.25" x14ac:dyDescent="0.25">
      <c r="A158" s="1" t="s">
        <v>28</v>
      </c>
      <c r="B158" s="150" t="s">
        <v>55</v>
      </c>
      <c r="C158" s="150" t="s">
        <v>0</v>
      </c>
      <c r="D158" s="1" t="s">
        <v>8</v>
      </c>
      <c r="E158" s="1"/>
      <c r="F158" s="1" t="s">
        <v>28</v>
      </c>
      <c r="G158" s="150" t="s">
        <v>78</v>
      </c>
      <c r="H158" s="150" t="s">
        <v>0</v>
      </c>
      <c r="I158" s="1" t="s">
        <v>8</v>
      </c>
      <c r="J158" s="1"/>
      <c r="K158" s="1" t="s">
        <v>28</v>
      </c>
      <c r="L158" s="150" t="s">
        <v>66</v>
      </c>
      <c r="M158" s="150" t="s">
        <v>0</v>
      </c>
      <c r="N158" s="1" t="s">
        <v>8</v>
      </c>
      <c r="O158" s="1"/>
    </row>
    <row r="159" spans="1:15" ht="23.25" x14ac:dyDescent="0.25">
      <c r="A159" s="180" t="s">
        <v>1</v>
      </c>
      <c r="B159" s="24" t="s">
        <v>52</v>
      </c>
      <c r="C159" s="23" t="s">
        <v>29</v>
      </c>
      <c r="D159" s="43" t="s">
        <v>90</v>
      </c>
      <c r="E159" s="43" t="s">
        <v>29</v>
      </c>
      <c r="F159" s="183" t="s">
        <v>1</v>
      </c>
      <c r="G159" s="24" t="s">
        <v>52</v>
      </c>
      <c r="H159" s="23" t="s">
        <v>29</v>
      </c>
      <c r="I159" s="43" t="s">
        <v>90</v>
      </c>
      <c r="J159" s="43" t="s">
        <v>29</v>
      </c>
      <c r="K159" s="186" t="s">
        <v>1</v>
      </c>
      <c r="L159" s="24" t="s">
        <v>52</v>
      </c>
      <c r="M159" s="23" t="s">
        <v>29</v>
      </c>
      <c r="N159" s="43" t="s">
        <v>90</v>
      </c>
      <c r="O159" s="43" t="s">
        <v>29</v>
      </c>
    </row>
    <row r="160" spans="1:15" ht="23.25" x14ac:dyDescent="0.25">
      <c r="A160" s="181">
        <v>0</v>
      </c>
      <c r="B160" s="55">
        <v>1</v>
      </c>
      <c r="C160" s="56">
        <v>0</v>
      </c>
      <c r="D160" s="120">
        <v>502.8169014084508</v>
      </c>
      <c r="E160" s="123">
        <v>0</v>
      </c>
      <c r="F160" s="184">
        <v>0</v>
      </c>
      <c r="G160" s="55">
        <v>1</v>
      </c>
      <c r="H160" s="86">
        <v>0</v>
      </c>
      <c r="I160" s="120">
        <v>501.08450704225356</v>
      </c>
      <c r="J160" s="123">
        <v>0</v>
      </c>
      <c r="K160" s="187">
        <v>0</v>
      </c>
      <c r="L160" s="55">
        <v>1</v>
      </c>
      <c r="M160" s="56">
        <v>0</v>
      </c>
      <c r="N160" s="120">
        <v>500.95774647887328</v>
      </c>
      <c r="O160" s="123">
        <v>0</v>
      </c>
    </row>
    <row r="161" spans="1:15" ht="23.25" x14ac:dyDescent="0.25">
      <c r="A161" s="181">
        <v>5</v>
      </c>
      <c r="B161" s="55">
        <v>0.31759850613226775</v>
      </c>
      <c r="C161" s="56">
        <v>2.0200914422426705E-2</v>
      </c>
      <c r="D161" s="121">
        <v>190.14084507042253</v>
      </c>
      <c r="E161" s="124">
        <v>12.197540898372363</v>
      </c>
      <c r="F161" s="184">
        <v>5</v>
      </c>
      <c r="G161" s="55">
        <v>0.91249454475795044</v>
      </c>
      <c r="H161" s="86">
        <v>7.57361379197595E-3</v>
      </c>
      <c r="I161" s="121">
        <v>227.69953051643196</v>
      </c>
      <c r="J161" s="124">
        <v>17.369305853226226</v>
      </c>
      <c r="K161" s="187">
        <v>5</v>
      </c>
      <c r="L161" s="55">
        <v>1</v>
      </c>
      <c r="M161" s="56">
        <v>0</v>
      </c>
      <c r="N161" s="121">
        <v>248.82629107981225</v>
      </c>
      <c r="O161" s="124">
        <v>14.659619714550226</v>
      </c>
    </row>
    <row r="162" spans="1:15" ht="23.25" x14ac:dyDescent="0.25">
      <c r="A162" s="181">
        <v>15</v>
      </c>
      <c r="B162" s="55">
        <v>0.11016815793657857</v>
      </c>
      <c r="C162" s="56">
        <v>8.4192876549947296E-3</v>
      </c>
      <c r="D162" s="121">
        <v>165.49295774647888</v>
      </c>
      <c r="E162" s="124">
        <v>12.197540898372379</v>
      </c>
      <c r="F162" s="184">
        <v>15</v>
      </c>
      <c r="G162" s="55">
        <v>0.76361657751106138</v>
      </c>
      <c r="H162" s="86">
        <v>7.9748190503995432E-3</v>
      </c>
      <c r="I162" s="121">
        <v>205.39906103286387</v>
      </c>
      <c r="J162" s="124">
        <v>11.318838921353235</v>
      </c>
      <c r="K162" s="187">
        <v>15</v>
      </c>
      <c r="L162" s="55">
        <v>0.89123372764981157</v>
      </c>
      <c r="M162" s="56">
        <v>7.3168881545760739E-3</v>
      </c>
      <c r="N162" s="121">
        <v>212.44131455399062</v>
      </c>
      <c r="O162" s="124">
        <v>12.365790789733254</v>
      </c>
    </row>
    <row r="163" spans="1:15" ht="23.25" x14ac:dyDescent="0.25">
      <c r="A163" s="181">
        <v>30</v>
      </c>
      <c r="B163" s="55">
        <v>3.8083745894355113E-2</v>
      </c>
      <c r="C163" s="56">
        <v>2.3108666709582811E-3</v>
      </c>
      <c r="D163" s="121">
        <v>154.92957746478874</v>
      </c>
      <c r="E163" s="124">
        <v>12.695603082619687</v>
      </c>
      <c r="F163" s="184">
        <v>30</v>
      </c>
      <c r="G163" s="55">
        <v>0.52666929704035104</v>
      </c>
      <c r="H163" s="86">
        <v>2.0225201750418347E-2</v>
      </c>
      <c r="I163" s="121">
        <v>188.96713615023475</v>
      </c>
      <c r="J163" s="124">
        <v>7.3298098572751096</v>
      </c>
      <c r="K163" s="187">
        <v>30</v>
      </c>
      <c r="L163" s="55">
        <v>0.6891275652720088</v>
      </c>
      <c r="M163" s="56">
        <v>1.0694955875012725E-2</v>
      </c>
      <c r="N163" s="121">
        <v>188.96713615023475</v>
      </c>
      <c r="O163" s="124">
        <v>8.1316939322482416</v>
      </c>
    </row>
    <row r="164" spans="1:15" ht="23.25" x14ac:dyDescent="0.25">
      <c r="A164" s="182">
        <v>60</v>
      </c>
      <c r="B164" s="57">
        <v>5.2203914719157578E-3</v>
      </c>
      <c r="C164" s="58">
        <v>6.0226649996686127E-4</v>
      </c>
      <c r="D164" s="122">
        <v>140.84507042253526</v>
      </c>
      <c r="E164" s="125">
        <v>9.316025743185179</v>
      </c>
      <c r="F164" s="185">
        <v>60</v>
      </c>
      <c r="G164" s="57">
        <v>0.28899966838022811</v>
      </c>
      <c r="H164" s="93">
        <v>2.3904578559999477E-2</v>
      </c>
      <c r="I164" s="122">
        <v>173.70892018779344</v>
      </c>
      <c r="J164" s="125">
        <v>8.8613080226182603</v>
      </c>
      <c r="K164" s="188">
        <v>60</v>
      </c>
      <c r="L164" s="57">
        <v>0.41159302159616695</v>
      </c>
      <c r="M164" s="58">
        <v>8.4126566763908246E-3</v>
      </c>
      <c r="N164" s="122">
        <v>161.97183098591552</v>
      </c>
      <c r="O164" s="125">
        <v>10.563380281690144</v>
      </c>
    </row>
    <row r="166" spans="1:15" ht="23.25" x14ac:dyDescent="0.25">
      <c r="A166" s="1" t="s">
        <v>28</v>
      </c>
      <c r="B166" s="150" t="s">
        <v>55</v>
      </c>
      <c r="C166" s="150" t="s">
        <v>2</v>
      </c>
      <c r="F166" s="1" t="s">
        <v>28</v>
      </c>
      <c r="G166" s="150" t="s">
        <v>78</v>
      </c>
      <c r="H166" s="150" t="s">
        <v>2</v>
      </c>
      <c r="K166" s="1" t="s">
        <v>28</v>
      </c>
      <c r="L166" s="150" t="s">
        <v>66</v>
      </c>
      <c r="M166" s="150" t="s">
        <v>2</v>
      </c>
    </row>
    <row r="167" spans="1:15" ht="23.25" x14ac:dyDescent="0.25">
      <c r="A167" s="180" t="s">
        <v>1</v>
      </c>
      <c r="B167" s="24" t="s">
        <v>52</v>
      </c>
      <c r="C167" s="23" t="s">
        <v>29</v>
      </c>
      <c r="F167" s="183" t="s">
        <v>1</v>
      </c>
      <c r="G167" s="24" t="s">
        <v>52</v>
      </c>
      <c r="H167" s="23" t="s">
        <v>29</v>
      </c>
      <c r="K167" s="186" t="s">
        <v>1</v>
      </c>
      <c r="L167" s="24" t="s">
        <v>52</v>
      </c>
      <c r="M167" s="23" t="s">
        <v>29</v>
      </c>
    </row>
    <row r="168" spans="1:15" ht="23.25" x14ac:dyDescent="0.25">
      <c r="A168" s="181">
        <v>0</v>
      </c>
      <c r="B168" s="55">
        <v>1</v>
      </c>
      <c r="C168" s="56">
        <v>0</v>
      </c>
      <c r="F168" s="184">
        <v>0</v>
      </c>
      <c r="G168" s="55">
        <v>1</v>
      </c>
      <c r="H168" s="56">
        <v>0</v>
      </c>
      <c r="K168" s="187">
        <v>0</v>
      </c>
      <c r="L168" s="55">
        <v>1</v>
      </c>
      <c r="M168" s="56">
        <v>0</v>
      </c>
    </row>
    <row r="169" spans="1:15" ht="23.25" x14ac:dyDescent="0.25">
      <c r="A169" s="181">
        <v>5</v>
      </c>
      <c r="B169" s="55">
        <v>0.9979980640740459</v>
      </c>
      <c r="C169" s="56">
        <v>2.2594195707341938E-3</v>
      </c>
      <c r="F169" s="184">
        <v>5</v>
      </c>
      <c r="G169" s="55">
        <v>0.98461310880221553</v>
      </c>
      <c r="H169" s="56">
        <v>1.2120575007538908E-2</v>
      </c>
      <c r="K169" s="187">
        <v>5</v>
      </c>
      <c r="L169" s="55">
        <v>0.98698093980598423</v>
      </c>
      <c r="M169" s="56">
        <v>1.0955896178709401E-2</v>
      </c>
    </row>
    <row r="170" spans="1:15" ht="23.25" x14ac:dyDescent="0.25">
      <c r="A170" s="181">
        <v>15</v>
      </c>
      <c r="B170" s="55">
        <v>0.99597379881116932</v>
      </c>
      <c r="C170" s="56">
        <v>3.3678914541024888E-4</v>
      </c>
      <c r="F170" s="184">
        <v>15</v>
      </c>
      <c r="G170" s="55">
        <v>0.97501574321494555</v>
      </c>
      <c r="H170" s="56">
        <v>1.0214470135278542E-2</v>
      </c>
      <c r="K170" s="187">
        <v>15</v>
      </c>
      <c r="L170" s="55">
        <v>0.97562600747595629</v>
      </c>
      <c r="M170" s="56">
        <v>1.3161818385160173E-2</v>
      </c>
    </row>
    <row r="171" spans="1:15" ht="23.25" x14ac:dyDescent="0.25">
      <c r="A171" s="181">
        <v>30</v>
      </c>
      <c r="B171" s="55">
        <v>0.99144600233706959</v>
      </c>
      <c r="C171" s="56">
        <v>3.9663375820400562E-3</v>
      </c>
      <c r="F171" s="184">
        <v>30</v>
      </c>
      <c r="G171" s="55">
        <v>0.95985106213188109</v>
      </c>
      <c r="H171" s="56">
        <v>9.6785504274164817E-3</v>
      </c>
      <c r="K171" s="187">
        <v>30</v>
      </c>
      <c r="L171" s="55">
        <v>0.95845852172805446</v>
      </c>
      <c r="M171" s="56">
        <v>8.4027704466426954E-3</v>
      </c>
    </row>
    <row r="172" spans="1:15" ht="23.25" x14ac:dyDescent="0.25">
      <c r="A172" s="182">
        <v>60</v>
      </c>
      <c r="B172" s="57">
        <v>0.9897995856688796</v>
      </c>
      <c r="C172" s="58">
        <v>1.9273369956259688E-3</v>
      </c>
      <c r="F172" s="185">
        <v>60</v>
      </c>
      <c r="G172" s="57">
        <v>0.94615761067158777</v>
      </c>
      <c r="H172" s="58">
        <v>1.4051059292058634E-2</v>
      </c>
      <c r="K172" s="188">
        <v>60</v>
      </c>
      <c r="L172" s="57">
        <v>0.89219703416595275</v>
      </c>
      <c r="M172" s="58">
        <v>5.5648756834488274E-3</v>
      </c>
    </row>
    <row r="174" spans="1:15" ht="23.25" x14ac:dyDescent="0.25">
      <c r="A174" s="1" t="s">
        <v>28</v>
      </c>
      <c r="B174" s="150" t="s">
        <v>55</v>
      </c>
      <c r="C174" s="117" t="s">
        <v>269</v>
      </c>
      <c r="D174" s="1" t="s">
        <v>8</v>
      </c>
      <c r="F174" s="1" t="s">
        <v>28</v>
      </c>
      <c r="G174" s="150" t="s">
        <v>78</v>
      </c>
      <c r="H174" s="117" t="s">
        <v>269</v>
      </c>
      <c r="I174" s="1" t="s">
        <v>8</v>
      </c>
      <c r="K174" s="1" t="s">
        <v>28</v>
      </c>
      <c r="L174" s="150" t="s">
        <v>66</v>
      </c>
      <c r="M174" s="117" t="s">
        <v>269</v>
      </c>
      <c r="N174" s="1" t="s">
        <v>8</v>
      </c>
    </row>
    <row r="175" spans="1:15" ht="23.25" x14ac:dyDescent="0.25">
      <c r="A175" s="180" t="s">
        <v>1</v>
      </c>
      <c r="B175" s="24" t="s">
        <v>52</v>
      </c>
      <c r="C175" s="23" t="s">
        <v>29</v>
      </c>
      <c r="D175" s="43" t="s">
        <v>90</v>
      </c>
      <c r="E175" s="43" t="s">
        <v>29</v>
      </c>
      <c r="F175" s="183" t="s">
        <v>1</v>
      </c>
      <c r="G175" s="24" t="s">
        <v>52</v>
      </c>
      <c r="H175" s="23" t="s">
        <v>29</v>
      </c>
      <c r="I175" s="43" t="s">
        <v>90</v>
      </c>
      <c r="J175" s="25" t="s">
        <v>29</v>
      </c>
      <c r="K175" s="186" t="s">
        <v>1</v>
      </c>
      <c r="L175" s="24" t="s">
        <v>52</v>
      </c>
      <c r="M175" s="23" t="s">
        <v>29</v>
      </c>
      <c r="N175" s="43" t="s">
        <v>90</v>
      </c>
      <c r="O175" s="43" t="s">
        <v>29</v>
      </c>
    </row>
    <row r="176" spans="1:15" ht="23.25" x14ac:dyDescent="0.25">
      <c r="A176" s="181">
        <v>0</v>
      </c>
      <c r="B176" s="55">
        <v>1</v>
      </c>
      <c r="C176" s="56">
        <v>0</v>
      </c>
      <c r="D176" s="120">
        <v>500.20657276995308</v>
      </c>
      <c r="E176" s="123">
        <v>0.30900436942539977</v>
      </c>
      <c r="F176" s="184">
        <v>0</v>
      </c>
      <c r="G176" s="55">
        <v>1</v>
      </c>
      <c r="H176" s="86">
        <v>0</v>
      </c>
      <c r="I176" s="120">
        <v>500.00000000000006</v>
      </c>
      <c r="J176" s="123">
        <v>0</v>
      </c>
      <c r="K176" s="187">
        <v>0</v>
      </c>
      <c r="L176" s="55">
        <v>1</v>
      </c>
      <c r="M176" s="86">
        <v>0</v>
      </c>
      <c r="N176" s="120">
        <v>501.97183098591557</v>
      </c>
      <c r="O176" s="123">
        <v>0</v>
      </c>
    </row>
    <row r="177" spans="1:15" ht="23.25" x14ac:dyDescent="0.25">
      <c r="A177" s="181">
        <v>1</v>
      </c>
      <c r="B177" s="55">
        <v>0.52699046391240778</v>
      </c>
      <c r="C177" s="56">
        <v>1.8644114172053555E-2</v>
      </c>
      <c r="D177" s="121"/>
      <c r="E177" s="124"/>
      <c r="F177" s="184">
        <v>1</v>
      </c>
      <c r="G177" s="55">
        <v>0.9009100413543788</v>
      </c>
      <c r="H177" s="86">
        <v>3.9857343157543683E-2</v>
      </c>
      <c r="I177" s="121"/>
      <c r="J177" s="124"/>
      <c r="K177" s="187">
        <v>1</v>
      </c>
      <c r="L177" s="55">
        <v>0.91338603855073541</v>
      </c>
      <c r="M177" s="86">
        <v>4.751595427210497E-2</v>
      </c>
      <c r="N177" s="121"/>
      <c r="O177" s="124"/>
    </row>
    <row r="178" spans="1:15" ht="23.25" x14ac:dyDescent="0.25">
      <c r="A178" s="181">
        <v>3</v>
      </c>
      <c r="B178" s="55">
        <v>0.20889434359321593</v>
      </c>
      <c r="C178" s="56">
        <v>1.3908551330971464E-2</v>
      </c>
      <c r="D178" s="121"/>
      <c r="E178" s="124"/>
      <c r="F178" s="184">
        <v>3</v>
      </c>
      <c r="G178" s="55">
        <v>0.47836643292351128</v>
      </c>
      <c r="H178" s="86">
        <v>5.04049856011878E-2</v>
      </c>
      <c r="I178" s="121"/>
      <c r="J178" s="124"/>
      <c r="K178" s="187">
        <v>3</v>
      </c>
      <c r="L178" s="55">
        <v>0.54687815525069861</v>
      </c>
      <c r="M178" s="86">
        <v>4.8121774501640728E-2</v>
      </c>
      <c r="N178" s="121"/>
      <c r="O178" s="124"/>
    </row>
    <row r="179" spans="1:15" ht="23.25" x14ac:dyDescent="0.25">
      <c r="A179" s="181">
        <v>5</v>
      </c>
      <c r="B179" s="55">
        <v>8.6251641175989394E-2</v>
      </c>
      <c r="C179" s="56">
        <v>7.6209331635398959E-3</v>
      </c>
      <c r="D179" s="121">
        <v>134.97652582159625</v>
      </c>
      <c r="E179" s="124">
        <v>37.319514308884237</v>
      </c>
      <c r="F179" s="184">
        <v>5</v>
      </c>
      <c r="G179" s="55">
        <v>0.24547376969721313</v>
      </c>
      <c r="H179" s="86">
        <v>3.6806903273667209E-2</v>
      </c>
      <c r="I179" s="121">
        <v>63.380281690140855</v>
      </c>
      <c r="J179" s="124">
        <v>2.4395081796744709</v>
      </c>
      <c r="K179" s="187">
        <v>5</v>
      </c>
      <c r="L179" s="55">
        <v>0.28535784137572623</v>
      </c>
      <c r="M179" s="86">
        <v>2.8795482156839601E-2</v>
      </c>
      <c r="N179" s="121">
        <v>107.98122065727701</v>
      </c>
      <c r="O179" s="124">
        <v>17.722616045236521</v>
      </c>
    </row>
    <row r="180" spans="1:15" ht="23.25" x14ac:dyDescent="0.25">
      <c r="A180" s="181">
        <v>7</v>
      </c>
      <c r="B180" s="55">
        <v>3.7117357490456089E-2</v>
      </c>
      <c r="C180" s="56">
        <v>1.0314897521829344E-2</v>
      </c>
      <c r="D180" s="121"/>
      <c r="E180" s="124"/>
      <c r="F180" s="184">
        <v>7</v>
      </c>
      <c r="G180" s="55">
        <v>0.11441146646249156</v>
      </c>
      <c r="H180" s="86">
        <v>2.1428379721791842E-2</v>
      </c>
      <c r="I180" s="121"/>
      <c r="J180" s="124"/>
      <c r="K180" s="187">
        <v>7</v>
      </c>
      <c r="L180" s="55">
        <v>0.14746829902376471</v>
      </c>
      <c r="M180" s="86">
        <v>1.9304088714313432E-2</v>
      </c>
      <c r="N180" s="121"/>
      <c r="O180" s="124"/>
    </row>
    <row r="181" spans="1:15" ht="23.25" x14ac:dyDescent="0.25">
      <c r="A181" s="181">
        <v>9</v>
      </c>
      <c r="B181" s="55">
        <v>2.3308862474547689E-2</v>
      </c>
      <c r="C181" s="56">
        <v>7.5754412277270426E-3</v>
      </c>
      <c r="D181" s="121"/>
      <c r="E181" s="124"/>
      <c r="F181" s="184">
        <v>9</v>
      </c>
      <c r="G181" s="55">
        <v>4.7690842161853771E-2</v>
      </c>
      <c r="H181" s="86">
        <v>4.759517149519628E-3</v>
      </c>
      <c r="I181" s="121"/>
      <c r="J181" s="124"/>
      <c r="K181" s="187">
        <v>9</v>
      </c>
      <c r="L181" s="55">
        <v>7.4541248478669803E-2</v>
      </c>
      <c r="M181" s="86">
        <v>9.8930905282848015E-3</v>
      </c>
      <c r="N181" s="121"/>
      <c r="O181" s="124"/>
    </row>
    <row r="182" spans="1:15" ht="23.25" x14ac:dyDescent="0.25">
      <c r="A182" s="181">
        <v>11</v>
      </c>
      <c r="B182" s="55">
        <v>9.1017848058165141E-3</v>
      </c>
      <c r="C182" s="56">
        <v>8.1927240073195393E-3</v>
      </c>
      <c r="D182" s="121"/>
      <c r="E182" s="124"/>
      <c r="F182" s="184">
        <v>11</v>
      </c>
      <c r="G182" s="55">
        <v>2.7105970740678317E-2</v>
      </c>
      <c r="H182" s="86">
        <v>7.2452031552516236E-3</v>
      </c>
      <c r="I182" s="121"/>
      <c r="J182" s="124"/>
      <c r="K182" s="187">
        <v>11</v>
      </c>
      <c r="L182" s="55">
        <v>4.6652266073871247E-2</v>
      </c>
      <c r="M182" s="86">
        <v>5.6785724858967575E-3</v>
      </c>
      <c r="N182" s="121"/>
      <c r="O182" s="124"/>
    </row>
    <row r="183" spans="1:15" ht="23.25" x14ac:dyDescent="0.25">
      <c r="A183" s="181">
        <v>13</v>
      </c>
      <c r="B183" s="55">
        <v>2.1987022851861012E-3</v>
      </c>
      <c r="C183" s="56">
        <v>3.8082640686601219E-3</v>
      </c>
      <c r="D183" s="121"/>
      <c r="E183" s="124"/>
      <c r="F183" s="184">
        <v>13</v>
      </c>
      <c r="G183" s="55">
        <v>9.6616000333806934E-3</v>
      </c>
      <c r="H183" s="86">
        <v>7.6147846898905087E-3</v>
      </c>
      <c r="I183" s="121"/>
      <c r="J183" s="124"/>
      <c r="K183" s="187">
        <v>13</v>
      </c>
      <c r="L183" s="55">
        <v>3.5183226212773977E-2</v>
      </c>
      <c r="M183" s="86">
        <v>2.961694429089366E-3</v>
      </c>
      <c r="N183" s="121"/>
      <c r="O183" s="124"/>
    </row>
    <row r="184" spans="1:15" ht="23.25" x14ac:dyDescent="0.25">
      <c r="A184" s="181">
        <v>15</v>
      </c>
      <c r="B184" s="55">
        <v>1.0367051216523173E-3</v>
      </c>
      <c r="C184" s="56">
        <v>0</v>
      </c>
      <c r="D184" s="121">
        <v>0</v>
      </c>
      <c r="E184" s="124">
        <v>0</v>
      </c>
      <c r="F184" s="184">
        <v>15</v>
      </c>
      <c r="G184" s="55">
        <v>1.0367051216523173E-3</v>
      </c>
      <c r="H184" s="86">
        <v>0</v>
      </c>
      <c r="I184" s="121">
        <v>0</v>
      </c>
      <c r="J184" s="124">
        <v>0</v>
      </c>
      <c r="K184" s="187">
        <v>15</v>
      </c>
      <c r="L184" s="55">
        <v>2.8608500072287379E-2</v>
      </c>
      <c r="M184" s="86">
        <v>2.0971502819117746E-3</v>
      </c>
      <c r="N184" s="121">
        <v>0</v>
      </c>
      <c r="O184" s="124">
        <v>0</v>
      </c>
    </row>
    <row r="185" spans="1:15" ht="23.25" x14ac:dyDescent="0.25">
      <c r="A185" s="181">
        <v>30</v>
      </c>
      <c r="B185" s="55">
        <v>1.0367051216523173E-3</v>
      </c>
      <c r="C185" s="56">
        <v>0</v>
      </c>
      <c r="D185" s="121">
        <v>0</v>
      </c>
      <c r="E185" s="124">
        <v>0</v>
      </c>
      <c r="F185" s="184">
        <v>30</v>
      </c>
      <c r="G185" s="55">
        <v>1.0367051216523173E-3</v>
      </c>
      <c r="H185" s="86">
        <v>0</v>
      </c>
      <c r="I185" s="121">
        <v>0</v>
      </c>
      <c r="J185" s="124">
        <v>0</v>
      </c>
      <c r="K185" s="187">
        <v>30</v>
      </c>
      <c r="L185" s="55">
        <v>1.0367051216523173E-3</v>
      </c>
      <c r="M185" s="86">
        <v>0</v>
      </c>
      <c r="N185" s="121">
        <v>0</v>
      </c>
      <c r="O185" s="124">
        <v>0</v>
      </c>
    </row>
    <row r="186" spans="1:15" ht="23.25" x14ac:dyDescent="0.25">
      <c r="A186" s="182">
        <v>60</v>
      </c>
      <c r="B186" s="57">
        <v>1.0367051216523173E-3</v>
      </c>
      <c r="C186" s="58">
        <v>0</v>
      </c>
      <c r="D186" s="122">
        <v>0</v>
      </c>
      <c r="E186" s="125">
        <v>0</v>
      </c>
      <c r="F186" s="185">
        <v>60</v>
      </c>
      <c r="G186" s="57">
        <v>1.0367051216523173E-3</v>
      </c>
      <c r="H186" s="93">
        <v>0</v>
      </c>
      <c r="I186" s="122">
        <v>0</v>
      </c>
      <c r="J186" s="125">
        <v>0</v>
      </c>
      <c r="K186" s="188">
        <v>60</v>
      </c>
      <c r="L186" s="57">
        <v>1.0367051216523173E-3</v>
      </c>
      <c r="M186" s="93">
        <v>0</v>
      </c>
      <c r="N186" s="122">
        <v>0</v>
      </c>
      <c r="O186" s="125">
        <v>0</v>
      </c>
    </row>
    <row r="189" spans="1:15" ht="26.25" x14ac:dyDescent="0.25">
      <c r="A189" s="464" t="s">
        <v>5</v>
      </c>
      <c r="B189" s="464"/>
      <c r="C189" s="464"/>
      <c r="D189" s="464"/>
    </row>
    <row r="190" spans="1:15" ht="23.25" x14ac:dyDescent="0.25">
      <c r="A190" s="463" t="s">
        <v>4</v>
      </c>
      <c r="B190" s="463" t="s">
        <v>7</v>
      </c>
      <c r="C190" s="463"/>
      <c r="D190" s="463"/>
      <c r="E190" s="463" t="s">
        <v>29</v>
      </c>
      <c r="F190" s="463"/>
      <c r="G190" s="463"/>
    </row>
    <row r="191" spans="1:15" ht="23.25" x14ac:dyDescent="0.5">
      <c r="A191" s="463"/>
      <c r="B191" s="23" t="s">
        <v>55</v>
      </c>
      <c r="C191" s="23" t="s">
        <v>78</v>
      </c>
      <c r="D191" s="190" t="s">
        <v>66</v>
      </c>
      <c r="E191" s="23" t="s">
        <v>55</v>
      </c>
      <c r="F191" s="23" t="s">
        <v>78</v>
      </c>
      <c r="G191" s="190" t="s">
        <v>66</v>
      </c>
    </row>
    <row r="192" spans="1:15" ht="23.25" x14ac:dyDescent="0.5">
      <c r="A192" s="25" t="s">
        <v>178</v>
      </c>
      <c r="B192" s="227">
        <v>99.477960852808408</v>
      </c>
      <c r="C192" s="227">
        <v>74.59</v>
      </c>
      <c r="D192" s="247">
        <v>58.84</v>
      </c>
      <c r="E192" s="177">
        <v>6.0226649996678067E-2</v>
      </c>
      <c r="F192" s="177">
        <v>8.4185700505199232</v>
      </c>
      <c r="G192" s="193">
        <v>0.84126566763908217</v>
      </c>
    </row>
    <row r="193" spans="1:7" ht="23.25" x14ac:dyDescent="0.5">
      <c r="A193" s="26" t="s">
        <v>2</v>
      </c>
      <c r="B193" s="228">
        <v>1.0200414331120553</v>
      </c>
      <c r="C193" s="228">
        <v>5.38</v>
      </c>
      <c r="D193" s="248">
        <v>10.78</v>
      </c>
      <c r="E193" s="178">
        <v>0.19273369956259739</v>
      </c>
      <c r="F193" s="178">
        <v>1.4051059292058641</v>
      </c>
      <c r="G193" s="194">
        <v>0.55648756834488355</v>
      </c>
    </row>
    <row r="194" spans="1:7" ht="23.25" x14ac:dyDescent="0.25">
      <c r="A194" s="27" t="s">
        <v>179</v>
      </c>
      <c r="B194" s="229">
        <v>99.894000000000005</v>
      </c>
      <c r="C194" s="229">
        <v>99.894000000000005</v>
      </c>
      <c r="D194" s="229">
        <v>99.894000000000005</v>
      </c>
      <c r="E194" s="179">
        <v>0</v>
      </c>
      <c r="F194" s="179">
        <v>0</v>
      </c>
      <c r="G194" s="179">
        <v>0</v>
      </c>
    </row>
    <row r="195" spans="1:7" x14ac:dyDescent="0.25">
      <c r="A195" s="189"/>
      <c r="B195" s="189"/>
      <c r="C195" s="189"/>
      <c r="D195" s="189"/>
    </row>
    <row r="197" spans="1:7" ht="23.25" x14ac:dyDescent="0.25">
      <c r="A197" s="197"/>
    </row>
  </sheetData>
  <mergeCells count="4">
    <mergeCell ref="E190:G190"/>
    <mergeCell ref="B190:D190"/>
    <mergeCell ref="A189:D189"/>
    <mergeCell ref="A190:A191"/>
  </mergeCells>
  <pageMargins left="0.7" right="0.7" top="0.75" bottom="0.75" header="0.3" footer="0.3"/>
  <pageSetup paperSize="9" orientation="portrait" horizontalDpi="1200" verticalDpi="1200" r:id="rId1"/>
  <ignoredErrors>
    <ignoredError sqref="V4:V8 V38:V42 V22 V72 V90 V56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topLeftCell="M22" zoomScaleNormal="100" workbookViewId="0">
      <selection activeCell="T21" sqref="T21"/>
    </sheetView>
  </sheetViews>
  <sheetFormatPr defaultRowHeight="15" x14ac:dyDescent="0.25"/>
  <cols>
    <col min="1" max="1" width="13.85546875" bestFit="1" customWidth="1"/>
    <col min="2" max="2" width="8.85546875" style="408" bestFit="1" customWidth="1"/>
    <col min="3" max="4" width="16.42578125" bestFit="1" customWidth="1"/>
    <col min="5" max="5" width="14.5703125" bestFit="1" customWidth="1"/>
    <col min="6" max="6" width="8.85546875" bestFit="1" customWidth="1"/>
    <col min="7" max="7" width="16.42578125" style="408" bestFit="1" customWidth="1"/>
    <col min="8" max="8" width="16.42578125" bestFit="1" customWidth="1"/>
    <col min="9" max="9" width="13.7109375" bestFit="1" customWidth="1"/>
    <col min="10" max="10" width="14.5703125" bestFit="1" customWidth="1"/>
    <col min="11" max="11" width="11" bestFit="1" customWidth="1"/>
    <col min="12" max="12" width="17.140625" style="408" bestFit="1" customWidth="1"/>
    <col min="13" max="13" width="17" bestFit="1" customWidth="1"/>
    <col min="14" max="14" width="13.7109375" bestFit="1" customWidth="1"/>
    <col min="15" max="15" width="14.5703125" bestFit="1" customWidth="1"/>
    <col min="16" max="16" width="7.5703125" bestFit="1" customWidth="1"/>
    <col min="18" max="18" width="8.85546875" bestFit="1" customWidth="1"/>
    <col min="19" max="19" width="7" bestFit="1" customWidth="1"/>
    <col min="20" max="20" width="11.42578125" bestFit="1" customWidth="1"/>
    <col min="21" max="21" width="9.140625" bestFit="1" customWidth="1"/>
    <col min="22" max="22" width="7.5703125" bestFit="1" customWidth="1"/>
    <col min="23" max="23" width="14.85546875" bestFit="1" customWidth="1"/>
    <col min="24" max="24" width="14.140625" bestFit="1" customWidth="1"/>
    <col min="25" max="25" width="7" bestFit="1" customWidth="1"/>
  </cols>
  <sheetData>
    <row r="1" spans="1:24" ht="23.25" x14ac:dyDescent="0.5">
      <c r="A1" s="118" t="s">
        <v>78</v>
      </c>
      <c r="B1" s="409" t="s">
        <v>306</v>
      </c>
      <c r="C1" s="107"/>
      <c r="D1" s="107"/>
      <c r="E1" s="107"/>
      <c r="F1" s="107"/>
      <c r="G1" s="403"/>
      <c r="H1" s="107"/>
      <c r="I1" s="107"/>
      <c r="J1" s="107"/>
      <c r="K1" s="107"/>
      <c r="L1" s="403"/>
      <c r="M1" s="107"/>
      <c r="N1" s="107"/>
      <c r="O1" s="107"/>
      <c r="P1" s="107"/>
      <c r="Q1" s="107"/>
      <c r="R1" s="107"/>
      <c r="S1" s="107"/>
      <c r="T1" s="107"/>
      <c r="U1" s="107"/>
      <c r="V1" s="107"/>
    </row>
    <row r="2" spans="1:24" ht="24.75" x14ac:dyDescent="0.35">
      <c r="A2" s="117" t="s">
        <v>0</v>
      </c>
      <c r="B2" s="4" t="s">
        <v>8</v>
      </c>
      <c r="C2" s="11" t="s">
        <v>301</v>
      </c>
      <c r="D2" s="11" t="s">
        <v>302</v>
      </c>
      <c r="E2" s="11"/>
      <c r="F2" s="11"/>
      <c r="G2" s="413" t="s">
        <v>304</v>
      </c>
      <c r="H2" s="2" t="s">
        <v>305</v>
      </c>
      <c r="I2" s="2"/>
      <c r="J2" s="1"/>
      <c r="K2" s="1"/>
      <c r="L2" s="404" t="s">
        <v>309</v>
      </c>
      <c r="M2" s="12" t="s">
        <v>310</v>
      </c>
      <c r="N2" s="1"/>
      <c r="O2" s="1"/>
      <c r="P2" s="1"/>
      <c r="Q2" s="107"/>
      <c r="R2" s="1" t="s">
        <v>28</v>
      </c>
      <c r="S2" s="1" t="s">
        <v>78</v>
      </c>
      <c r="T2" s="1" t="s">
        <v>476</v>
      </c>
      <c r="U2" s="1" t="s">
        <v>8</v>
      </c>
      <c r="V2" s="1"/>
    </row>
    <row r="3" spans="1:24" ht="24.75" x14ac:dyDescent="0.35">
      <c r="A3" s="1" t="s">
        <v>1</v>
      </c>
      <c r="B3" s="6" t="s">
        <v>77</v>
      </c>
      <c r="C3" s="5" t="s">
        <v>6</v>
      </c>
      <c r="D3" s="5" t="s">
        <v>7</v>
      </c>
      <c r="E3" s="5" t="s">
        <v>25</v>
      </c>
      <c r="F3" s="5" t="s">
        <v>86</v>
      </c>
      <c r="G3" s="8" t="s">
        <v>77</v>
      </c>
      <c r="H3" s="7" t="s">
        <v>6</v>
      </c>
      <c r="I3" s="7" t="s">
        <v>7</v>
      </c>
      <c r="J3" s="7" t="s">
        <v>25</v>
      </c>
      <c r="K3" s="7" t="s">
        <v>86</v>
      </c>
      <c r="L3" s="10" t="s">
        <v>77</v>
      </c>
      <c r="M3" s="9" t="s">
        <v>6</v>
      </c>
      <c r="N3" s="9" t="s">
        <v>7</v>
      </c>
      <c r="O3" s="9" t="s">
        <v>25</v>
      </c>
      <c r="P3" s="9" t="s">
        <v>86</v>
      </c>
      <c r="Q3" s="107"/>
      <c r="R3" s="195" t="s">
        <v>1</v>
      </c>
      <c r="S3" s="43" t="s">
        <v>6</v>
      </c>
      <c r="T3" s="25" t="s">
        <v>29</v>
      </c>
      <c r="U3" s="43" t="s">
        <v>7</v>
      </c>
      <c r="V3" s="25" t="s">
        <v>29</v>
      </c>
      <c r="W3" s="43" t="s">
        <v>90</v>
      </c>
      <c r="X3" s="43" t="s">
        <v>29</v>
      </c>
    </row>
    <row r="4" spans="1:24" ht="23.25" x14ac:dyDescent="0.35">
      <c r="A4" s="1">
        <v>0</v>
      </c>
      <c r="B4" s="6">
        <v>50.837334205118623</v>
      </c>
      <c r="C4" s="17">
        <f>B4/$B$4</f>
        <v>1</v>
      </c>
      <c r="D4" s="13">
        <f>((($B$4-B4)/$B$4)*100)</f>
        <v>0</v>
      </c>
      <c r="E4" s="13">
        <v>35.616</v>
      </c>
      <c r="F4" s="6">
        <f>E4/(1000*71*10^-6)</f>
        <v>501.63380281690144</v>
      </c>
      <c r="G4" s="8">
        <v>50.464225667849803</v>
      </c>
      <c r="H4" s="20">
        <f>G4/$G$4</f>
        <v>1</v>
      </c>
      <c r="I4" s="20">
        <f>((($G$4-G4)/$G$4)*100)</f>
        <v>0</v>
      </c>
      <c r="J4" s="20">
        <v>35.616</v>
      </c>
      <c r="K4" s="20">
        <f>J4/(1000*71*10^-6)</f>
        <v>501.63380281690144</v>
      </c>
      <c r="L4" s="10">
        <v>51.960894202627806</v>
      </c>
      <c r="M4" s="22">
        <f>L4/$L$4</f>
        <v>1</v>
      </c>
      <c r="N4" s="22">
        <f>((($L$4-L4)/$L$4)*100)</f>
        <v>0</v>
      </c>
      <c r="O4" s="22">
        <v>35.616</v>
      </c>
      <c r="P4" s="22">
        <f>O4/(1000*71*10^-6)</f>
        <v>501.63380281690144</v>
      </c>
      <c r="Q4" s="107"/>
      <c r="R4" s="89">
        <v>0</v>
      </c>
      <c r="S4" s="91">
        <f>AVERAGE(M4,H4,C4)</f>
        <v>1</v>
      </c>
      <c r="T4" s="398">
        <f>STDEV(C4,H4,M4)</f>
        <v>0</v>
      </c>
      <c r="U4" s="126">
        <f>AVERAGE(D4,I4,N4)</f>
        <v>0</v>
      </c>
      <c r="V4" s="87">
        <f>STDEV(D4,I4,N4)</f>
        <v>0</v>
      </c>
      <c r="W4" s="126">
        <f>AVERAGE(F4,K4,P4)</f>
        <v>501.63380281690144</v>
      </c>
      <c r="X4" s="87">
        <f>STDEV(F4,K4,P4)</f>
        <v>0</v>
      </c>
    </row>
    <row r="5" spans="1:24" ht="23.25" x14ac:dyDescent="0.35">
      <c r="A5" s="1">
        <v>5</v>
      </c>
      <c r="B5" s="6">
        <v>46.247104427423871</v>
      </c>
      <c r="C5" s="17">
        <f>B5/$B$4</f>
        <v>0.90970750434761039</v>
      </c>
      <c r="D5" s="13">
        <f>((($B$4-B5)/$B$4)*100)</f>
        <v>9.0292495652389633</v>
      </c>
      <c r="E5" s="13">
        <v>10</v>
      </c>
      <c r="F5" s="6">
        <f>E5/(1000*71*10^-6)</f>
        <v>140.84507042253523</v>
      </c>
      <c r="G5" s="8">
        <v>47.728329908462541</v>
      </c>
      <c r="H5" s="20">
        <f>G5/$G$4</f>
        <v>0.94578544061302683</v>
      </c>
      <c r="I5" s="20">
        <f>((($G$4-G5)/$G$4)*100)</f>
        <v>5.4214559386973225</v>
      </c>
      <c r="J5" s="20">
        <v>12.5</v>
      </c>
      <c r="K5" s="20">
        <f>J5/(1000*71*10^-6)</f>
        <v>176.05633802816902</v>
      </c>
      <c r="L5" s="10">
        <v>50.863690142599161</v>
      </c>
      <c r="M5" s="22">
        <f>L5/$L$4</f>
        <v>0.97888404199223433</v>
      </c>
      <c r="N5" s="22">
        <f>((($L$4-L5)/$L$4)*100)</f>
        <v>2.1115958007765698</v>
      </c>
      <c r="O5" s="22">
        <v>9</v>
      </c>
      <c r="P5" s="22">
        <f>O5/(1000*71*10^-6)</f>
        <v>126.7605633802817</v>
      </c>
      <c r="Q5" s="107"/>
      <c r="R5" s="89">
        <v>5</v>
      </c>
      <c r="S5" s="55">
        <f>AVERAGE(M5,H5,C5)</f>
        <v>0.94479232898429055</v>
      </c>
      <c r="T5" s="396">
        <f>STDEV(C5,H5,M5)</f>
        <v>3.4598960145571817E-2</v>
      </c>
      <c r="U5" s="61">
        <f>AVERAGE(D5,I5,N5)</f>
        <v>5.520767101570951</v>
      </c>
      <c r="V5" s="56">
        <f>STDEV(D5,I5,N5)</f>
        <v>3.4598960145571831</v>
      </c>
      <c r="W5" s="61">
        <f>AVERAGE(F5,K5,P5)</f>
        <v>147.88732394366198</v>
      </c>
      <c r="X5" s="56">
        <f>STDEV(F5,K5,P5)</f>
        <v>25.391206165239296</v>
      </c>
    </row>
    <row r="6" spans="1:24" ht="23.25" x14ac:dyDescent="0.35">
      <c r="A6" s="1">
        <v>15</v>
      </c>
      <c r="B6" s="6">
        <v>37.165281150756584</v>
      </c>
      <c r="C6" s="17">
        <f>B6/$B$4</f>
        <v>0.73106274614640498</v>
      </c>
      <c r="D6" s="13">
        <f>((($B$4-B6)/$B$4)*100)</f>
        <v>26.893725385359506</v>
      </c>
      <c r="E6" s="13">
        <v>4</v>
      </c>
      <c r="F6" s="6">
        <f>E6/(1000*71*10^-6)</f>
        <v>56.338028169014088</v>
      </c>
      <c r="G6" s="8">
        <v>36.736549598356063</v>
      </c>
      <c r="H6" s="20">
        <f>G6/$G$4</f>
        <v>0.72797212504858688</v>
      </c>
      <c r="I6" s="20">
        <f>((($G$4-G6)/$G$4)*100)</f>
        <v>27.202787495141312</v>
      </c>
      <c r="J6" s="20">
        <v>4.25</v>
      </c>
      <c r="K6" s="20">
        <f>J6/(1000*71*10^-6)</f>
        <v>59.859154929577471</v>
      </c>
      <c r="L6" s="10">
        <v>35.52338252693194</v>
      </c>
      <c r="M6" s="22">
        <f>L6/$L$4</f>
        <v>0.68365610469296778</v>
      </c>
      <c r="N6" s="22">
        <f>((($L$4-L6)/$L$4)*100)</f>
        <v>31.634389530703217</v>
      </c>
      <c r="O6" s="22">
        <v>6</v>
      </c>
      <c r="P6" s="22">
        <f>O6/(1000*71*10^-6)</f>
        <v>84.507042253521135</v>
      </c>
      <c r="Q6" s="107"/>
      <c r="R6" s="89">
        <v>15</v>
      </c>
      <c r="S6" s="55">
        <f>AVERAGE(M6,H6,C6)</f>
        <v>0.71423032529598662</v>
      </c>
      <c r="T6" s="396">
        <f>STDEV(C6,H6,M6)</f>
        <v>2.6523107072967764E-2</v>
      </c>
      <c r="U6" s="61">
        <f>AVERAGE(D6,I6,N6)</f>
        <v>28.576967470401343</v>
      </c>
      <c r="V6" s="56">
        <f>STDEV(D6,I6,N6)</f>
        <v>2.6523107072967722</v>
      </c>
      <c r="W6" s="61">
        <f>AVERAGE(F6,K6,P6)</f>
        <v>66.901408450704238</v>
      </c>
      <c r="X6" s="56">
        <f>STDEV(F6,K6,P6)</f>
        <v>15.3482357166925</v>
      </c>
    </row>
    <row r="7" spans="1:24" ht="23.25" x14ac:dyDescent="0.35">
      <c r="A7" s="1">
        <v>30</v>
      </c>
      <c r="B7" s="6">
        <v>31.256351578554078</v>
      </c>
      <c r="C7" s="17">
        <f>B7/$B$4</f>
        <v>0.61483065678544158</v>
      </c>
      <c r="D7" s="13">
        <f>((($B$4-B7)/$B$4)*100)</f>
        <v>38.516934321455842</v>
      </c>
      <c r="E7" s="13">
        <v>1.9</v>
      </c>
      <c r="F7" s="6">
        <f>E7/(1000*71*10^-6)</f>
        <v>26.760563380281692</v>
      </c>
      <c r="G7" s="8">
        <v>30.623762376237622</v>
      </c>
      <c r="H7" s="20">
        <f>G7/$G$4</f>
        <v>0.60684102393247819</v>
      </c>
      <c r="I7" s="20">
        <f>((($G$4-G7)/$G$4)*100)</f>
        <v>39.315897606752181</v>
      </c>
      <c r="J7" s="20">
        <v>2</v>
      </c>
      <c r="K7" s="20">
        <f>J7/(1000*71*10^-6)</f>
        <v>28.169014084507044</v>
      </c>
      <c r="L7" s="10">
        <v>27.900087178529173</v>
      </c>
      <c r="M7" s="22">
        <f>L7/$L$4</f>
        <v>0.53694393844973876</v>
      </c>
      <c r="N7" s="22">
        <f>((($L$4-L7)/$L$4)*100)</f>
        <v>46.305606155026126</v>
      </c>
      <c r="O7" s="22">
        <v>2.2000000000000002</v>
      </c>
      <c r="P7" s="22">
        <f>O7/(1000*71*10^-6)</f>
        <v>30.985915492957751</v>
      </c>
      <c r="Q7" s="107"/>
      <c r="R7" s="89">
        <v>30</v>
      </c>
      <c r="S7" s="55">
        <f>AVERAGE(M7,H7,C7)</f>
        <v>0.58620520638921947</v>
      </c>
      <c r="T7" s="396">
        <f>STDEV(C7,H7,M7)</f>
        <v>4.2848138203838843E-2</v>
      </c>
      <c r="U7" s="61">
        <f>AVERAGE(D7,I7,N7)</f>
        <v>41.379479361078047</v>
      </c>
      <c r="V7" s="56">
        <f>STDEV(D7,I7,N7)</f>
        <v>4.284813820383885</v>
      </c>
      <c r="W7" s="61">
        <f>AVERAGE(F7,K7,P7)</f>
        <v>28.638497652582164</v>
      </c>
      <c r="X7" s="56">
        <f>STDEV(F7,K7,P7)</f>
        <v>2.1514439882421801</v>
      </c>
    </row>
    <row r="8" spans="1:24" ht="23.25" x14ac:dyDescent="0.35">
      <c r="A8" s="1">
        <v>60</v>
      </c>
      <c r="B8" s="6">
        <v>27.837567719036056</v>
      </c>
      <c r="C8" s="17">
        <f>B8/$B$4</f>
        <v>0.54758118525092125</v>
      </c>
      <c r="D8" s="13">
        <f>((($B$4-B8)/$B$4)*100)</f>
        <v>45.241881474907878</v>
      </c>
      <c r="E8" s="13">
        <v>1</v>
      </c>
      <c r="F8" s="6">
        <f>E8/(1000*71*10^-6)</f>
        <v>14.084507042253522</v>
      </c>
      <c r="G8" s="8">
        <v>27.816971791518771</v>
      </c>
      <c r="H8" s="20">
        <f>G8/$G$4</f>
        <v>0.55122161141651393</v>
      </c>
      <c r="I8" s="20">
        <f>((($G$4-G8)/$G$4)*100)</f>
        <v>44.877838858348603</v>
      </c>
      <c r="J8" s="20">
        <v>1.3</v>
      </c>
      <c r="K8" s="20">
        <f>J8/(1000*71*10^-6)</f>
        <v>18.30985915492958</v>
      </c>
      <c r="L8" s="10">
        <v>24.214303505822279</v>
      </c>
      <c r="M8" s="22">
        <f>L8/$L$4</f>
        <v>0.46601013853602419</v>
      </c>
      <c r="N8" s="22">
        <f>((($L$4-L8)/$L$4)*100)</f>
        <v>53.39898614639759</v>
      </c>
      <c r="O8" s="22">
        <v>1.2</v>
      </c>
      <c r="P8" s="22">
        <f>O8/(1000*71*10^-6)</f>
        <v>16.901408450704228</v>
      </c>
      <c r="Q8" s="107"/>
      <c r="R8" s="90">
        <v>60</v>
      </c>
      <c r="S8" s="57">
        <f>AVERAGE(M8,H8,C8)</f>
        <v>0.52160431173448651</v>
      </c>
      <c r="T8" s="397">
        <f>STDEV(C8,H8,M8)</f>
        <v>4.8180361620501024E-2</v>
      </c>
      <c r="U8" s="208">
        <f>AVERAGE(D8,I8,N8)</f>
        <v>47.839568826551357</v>
      </c>
      <c r="V8" s="58">
        <f>STDEV(D8,I8,N8)</f>
        <v>4.8180361620501087</v>
      </c>
      <c r="W8" s="208">
        <f>AVERAGE(F8,K8,P8)</f>
        <v>16.431924882629108</v>
      </c>
      <c r="X8" s="58">
        <f>STDEV(F8,K8,P8)</f>
        <v>2.1514439882421899</v>
      </c>
    </row>
    <row r="9" spans="1:24" ht="24.75" x14ac:dyDescent="0.35">
      <c r="A9" s="1"/>
      <c r="B9" s="4"/>
      <c r="C9" s="11" t="s">
        <v>303</v>
      </c>
      <c r="D9" s="11" t="s">
        <v>195</v>
      </c>
      <c r="E9" s="11"/>
      <c r="F9" s="11"/>
      <c r="G9" s="413" t="s">
        <v>307</v>
      </c>
      <c r="H9" s="2" t="s">
        <v>308</v>
      </c>
      <c r="I9" s="1"/>
      <c r="J9" s="1"/>
      <c r="K9" s="1"/>
      <c r="L9" s="404" t="s">
        <v>311</v>
      </c>
      <c r="M9" s="12" t="s">
        <v>312</v>
      </c>
      <c r="N9" s="1"/>
      <c r="O9" s="1"/>
      <c r="P9" s="1"/>
      <c r="Q9" s="107"/>
      <c r="R9" s="1"/>
      <c r="S9" s="1"/>
      <c r="T9" s="1"/>
      <c r="U9" s="1"/>
      <c r="V9" s="1"/>
    </row>
    <row r="10" spans="1:24" ht="23.25" x14ac:dyDescent="0.35">
      <c r="A10" s="107"/>
      <c r="B10" s="403"/>
      <c r="C10" s="107"/>
      <c r="D10" s="107"/>
      <c r="E10" s="107"/>
      <c r="F10" s="107"/>
      <c r="G10" s="403"/>
      <c r="H10" s="107"/>
      <c r="I10" s="107"/>
      <c r="J10" s="107"/>
      <c r="K10" s="107"/>
      <c r="L10" s="403"/>
      <c r="M10" s="107"/>
      <c r="N10" s="107"/>
      <c r="O10" s="107"/>
      <c r="P10" s="107"/>
      <c r="Q10" s="107"/>
      <c r="R10" s="107"/>
      <c r="S10" s="1"/>
      <c r="T10" s="1"/>
      <c r="U10" s="107"/>
      <c r="V10" s="107"/>
    </row>
    <row r="11" spans="1:24" ht="24.75" x14ac:dyDescent="0.35">
      <c r="A11" s="117" t="s">
        <v>2</v>
      </c>
      <c r="B11" s="4"/>
      <c r="C11" s="11" t="s">
        <v>313</v>
      </c>
      <c r="D11" s="11" t="s">
        <v>314</v>
      </c>
      <c r="E11" s="11"/>
      <c r="F11" s="11"/>
      <c r="G11" s="413" t="s">
        <v>317</v>
      </c>
      <c r="H11" s="2" t="s">
        <v>318</v>
      </c>
      <c r="I11" s="1"/>
      <c r="J11" s="1"/>
      <c r="K11" s="1"/>
      <c r="L11" s="404" t="s">
        <v>321</v>
      </c>
      <c r="M11" s="12" t="s">
        <v>322</v>
      </c>
      <c r="N11" s="1"/>
      <c r="O11" s="1"/>
      <c r="P11" s="1"/>
      <c r="Q11" s="107"/>
      <c r="R11" s="1" t="s">
        <v>28</v>
      </c>
      <c r="S11" s="1" t="s">
        <v>78</v>
      </c>
      <c r="T11" s="1" t="s">
        <v>475</v>
      </c>
      <c r="U11" s="1"/>
      <c r="V11" s="1"/>
      <c r="X11" s="192"/>
    </row>
    <row r="12" spans="1:24" ht="24.75" x14ac:dyDescent="0.35">
      <c r="A12" s="1" t="s">
        <v>1</v>
      </c>
      <c r="B12" s="6" t="s">
        <v>77</v>
      </c>
      <c r="C12" s="5" t="s">
        <v>6</v>
      </c>
      <c r="D12" s="5" t="s">
        <v>7</v>
      </c>
      <c r="E12" s="5" t="s">
        <v>25</v>
      </c>
      <c r="F12" s="5"/>
      <c r="G12" s="8" t="s">
        <v>77</v>
      </c>
      <c r="H12" s="7" t="s">
        <v>6</v>
      </c>
      <c r="I12" s="7" t="s">
        <v>7</v>
      </c>
      <c r="J12" s="7" t="s">
        <v>25</v>
      </c>
      <c r="K12" s="7"/>
      <c r="L12" s="10" t="s">
        <v>77</v>
      </c>
      <c r="M12" s="9" t="s">
        <v>6</v>
      </c>
      <c r="N12" s="9" t="s">
        <v>7</v>
      </c>
      <c r="O12" s="9" t="s">
        <v>25</v>
      </c>
      <c r="P12" s="9"/>
      <c r="Q12" s="107"/>
      <c r="R12" s="195" t="s">
        <v>1</v>
      </c>
      <c r="S12" s="24" t="s">
        <v>6</v>
      </c>
      <c r="T12" s="195" t="s">
        <v>29</v>
      </c>
      <c r="U12" s="24" t="s">
        <v>7</v>
      </c>
      <c r="V12" s="25" t="s">
        <v>29</v>
      </c>
      <c r="X12" s="86"/>
    </row>
    <row r="13" spans="1:24" ht="23.25" x14ac:dyDescent="0.35">
      <c r="A13" s="1">
        <v>0</v>
      </c>
      <c r="B13" s="6">
        <v>49.603174232517588</v>
      </c>
      <c r="C13" s="17">
        <f>B13/$B$13</f>
        <v>1</v>
      </c>
      <c r="D13" s="13">
        <f>((($B$13-B13)/$B$13)*100)</f>
        <v>0</v>
      </c>
      <c r="E13" s="13" t="s">
        <v>14</v>
      </c>
      <c r="F13" s="13"/>
      <c r="G13" s="8">
        <v>48.113752412977142</v>
      </c>
      <c r="H13" s="20">
        <f>G13/$G$13</f>
        <v>1</v>
      </c>
      <c r="I13" s="20">
        <f>((($G$13-G13)/$G$13)*100)</f>
        <v>0</v>
      </c>
      <c r="J13" s="20" t="s">
        <v>14</v>
      </c>
      <c r="K13" s="14"/>
      <c r="L13" s="10">
        <v>48.84759324989102</v>
      </c>
      <c r="M13" s="22">
        <f>L13/$L$13</f>
        <v>1</v>
      </c>
      <c r="N13" s="22">
        <f>((($L$13-L13)/$L$13)*100)</f>
        <v>0</v>
      </c>
      <c r="O13" s="22" t="s">
        <v>14</v>
      </c>
      <c r="P13" s="15"/>
      <c r="Q13" s="107"/>
      <c r="R13" s="26">
        <v>0</v>
      </c>
      <c r="S13" s="55">
        <f>AVERAGE(M13,H13,C13)</f>
        <v>1</v>
      </c>
      <c r="T13" s="396">
        <f>STDEV(C13,H13,M13)</f>
        <v>0</v>
      </c>
      <c r="U13" s="94">
        <f>AVERAGE(D13,I13,N13)</f>
        <v>0</v>
      </c>
      <c r="V13" s="87">
        <f>STDEV(D13,I13,N13)</f>
        <v>0</v>
      </c>
      <c r="X13" s="86"/>
    </row>
    <row r="14" spans="1:24" ht="23.25" x14ac:dyDescent="0.35">
      <c r="A14" s="1">
        <v>5</v>
      </c>
      <c r="B14" s="6">
        <v>49.472585466093776</v>
      </c>
      <c r="C14" s="17">
        <f>B14/$B$13</f>
        <v>0.99736733044922343</v>
      </c>
      <c r="D14" s="13">
        <f>((($B$13-B14)/$B$13)*100)</f>
        <v>0.26326695507765452</v>
      </c>
      <c r="E14" s="13" t="s">
        <v>14</v>
      </c>
      <c r="F14" s="13"/>
      <c r="G14" s="8">
        <v>47.99662183199451</v>
      </c>
      <c r="H14" s="20">
        <f>G14/$G$13</f>
        <v>0.99756554882734438</v>
      </c>
      <c r="I14" s="20">
        <f>((($G$13-G14)/$G$13)*100)</f>
        <v>0.24344511726555745</v>
      </c>
      <c r="J14" s="20" t="s">
        <v>14</v>
      </c>
      <c r="K14" s="14"/>
      <c r="L14" s="10">
        <v>48.785774332150197</v>
      </c>
      <c r="M14" s="22">
        <f>L14/$L$13</f>
        <v>0.99873445315054576</v>
      </c>
      <c r="N14" s="22">
        <f>((($L$13-L14)/$L$13)*100)</f>
        <v>0.12655468494542568</v>
      </c>
      <c r="O14" s="22" t="s">
        <v>14</v>
      </c>
      <c r="P14" s="15"/>
      <c r="Q14" s="107"/>
      <c r="R14" s="26">
        <v>5</v>
      </c>
      <c r="S14" s="55">
        <f>AVERAGE(M14,H14,C14)</f>
        <v>0.99788911080903786</v>
      </c>
      <c r="T14" s="396">
        <f>STDEV(C14,H14,M14)</f>
        <v>7.3876612477547638E-4</v>
      </c>
      <c r="U14" s="95">
        <f>AVERAGE(D14,I14,N14)</f>
        <v>0.21108891909621252</v>
      </c>
      <c r="V14" s="56">
        <f>STDEV(D14,I14,N14)</f>
        <v>7.3876612477544859E-2</v>
      </c>
      <c r="X14" s="86"/>
    </row>
    <row r="15" spans="1:24" ht="23.25" x14ac:dyDescent="0.35">
      <c r="A15" s="1">
        <v>15</v>
      </c>
      <c r="B15" s="6">
        <v>49.230929696743253</v>
      </c>
      <c r="C15" s="17">
        <f>B15/$B$13</f>
        <v>0.99249555010271284</v>
      </c>
      <c r="D15" s="13">
        <f>((($B$13-B15)/$B$13)*100)</f>
        <v>0.75044498972871931</v>
      </c>
      <c r="E15" s="13" t="s">
        <v>14</v>
      </c>
      <c r="F15" s="13"/>
      <c r="G15" s="8">
        <v>47.756149199825636</v>
      </c>
      <c r="H15" s="20">
        <f>G15/$G$13</f>
        <v>0.99256754679863513</v>
      </c>
      <c r="I15" s="20">
        <f>((($G$13-G15)/$G$13)*100)</f>
        <v>0.74324532013648215</v>
      </c>
      <c r="J15" s="20" t="s">
        <v>14</v>
      </c>
      <c r="K15" s="14"/>
      <c r="L15" s="10">
        <v>48.415304502148324</v>
      </c>
      <c r="M15" s="22">
        <f>L15/$L$13</f>
        <v>0.99115025492594433</v>
      </c>
      <c r="N15" s="22">
        <f>((($L$13-L15)/$L$13)*100)</f>
        <v>0.88497450740556272</v>
      </c>
      <c r="O15" s="22" t="s">
        <v>14</v>
      </c>
      <c r="P15" s="15"/>
      <c r="Q15" s="107"/>
      <c r="R15" s="26">
        <v>15</v>
      </c>
      <c r="S15" s="55">
        <f>AVERAGE(M15,H15,C15)</f>
        <v>0.99207111727576403</v>
      </c>
      <c r="T15" s="396">
        <f>STDEV(C15,H15,M15)</f>
        <v>7.9830224949114484E-4</v>
      </c>
      <c r="U15" s="95">
        <f>AVERAGE(D15,I15,N15)</f>
        <v>0.79288827242358806</v>
      </c>
      <c r="V15" s="56">
        <f>STDEV(D15,I15,N15)</f>
        <v>7.9830224949112696E-2</v>
      </c>
    </row>
    <row r="16" spans="1:24" ht="23.25" x14ac:dyDescent="0.35">
      <c r="A16" s="1">
        <v>30</v>
      </c>
      <c r="B16" s="6">
        <v>48.958808144965431</v>
      </c>
      <c r="C16" s="17">
        <f>B16/$B$13</f>
        <v>0.98700957957787827</v>
      </c>
      <c r="D16" s="13">
        <f>((($B$13-B16)/$B$13)*100)</f>
        <v>1.29904204221217</v>
      </c>
      <c r="E16" s="13" t="s">
        <v>14</v>
      </c>
      <c r="F16" s="13"/>
      <c r="G16" s="8">
        <v>47.235273055607443</v>
      </c>
      <c r="H16" s="20">
        <f>G16/$G$13</f>
        <v>0.98174161620508404</v>
      </c>
      <c r="I16" s="20">
        <f>((($G$13-G16)/$G$13)*100)</f>
        <v>1.8258383794915924</v>
      </c>
      <c r="J16" s="20" t="s">
        <v>14</v>
      </c>
      <c r="K16" s="14"/>
      <c r="L16" s="10">
        <v>47.997213400585331</v>
      </c>
      <c r="M16" s="22">
        <f>L16/$L$13</f>
        <v>0.98259116175989725</v>
      </c>
      <c r="N16" s="22">
        <f>((($L$13-L16)/$L$13)*100)</f>
        <v>1.7408838240102777</v>
      </c>
      <c r="O16" s="22" t="s">
        <v>14</v>
      </c>
      <c r="P16" s="15"/>
      <c r="Q16" s="107"/>
      <c r="R16" s="26">
        <v>30</v>
      </c>
      <c r="S16" s="55">
        <f>AVERAGE(M16,H16,C16)</f>
        <v>0.98378078584761985</v>
      </c>
      <c r="T16" s="396">
        <f>STDEV(C16,H16,M16)</f>
        <v>2.8282969481373001E-3</v>
      </c>
      <c r="U16" s="95">
        <f>AVERAGE(D16,I16,N16)</f>
        <v>1.6219214152380135</v>
      </c>
      <c r="V16" s="56">
        <f>STDEV(D16,I16,N16)</f>
        <v>0.28282969481372983</v>
      </c>
    </row>
    <row r="17" spans="1:24" ht="23.25" x14ac:dyDescent="0.35">
      <c r="A17" s="1">
        <v>60</v>
      </c>
      <c r="B17" s="6">
        <v>48.342837349772708</v>
      </c>
      <c r="C17" s="17">
        <f>B17/$B$13</f>
        <v>0.97459160825400037</v>
      </c>
      <c r="D17" s="13">
        <f>((($B$13-B17)/$B$13)*100)</f>
        <v>2.5408391745999608</v>
      </c>
      <c r="E17" s="13" t="s">
        <v>14</v>
      </c>
      <c r="F17" s="13"/>
      <c r="G17" s="8">
        <v>46.550236627436327</v>
      </c>
      <c r="H17" s="20">
        <f>G17/$G$13</f>
        <v>0.96750376540743255</v>
      </c>
      <c r="I17" s="20">
        <f>((($G$13-G17)/$G$13)*100)</f>
        <v>3.2496234592567488</v>
      </c>
      <c r="J17" s="20" t="s">
        <v>14</v>
      </c>
      <c r="K17" s="14"/>
      <c r="L17" s="10">
        <v>47.350924715113017</v>
      </c>
      <c r="M17" s="22">
        <f>L17/$L$13</f>
        <v>0.96936044469741933</v>
      </c>
      <c r="N17" s="22">
        <f>((($L$13-L17)/$L$13)*100)</f>
        <v>3.0639555302580685</v>
      </c>
      <c r="O17" s="22" t="s">
        <v>14</v>
      </c>
      <c r="P17" s="15"/>
      <c r="Q17" s="107"/>
      <c r="R17" s="27">
        <v>60</v>
      </c>
      <c r="S17" s="57">
        <f>AVERAGE(M17,H17,C17)</f>
        <v>0.97048527278628416</v>
      </c>
      <c r="T17" s="397">
        <f>STDEV(C17,H17,M17)</f>
        <v>3.6753649786837534E-3</v>
      </c>
      <c r="U17" s="96">
        <f>AVERAGE(D17,I17,N17)</f>
        <v>2.9514727213715926</v>
      </c>
      <c r="V17" s="58">
        <f>STDEV(D17,I17,N17)</f>
        <v>0.36753649786838155</v>
      </c>
    </row>
    <row r="18" spans="1:24" ht="24.75" x14ac:dyDescent="0.35">
      <c r="A18" s="1"/>
      <c r="B18" s="4"/>
      <c r="C18" s="11" t="s">
        <v>315</v>
      </c>
      <c r="D18" s="11" t="s">
        <v>316</v>
      </c>
      <c r="E18" s="11"/>
      <c r="F18" s="11"/>
      <c r="G18" s="413" t="s">
        <v>319</v>
      </c>
      <c r="H18" s="2" t="s">
        <v>320</v>
      </c>
      <c r="I18" s="1"/>
      <c r="J18" s="1"/>
      <c r="K18" s="1"/>
      <c r="L18" s="404" t="s">
        <v>323</v>
      </c>
      <c r="M18" s="12" t="s">
        <v>152</v>
      </c>
      <c r="N18" s="1"/>
      <c r="O18" s="1"/>
      <c r="P18" s="1"/>
      <c r="Q18" s="107"/>
      <c r="R18" s="107"/>
      <c r="S18" s="107"/>
      <c r="T18" s="107"/>
      <c r="U18" s="107"/>
      <c r="V18" s="107"/>
    </row>
    <row r="19" spans="1:24" ht="23.25" x14ac:dyDescent="0.35">
      <c r="A19" s="107"/>
      <c r="B19" s="403"/>
      <c r="C19" s="107"/>
      <c r="D19" s="107"/>
      <c r="E19" s="107"/>
      <c r="F19" s="107"/>
      <c r="G19" s="403"/>
      <c r="H19" s="107"/>
      <c r="I19" s="107"/>
      <c r="J19" s="107"/>
      <c r="K19" s="107"/>
      <c r="L19" s="403"/>
      <c r="M19" s="107"/>
      <c r="N19" s="107"/>
      <c r="O19" s="107"/>
      <c r="P19" s="107"/>
      <c r="Q19" s="107"/>
      <c r="R19" s="1"/>
      <c r="S19" s="1"/>
      <c r="T19" s="1"/>
      <c r="U19" s="1"/>
      <c r="V19" s="1"/>
    </row>
    <row r="20" spans="1:24" ht="23.25" x14ac:dyDescent="0.35">
      <c r="A20" s="117" t="s">
        <v>177</v>
      </c>
      <c r="B20" s="4" t="s">
        <v>8</v>
      </c>
      <c r="C20" s="11" t="s">
        <v>324</v>
      </c>
      <c r="D20" s="11" t="s">
        <v>325</v>
      </c>
      <c r="E20" s="11"/>
      <c r="F20" s="11"/>
      <c r="G20" s="413" t="s">
        <v>328</v>
      </c>
      <c r="H20" s="2" t="s">
        <v>329</v>
      </c>
      <c r="I20" s="1"/>
      <c r="J20" s="1"/>
      <c r="K20" s="1"/>
      <c r="L20" s="404" t="s">
        <v>332</v>
      </c>
      <c r="M20" s="12" t="s">
        <v>123</v>
      </c>
      <c r="N20" s="1"/>
      <c r="O20" s="1"/>
      <c r="P20" s="1"/>
      <c r="Q20" s="107"/>
      <c r="R20" s="1" t="s">
        <v>28</v>
      </c>
      <c r="S20" s="1" t="s">
        <v>78</v>
      </c>
      <c r="T20" s="1" t="s">
        <v>477</v>
      </c>
      <c r="U20" s="1" t="s">
        <v>8</v>
      </c>
      <c r="V20" s="1"/>
    </row>
    <row r="21" spans="1:24" ht="24.75" x14ac:dyDescent="0.35">
      <c r="A21" s="1" t="s">
        <v>1</v>
      </c>
      <c r="B21" s="6" t="s">
        <v>77</v>
      </c>
      <c r="C21" s="5" t="s">
        <v>6</v>
      </c>
      <c r="D21" s="5" t="s">
        <v>7</v>
      </c>
      <c r="E21" s="5" t="s">
        <v>25</v>
      </c>
      <c r="F21" s="5" t="s">
        <v>86</v>
      </c>
      <c r="G21" s="8" t="s">
        <v>77</v>
      </c>
      <c r="H21" s="7" t="s">
        <v>6</v>
      </c>
      <c r="I21" s="7" t="s">
        <v>7</v>
      </c>
      <c r="J21" s="7" t="s">
        <v>25</v>
      </c>
      <c r="K21" s="7" t="s">
        <v>86</v>
      </c>
      <c r="L21" s="10" t="s">
        <v>77</v>
      </c>
      <c r="M21" s="9" t="s">
        <v>6</v>
      </c>
      <c r="N21" s="9" t="s">
        <v>7</v>
      </c>
      <c r="O21" s="9" t="s">
        <v>25</v>
      </c>
      <c r="P21" s="9" t="s">
        <v>86</v>
      </c>
      <c r="Q21" s="107"/>
      <c r="R21" s="195" t="s">
        <v>1</v>
      </c>
      <c r="S21" s="43" t="s">
        <v>6</v>
      </c>
      <c r="T21" s="25" t="s">
        <v>29</v>
      </c>
      <c r="U21" s="43" t="s">
        <v>7</v>
      </c>
      <c r="V21" s="25" t="s">
        <v>29</v>
      </c>
      <c r="W21" s="43" t="s">
        <v>90</v>
      </c>
      <c r="X21" s="25" t="s">
        <v>29</v>
      </c>
    </row>
    <row r="22" spans="1:24" ht="23.25" x14ac:dyDescent="0.35">
      <c r="A22" s="1">
        <v>0</v>
      </c>
      <c r="B22" s="6">
        <v>50.763979699856776</v>
      </c>
      <c r="C22" s="17">
        <f>B22/$B$22</f>
        <v>1</v>
      </c>
      <c r="D22" s="13">
        <f>((($B$22-B22)/$B$22)*100)</f>
        <v>0</v>
      </c>
      <c r="E22" s="13">
        <v>35.616</v>
      </c>
      <c r="F22" s="6">
        <f>E22/(1000*71*10^-6)</f>
        <v>501.63380281690144</v>
      </c>
      <c r="G22" s="8">
        <v>48.282941029952049</v>
      </c>
      <c r="H22" s="20">
        <f>G22/$G$22</f>
        <v>1</v>
      </c>
      <c r="I22" s="20">
        <f>((($G$22-G22)/$G$22)*100)</f>
        <v>0</v>
      </c>
      <c r="J22" s="20">
        <v>35.616</v>
      </c>
      <c r="K22" s="8">
        <f>J22/(1000*71*10^-6)</f>
        <v>501.63380281690144</v>
      </c>
      <c r="L22" s="10">
        <v>48.262967806214583</v>
      </c>
      <c r="M22" s="22">
        <f>L22/$L$22</f>
        <v>1</v>
      </c>
      <c r="N22" s="22">
        <f>((($L$22-L22)/$L$22)*100)</f>
        <v>0</v>
      </c>
      <c r="O22" s="22">
        <v>35.616</v>
      </c>
      <c r="P22" s="10">
        <f>O22/(1000*71*10^-6)</f>
        <v>501.63380281690144</v>
      </c>
      <c r="Q22" s="107"/>
      <c r="R22" s="89">
        <v>0</v>
      </c>
      <c r="S22" s="91">
        <f>AVERAGE(M22,H22,C22)</f>
        <v>1</v>
      </c>
      <c r="T22" s="398">
        <f>STDEV(C22,H22,M22)</f>
        <v>0</v>
      </c>
      <c r="U22" s="126">
        <f>AVERAGE(D22,I22,N22)</f>
        <v>0</v>
      </c>
      <c r="V22" s="87">
        <f>STDEV(D22,I22,N22)</f>
        <v>0</v>
      </c>
      <c r="W22" s="126">
        <f>AVERAGE(F22,K22,P22)</f>
        <v>501.63380281690144</v>
      </c>
      <c r="X22" s="87">
        <f>STDEV(F22,K22,P22)</f>
        <v>0</v>
      </c>
    </row>
    <row r="23" spans="1:24" ht="23.25" x14ac:dyDescent="0.35">
      <c r="A23" s="1">
        <v>1</v>
      </c>
      <c r="B23" s="6">
        <v>43.516081325113639</v>
      </c>
      <c r="C23" s="17">
        <f t="shared" ref="C23:C30" si="0">B23/$B$22</f>
        <v>0.85722359796067005</v>
      </c>
      <c r="D23" s="13">
        <f t="shared" ref="D23:D30" si="1">((($B$22-B23)/$B$22)*100)</f>
        <v>14.277640203932998</v>
      </c>
      <c r="E23" s="13"/>
      <c r="F23" s="6"/>
      <c r="G23" s="8">
        <v>44.881569524877015</v>
      </c>
      <c r="H23" s="20">
        <f t="shared" ref="H23:H30" si="2">G23/$G$22</f>
        <v>0.92955334881185026</v>
      </c>
      <c r="I23" s="20">
        <f t="shared" ref="I23:I30" si="3">((($G$22-G23)/$G$22)*100)</f>
        <v>7.0446651188149705</v>
      </c>
      <c r="J23" s="20"/>
      <c r="K23" s="8"/>
      <c r="L23" s="10">
        <v>46.241982688834916</v>
      </c>
      <c r="M23" s="22">
        <f t="shared" ref="M23:M30" si="4">L23/$L$22</f>
        <v>0.95812555238015362</v>
      </c>
      <c r="N23" s="22">
        <f t="shared" ref="N23:N30" si="5">((($L$22-L23)/$L$22)*100)</f>
        <v>4.1874447619846418</v>
      </c>
      <c r="O23" s="22"/>
      <c r="P23" s="10"/>
      <c r="Q23" s="107"/>
      <c r="R23" s="89">
        <v>1</v>
      </c>
      <c r="S23" s="55">
        <f t="shared" ref="S23:S32" si="6">AVERAGE(M23,H23,C23)</f>
        <v>0.91496749971755797</v>
      </c>
      <c r="T23" s="396">
        <f t="shared" ref="T23:T32" si="7">STDEV(C23,H23,M23)</f>
        <v>5.2008281521013416E-2</v>
      </c>
      <c r="U23" s="61">
        <f t="shared" ref="U23:U32" si="8">AVERAGE(D23,I23,N23)</f>
        <v>8.503250028244203</v>
      </c>
      <c r="V23" s="56">
        <f t="shared" ref="V23:V32" si="9">STDEV(D23,I23,N23)</f>
        <v>5.2008281521013418</v>
      </c>
      <c r="W23" s="61"/>
      <c r="X23" s="56"/>
    </row>
    <row r="24" spans="1:24" ht="23.25" x14ac:dyDescent="0.35">
      <c r="A24" s="1">
        <v>3</v>
      </c>
      <c r="B24" s="6">
        <v>24.050960520580357</v>
      </c>
      <c r="C24" s="17">
        <f t="shared" si="0"/>
        <v>0.47378004369992716</v>
      </c>
      <c r="D24" s="13">
        <f t="shared" si="1"/>
        <v>52.621995630007291</v>
      </c>
      <c r="E24" s="13"/>
      <c r="F24" s="6"/>
      <c r="G24" s="8">
        <v>20.978501152001993</v>
      </c>
      <c r="H24" s="20">
        <f t="shared" si="2"/>
        <v>0.43449095486930051</v>
      </c>
      <c r="I24" s="20">
        <f t="shared" si="3"/>
        <v>56.550904513069952</v>
      </c>
      <c r="J24" s="20"/>
      <c r="K24" s="8"/>
      <c r="L24" s="10">
        <v>22.971542437262592</v>
      </c>
      <c r="M24" s="22">
        <f t="shared" si="4"/>
        <v>0.47596622175200465</v>
      </c>
      <c r="N24" s="22">
        <f t="shared" si="5"/>
        <v>52.403377824799534</v>
      </c>
      <c r="O24" s="22"/>
      <c r="P24" s="10"/>
      <c r="Q24" s="107"/>
      <c r="R24" s="89">
        <v>3</v>
      </c>
      <c r="S24" s="55">
        <f t="shared" si="6"/>
        <v>0.46141240677374412</v>
      </c>
      <c r="T24" s="396">
        <f t="shared" si="7"/>
        <v>2.3340271487309196E-2</v>
      </c>
      <c r="U24" s="61">
        <f t="shared" si="8"/>
        <v>53.858759322625588</v>
      </c>
      <c r="V24" s="56">
        <f t="shared" si="9"/>
        <v>2.3340271487309199</v>
      </c>
      <c r="W24" s="61"/>
      <c r="X24" s="56"/>
    </row>
    <row r="25" spans="1:24" ht="23.25" x14ac:dyDescent="0.35">
      <c r="A25" s="1">
        <v>5</v>
      </c>
      <c r="B25" s="6">
        <v>13.127054922473377</v>
      </c>
      <c r="C25" s="17">
        <f t="shared" si="0"/>
        <v>0.25858994901675159</v>
      </c>
      <c r="D25" s="13">
        <f t="shared" si="1"/>
        <v>74.14100509832484</v>
      </c>
      <c r="E25" s="13">
        <v>1.75</v>
      </c>
      <c r="F25" s="6">
        <f>E25/(1000*71*10^-6)</f>
        <v>24.647887323943664</v>
      </c>
      <c r="G25" s="8">
        <v>9.7783330219814424</v>
      </c>
      <c r="H25" s="20">
        <f t="shared" si="2"/>
        <v>0.20252148716283686</v>
      </c>
      <c r="I25" s="20">
        <f t="shared" si="3"/>
        <v>79.747851283716315</v>
      </c>
      <c r="J25" s="20">
        <v>1.4</v>
      </c>
      <c r="K25" s="8">
        <f>J25/(1000*71*10^-6)</f>
        <v>19.718309859154932</v>
      </c>
      <c r="L25" s="10">
        <v>10.827728999315026</v>
      </c>
      <c r="M25" s="22">
        <f t="shared" si="4"/>
        <v>0.22434859461586598</v>
      </c>
      <c r="N25" s="22">
        <f t="shared" si="5"/>
        <v>77.565140538413402</v>
      </c>
      <c r="O25" s="22">
        <v>2.1</v>
      </c>
      <c r="P25" s="10">
        <f>O25/(1000*71*10^-6)</f>
        <v>29.577464788732399</v>
      </c>
      <c r="Q25" s="107"/>
      <c r="R25" s="89">
        <v>5</v>
      </c>
      <c r="S25" s="55">
        <f t="shared" si="6"/>
        <v>0.22848667693181812</v>
      </c>
      <c r="T25" s="396">
        <f t="shared" si="7"/>
        <v>2.8262358316428222E-2</v>
      </c>
      <c r="U25" s="61">
        <f t="shared" si="8"/>
        <v>77.15133230681819</v>
      </c>
      <c r="V25" s="56">
        <f t="shared" si="9"/>
        <v>2.8262358316428067</v>
      </c>
      <c r="W25" s="61">
        <f>AVERAGE(F25,K25,P25)</f>
        <v>24.647887323943664</v>
      </c>
      <c r="X25" s="56">
        <f>STDEV(F25,K25,P25)</f>
        <v>4.9295774647887427</v>
      </c>
    </row>
    <row r="26" spans="1:24" ht="23.25" x14ac:dyDescent="0.35">
      <c r="A26" s="1">
        <v>7</v>
      </c>
      <c r="B26" s="6">
        <v>8.2884675259978824</v>
      </c>
      <c r="C26" s="17">
        <f t="shared" si="0"/>
        <v>0.16327458120903132</v>
      </c>
      <c r="D26" s="13">
        <f t="shared" si="1"/>
        <v>83.672541879096869</v>
      </c>
      <c r="E26" s="13"/>
      <c r="F26" s="6"/>
      <c r="G26" s="8">
        <v>5.1913101687527234</v>
      </c>
      <c r="H26" s="20">
        <f t="shared" si="2"/>
        <v>0.10751851602271542</v>
      </c>
      <c r="I26" s="20">
        <f t="shared" si="3"/>
        <v>89.248148397728471</v>
      </c>
      <c r="J26" s="20"/>
      <c r="K26" s="8"/>
      <c r="L26" s="10">
        <v>5.7673267326732667</v>
      </c>
      <c r="M26" s="22">
        <f t="shared" si="4"/>
        <v>0.11949797111172754</v>
      </c>
      <c r="N26" s="22">
        <f t="shared" si="5"/>
        <v>88.050202888827243</v>
      </c>
      <c r="O26" s="22"/>
      <c r="P26" s="10"/>
      <c r="Q26" s="107"/>
      <c r="R26" s="89">
        <v>7</v>
      </c>
      <c r="S26" s="55">
        <f t="shared" si="6"/>
        <v>0.13009702278115809</v>
      </c>
      <c r="T26" s="396">
        <f t="shared" si="7"/>
        <v>2.9350291710366769E-2</v>
      </c>
      <c r="U26" s="61">
        <f t="shared" si="8"/>
        <v>86.99029772188419</v>
      </c>
      <c r="V26" s="56">
        <f t="shared" si="9"/>
        <v>2.9350291710366752</v>
      </c>
      <c r="W26" s="61"/>
      <c r="X26" s="56"/>
    </row>
    <row r="27" spans="1:24" ht="23.25" x14ac:dyDescent="0.35">
      <c r="A27" s="1">
        <v>9</v>
      </c>
      <c r="B27" s="6">
        <v>4.4920760944018925</v>
      </c>
      <c r="C27" s="17">
        <f t="shared" si="0"/>
        <v>8.8489439184268021E-2</v>
      </c>
      <c r="D27" s="13">
        <f t="shared" si="1"/>
        <v>91.151056081573188</v>
      </c>
      <c r="E27" s="13"/>
      <c r="F27" s="6"/>
      <c r="G27" s="8">
        <v>2.5410828818730926</v>
      </c>
      <c r="H27" s="20">
        <f t="shared" si="2"/>
        <v>5.2628999552797463E-2</v>
      </c>
      <c r="I27" s="20">
        <f t="shared" si="3"/>
        <v>94.73710004472025</v>
      </c>
      <c r="J27" s="20"/>
      <c r="K27" s="8"/>
      <c r="L27" s="10">
        <v>2.9287315524005231</v>
      </c>
      <c r="M27" s="22">
        <f t="shared" si="4"/>
        <v>6.0682790253594909E-2</v>
      </c>
      <c r="N27" s="22">
        <f t="shared" si="5"/>
        <v>93.931720974640513</v>
      </c>
      <c r="O27" s="22"/>
      <c r="P27" s="10"/>
      <c r="Q27" s="107"/>
      <c r="R27" s="89">
        <v>9</v>
      </c>
      <c r="S27" s="55">
        <f t="shared" si="6"/>
        <v>6.7267076330220124E-2</v>
      </c>
      <c r="T27" s="396">
        <f t="shared" si="7"/>
        <v>1.8815084373839993E-2</v>
      </c>
      <c r="U27" s="61">
        <f t="shared" si="8"/>
        <v>93.273292366977969</v>
      </c>
      <c r="V27" s="56">
        <f t="shared" si="9"/>
        <v>1.881508437384001</v>
      </c>
      <c r="W27" s="61"/>
      <c r="X27" s="56"/>
    </row>
    <row r="28" spans="1:24" ht="23.25" x14ac:dyDescent="0.35">
      <c r="A28" s="1">
        <v>11</v>
      </c>
      <c r="B28" s="6">
        <v>2.7388146833551277</v>
      </c>
      <c r="C28" s="17">
        <f t="shared" si="0"/>
        <v>5.3951930080116527E-2</v>
      </c>
      <c r="D28" s="13">
        <f t="shared" si="1"/>
        <v>94.60480699198834</v>
      </c>
      <c r="E28" s="13"/>
      <c r="F28" s="6"/>
      <c r="G28" s="8">
        <v>1.1742636527803723</v>
      </c>
      <c r="H28" s="20">
        <f t="shared" si="2"/>
        <v>2.4320466560889993E-2</v>
      </c>
      <c r="I28" s="20">
        <f t="shared" si="3"/>
        <v>97.567953343911</v>
      </c>
      <c r="J28" s="20"/>
      <c r="K28" s="8"/>
      <c r="L28" s="10">
        <v>1.4409365464848372</v>
      </c>
      <c r="M28" s="22">
        <f t="shared" si="4"/>
        <v>2.9855945707078852E-2</v>
      </c>
      <c r="N28" s="22">
        <f t="shared" si="5"/>
        <v>97.014405429292111</v>
      </c>
      <c r="O28" s="22"/>
      <c r="P28" s="10"/>
      <c r="Q28" s="107"/>
      <c r="R28" s="89">
        <v>11</v>
      </c>
      <c r="S28" s="55">
        <f t="shared" si="6"/>
        <v>3.6042780782695127E-2</v>
      </c>
      <c r="T28" s="396">
        <f t="shared" si="7"/>
        <v>1.5754796214564951E-2</v>
      </c>
      <c r="U28" s="61">
        <f t="shared" si="8"/>
        <v>96.395721921730498</v>
      </c>
      <c r="V28" s="56">
        <f t="shared" si="9"/>
        <v>1.5754796214564981</v>
      </c>
      <c r="W28" s="61"/>
      <c r="X28" s="56"/>
    </row>
    <row r="29" spans="1:24" ht="23.25" x14ac:dyDescent="0.35">
      <c r="A29" s="1">
        <v>13</v>
      </c>
      <c r="B29" s="6">
        <v>1.8875474811632105</v>
      </c>
      <c r="C29" s="17">
        <f t="shared" si="0"/>
        <v>3.7182811361981059E-2</v>
      </c>
      <c r="D29" s="13">
        <f t="shared" si="1"/>
        <v>96.281718863801885</v>
      </c>
      <c r="E29" s="13"/>
      <c r="F29" s="6"/>
      <c r="G29" s="8">
        <v>0.70293137804346462</v>
      </c>
      <c r="H29" s="20">
        <f t="shared" si="2"/>
        <v>1.4558586594950898E-2</v>
      </c>
      <c r="I29" s="20">
        <f t="shared" si="3"/>
        <v>98.544141340504908</v>
      </c>
      <c r="J29" s="20"/>
      <c r="K29" s="8"/>
      <c r="L29" s="10">
        <v>0.87552151441559245</v>
      </c>
      <c r="M29" s="22">
        <f t="shared" si="4"/>
        <v>1.8140648083039269E-2</v>
      </c>
      <c r="N29" s="22">
        <f t="shared" si="5"/>
        <v>98.185935191696075</v>
      </c>
      <c r="O29" s="22"/>
      <c r="P29" s="10"/>
      <c r="Q29" s="107"/>
      <c r="R29" s="89">
        <v>13</v>
      </c>
      <c r="S29" s="55">
        <f t="shared" si="6"/>
        <v>2.3294015346657076E-2</v>
      </c>
      <c r="T29" s="396">
        <f t="shared" si="7"/>
        <v>1.2160665368003965E-2</v>
      </c>
      <c r="U29" s="61">
        <f t="shared" si="8"/>
        <v>97.670598465334294</v>
      </c>
      <c r="V29" s="56">
        <f t="shared" si="9"/>
        <v>1.2160665368004011</v>
      </c>
      <c r="W29" s="61"/>
      <c r="X29" s="56"/>
    </row>
    <row r="30" spans="1:24" ht="23.25" x14ac:dyDescent="0.35">
      <c r="A30" s="1">
        <v>15</v>
      </c>
      <c r="B30" s="6">
        <v>1.2076872781617782</v>
      </c>
      <c r="C30" s="17">
        <f t="shared" si="0"/>
        <v>2.3790240349599413E-2</v>
      </c>
      <c r="D30" s="13">
        <f t="shared" si="1"/>
        <v>97.62097596504006</v>
      </c>
      <c r="E30" s="13">
        <v>0</v>
      </c>
      <c r="F30" s="6">
        <f>E30/(1000*71*10^-6)</f>
        <v>0</v>
      </c>
      <c r="G30" s="14">
        <v>0.36189208543495854</v>
      </c>
      <c r="H30" s="20">
        <f t="shared" si="2"/>
        <v>7.4952369867125708E-3</v>
      </c>
      <c r="I30" s="20">
        <f t="shared" si="3"/>
        <v>99.250476301328732</v>
      </c>
      <c r="J30" s="20">
        <v>0</v>
      </c>
      <c r="K30" s="8">
        <f>J30/(1000*71*10^-6)</f>
        <v>0</v>
      </c>
      <c r="L30" s="15">
        <v>0.54704527056479235</v>
      </c>
      <c r="M30" s="22">
        <f t="shared" si="4"/>
        <v>1.1334679474359885E-2</v>
      </c>
      <c r="N30" s="22">
        <f t="shared" si="5"/>
        <v>98.866532052564011</v>
      </c>
      <c r="O30" s="22">
        <v>0</v>
      </c>
      <c r="P30" s="10">
        <f>O30/(1000*71*10^-6)</f>
        <v>0</v>
      </c>
      <c r="Q30" s="107"/>
      <c r="R30" s="89">
        <v>15</v>
      </c>
      <c r="S30" s="55">
        <f t="shared" si="6"/>
        <v>1.4206718936890622E-2</v>
      </c>
      <c r="T30" s="396">
        <f t="shared" si="7"/>
        <v>8.5186995283830624E-3</v>
      </c>
      <c r="U30" s="61">
        <f t="shared" si="8"/>
        <v>98.579328106310939</v>
      </c>
      <c r="V30" s="56">
        <f t="shared" si="9"/>
        <v>0.8518699528383008</v>
      </c>
      <c r="W30" s="61">
        <f>AVERAGE(F30,K30,P30)</f>
        <v>0</v>
      </c>
      <c r="X30" s="56">
        <f>STDEV(F30,K30,P30)</f>
        <v>0</v>
      </c>
    </row>
    <row r="31" spans="1:24" ht="23.25" x14ac:dyDescent="0.35">
      <c r="A31" s="1">
        <v>30</v>
      </c>
      <c r="B31" s="6">
        <v>5.2999999999999999E-2</v>
      </c>
      <c r="C31" s="17">
        <v>1.0367051216523173E-3</v>
      </c>
      <c r="D31" s="13">
        <v>99.896329487834777</v>
      </c>
      <c r="E31" s="13">
        <v>0</v>
      </c>
      <c r="F31" s="6">
        <v>0</v>
      </c>
      <c r="G31" s="8">
        <v>5.2999999999999999E-2</v>
      </c>
      <c r="H31" s="20">
        <v>1.0367051216523173E-3</v>
      </c>
      <c r="I31" s="20">
        <v>99.896329487834777</v>
      </c>
      <c r="J31" s="20">
        <v>0</v>
      </c>
      <c r="K31" s="8">
        <v>0</v>
      </c>
      <c r="L31" s="10">
        <v>5.2999999999999999E-2</v>
      </c>
      <c r="M31" s="22">
        <v>1.0367051216523173E-3</v>
      </c>
      <c r="N31" s="22">
        <v>99.896329487834777</v>
      </c>
      <c r="O31" s="22">
        <v>0</v>
      </c>
      <c r="P31" s="10">
        <v>0</v>
      </c>
      <c r="Q31" s="107"/>
      <c r="R31" s="89">
        <v>30</v>
      </c>
      <c r="S31" s="55">
        <f t="shared" si="6"/>
        <v>1.0367051216523173E-3</v>
      </c>
      <c r="T31" s="396">
        <f t="shared" si="7"/>
        <v>0</v>
      </c>
      <c r="U31" s="61">
        <f t="shared" si="8"/>
        <v>99.896329487834763</v>
      </c>
      <c r="V31" s="56">
        <f t="shared" si="9"/>
        <v>1.7404671430534633E-14</v>
      </c>
      <c r="W31" s="61">
        <f>AVERAGE(F31,K31,P31)</f>
        <v>0</v>
      </c>
      <c r="X31" s="56">
        <f>STDEV(F31,K31,P31)</f>
        <v>0</v>
      </c>
    </row>
    <row r="32" spans="1:24" ht="23.25" x14ac:dyDescent="0.35">
      <c r="A32" s="1">
        <v>60</v>
      </c>
      <c r="B32" s="6">
        <v>5.2999999999999999E-2</v>
      </c>
      <c r="C32" s="17">
        <v>1.0367051216523173E-3</v>
      </c>
      <c r="D32" s="13">
        <v>99.896329487834777</v>
      </c>
      <c r="E32" s="13">
        <v>0</v>
      </c>
      <c r="F32" s="6">
        <v>0</v>
      </c>
      <c r="G32" s="8">
        <v>5.2999999999999999E-2</v>
      </c>
      <c r="H32" s="20">
        <v>1.0367051216523173E-3</v>
      </c>
      <c r="I32" s="20">
        <v>99.896329487834777</v>
      </c>
      <c r="J32" s="20">
        <v>0</v>
      </c>
      <c r="K32" s="8">
        <v>0</v>
      </c>
      <c r="L32" s="10">
        <v>5.2999999999999999E-2</v>
      </c>
      <c r="M32" s="22">
        <v>1.0367051216523173E-3</v>
      </c>
      <c r="N32" s="22">
        <v>99.896329487834777</v>
      </c>
      <c r="O32" s="22">
        <v>0</v>
      </c>
      <c r="P32" s="10">
        <v>0</v>
      </c>
      <c r="Q32" s="107"/>
      <c r="R32" s="90">
        <v>60</v>
      </c>
      <c r="S32" s="57">
        <f t="shared" si="6"/>
        <v>1.0367051216523173E-3</v>
      </c>
      <c r="T32" s="397">
        <f t="shared" si="7"/>
        <v>0</v>
      </c>
      <c r="U32" s="208">
        <f t="shared" si="8"/>
        <v>99.896329487834763</v>
      </c>
      <c r="V32" s="58">
        <f t="shared" si="9"/>
        <v>1.7404671430534633E-14</v>
      </c>
      <c r="W32" s="208">
        <f>AVERAGE(F32,K32,P32)</f>
        <v>0</v>
      </c>
      <c r="X32" s="58">
        <f>STDEV(F32,K32,P32)</f>
        <v>0</v>
      </c>
    </row>
    <row r="33" spans="1:16" ht="23.25" x14ac:dyDescent="0.25">
      <c r="A33" s="1"/>
      <c r="B33" s="4"/>
      <c r="C33" s="11" t="s">
        <v>326</v>
      </c>
      <c r="D33" s="11" t="s">
        <v>327</v>
      </c>
      <c r="E33" s="11"/>
      <c r="F33" s="11"/>
      <c r="G33" s="413" t="s">
        <v>330</v>
      </c>
      <c r="H33" s="2" t="s">
        <v>331</v>
      </c>
      <c r="I33" s="1"/>
      <c r="J33" s="1"/>
      <c r="K33" s="1"/>
      <c r="L33" s="404" t="s">
        <v>124</v>
      </c>
      <c r="M33" s="12" t="s">
        <v>333</v>
      </c>
      <c r="N33" s="1"/>
      <c r="O33" s="1"/>
      <c r="P33" s="1"/>
    </row>
    <row r="37" spans="1:16" x14ac:dyDescent="0.25">
      <c r="F37" s="170"/>
      <c r="G37" s="405"/>
      <c r="H37" s="170"/>
      <c r="I37" s="170"/>
      <c r="J37" s="170"/>
      <c r="K37" s="170"/>
      <c r="L37" s="405"/>
      <c r="M37" s="170"/>
      <c r="N37" s="170"/>
      <c r="O37" s="170"/>
    </row>
    <row r="38" spans="1:16" ht="23.25" x14ac:dyDescent="0.25">
      <c r="F38" s="169"/>
      <c r="G38" s="406"/>
      <c r="H38" s="209"/>
      <c r="I38" s="170"/>
      <c r="J38" s="170"/>
      <c r="K38" s="169"/>
      <c r="L38" s="406"/>
      <c r="M38" s="209"/>
      <c r="N38" s="170"/>
      <c r="O38" s="170"/>
    </row>
    <row r="39" spans="1:16" ht="26.25" x14ac:dyDescent="0.25">
      <c r="A39" s="464" t="s">
        <v>5</v>
      </c>
      <c r="B39" s="464"/>
      <c r="C39" s="464"/>
      <c r="D39" s="464"/>
      <c r="F39" s="169"/>
      <c r="G39" s="407"/>
      <c r="H39" s="169"/>
      <c r="I39" s="170"/>
      <c r="J39" s="170"/>
      <c r="K39" s="169"/>
      <c r="L39" s="407"/>
      <c r="M39" s="169"/>
      <c r="N39" s="170"/>
      <c r="O39" s="170"/>
    </row>
    <row r="40" spans="1:16" ht="23.25" x14ac:dyDescent="0.25">
      <c r="A40" s="463" t="s">
        <v>4</v>
      </c>
      <c r="B40" s="410" t="s">
        <v>7</v>
      </c>
      <c r="C40" s="101" t="s">
        <v>29</v>
      </c>
      <c r="D40" s="216"/>
      <c r="F40" s="169"/>
      <c r="G40" s="407"/>
      <c r="H40" s="207"/>
      <c r="I40" s="170"/>
      <c r="J40" s="170"/>
      <c r="K40" s="169"/>
      <c r="L40" s="407"/>
      <c r="M40" s="207"/>
      <c r="N40" s="170"/>
      <c r="O40" s="170"/>
    </row>
    <row r="41" spans="1:16" ht="23.25" x14ac:dyDescent="0.5">
      <c r="A41" s="463"/>
      <c r="B41" s="411" t="s">
        <v>78</v>
      </c>
      <c r="C41" s="101" t="s">
        <v>78</v>
      </c>
      <c r="D41" s="199"/>
      <c r="F41" s="169"/>
      <c r="G41" s="407"/>
      <c r="H41" s="207"/>
      <c r="I41" s="170"/>
      <c r="J41" s="170"/>
      <c r="K41" s="169"/>
      <c r="L41" s="407"/>
      <c r="M41" s="207"/>
      <c r="N41" s="170"/>
      <c r="O41" s="170"/>
    </row>
    <row r="42" spans="1:16" ht="23.25" x14ac:dyDescent="0.5">
      <c r="A42" s="25" t="s">
        <v>178</v>
      </c>
      <c r="B42" s="227">
        <f>U8</f>
        <v>47.839568826551357</v>
      </c>
      <c r="C42" s="212">
        <f>V8</f>
        <v>4.8180361620501087</v>
      </c>
      <c r="D42" s="199"/>
      <c r="F42" s="169"/>
      <c r="G42" s="407"/>
      <c r="H42" s="207"/>
      <c r="I42" s="170"/>
      <c r="J42" s="170"/>
      <c r="K42" s="169"/>
      <c r="L42" s="407"/>
      <c r="M42" s="207"/>
      <c r="N42" s="170"/>
      <c r="O42" s="170"/>
    </row>
    <row r="43" spans="1:16" ht="23.25" x14ac:dyDescent="0.5">
      <c r="A43" s="26" t="s">
        <v>2</v>
      </c>
      <c r="B43" s="228">
        <f>U17</f>
        <v>2.9514727213715926</v>
      </c>
      <c r="C43" s="213">
        <f>V17</f>
        <v>0.36753649786838155</v>
      </c>
      <c r="D43" s="199"/>
      <c r="F43" s="169"/>
      <c r="G43" s="407"/>
      <c r="H43" s="207"/>
      <c r="I43" s="170"/>
      <c r="J43" s="170"/>
      <c r="K43" s="169"/>
      <c r="L43" s="407"/>
      <c r="M43" s="207"/>
      <c r="N43" s="170"/>
      <c r="O43" s="170"/>
    </row>
    <row r="44" spans="1:16" ht="23.25" x14ac:dyDescent="0.25">
      <c r="A44" s="27" t="s">
        <v>179</v>
      </c>
      <c r="B44" s="229">
        <f>U32</f>
        <v>99.896329487834763</v>
      </c>
      <c r="C44" s="214">
        <f>V32</f>
        <v>1.7404671430534633E-14</v>
      </c>
      <c r="D44" s="89"/>
      <c r="F44" s="169"/>
      <c r="G44" s="407"/>
      <c r="H44" s="207"/>
      <c r="I44" s="170"/>
      <c r="J44" s="170"/>
      <c r="K44" s="169"/>
      <c r="L44" s="407"/>
      <c r="M44" s="207"/>
      <c r="N44" s="170"/>
      <c r="O44" s="170"/>
    </row>
    <row r="45" spans="1:16" x14ac:dyDescent="0.25">
      <c r="F45" s="170"/>
      <c r="G45" s="405"/>
      <c r="H45" s="170"/>
      <c r="I45" s="170"/>
      <c r="J45" s="170"/>
      <c r="K45" s="170"/>
      <c r="L45" s="405"/>
      <c r="M45" s="170"/>
      <c r="N45" s="170"/>
      <c r="O45" s="170"/>
    </row>
    <row r="46" spans="1:16" ht="23.25" x14ac:dyDescent="0.25">
      <c r="F46" s="169"/>
      <c r="G46" s="406"/>
      <c r="H46" s="209"/>
      <c r="I46" s="169"/>
      <c r="J46" s="170"/>
      <c r="K46" s="169"/>
      <c r="L46" s="406"/>
      <c r="M46" s="209"/>
      <c r="N46" s="169"/>
      <c r="O46" s="170"/>
    </row>
    <row r="47" spans="1:16" ht="23.25" x14ac:dyDescent="0.25">
      <c r="G47" s="407"/>
      <c r="H47" s="169"/>
      <c r="I47" s="169"/>
      <c r="J47" s="169"/>
      <c r="K47" s="169"/>
      <c r="L47" s="407"/>
      <c r="M47" s="169"/>
      <c r="N47" s="169"/>
      <c r="O47" s="169"/>
    </row>
    <row r="48" spans="1:16" ht="23.25" x14ac:dyDescent="0.25">
      <c r="G48" s="407"/>
      <c r="H48" s="207"/>
      <c r="I48" s="210"/>
      <c r="J48" s="211"/>
      <c r="K48" s="169"/>
      <c r="L48" s="407"/>
      <c r="M48" s="207"/>
      <c r="N48" s="210"/>
      <c r="O48" s="211"/>
    </row>
    <row r="49" spans="1:15" ht="23.25" x14ac:dyDescent="0.25">
      <c r="G49" s="407"/>
      <c r="H49" s="207"/>
      <c r="I49" s="210"/>
      <c r="J49" s="211"/>
      <c r="K49" s="169"/>
      <c r="L49" s="407"/>
      <c r="M49" s="207"/>
      <c r="N49" s="210"/>
      <c r="O49" s="211"/>
    </row>
    <row r="50" spans="1:15" ht="23.25" x14ac:dyDescent="0.25">
      <c r="G50" s="407"/>
      <c r="H50" s="207"/>
      <c r="I50" s="210"/>
      <c r="J50" s="211"/>
      <c r="K50" s="169"/>
      <c r="L50" s="407"/>
      <c r="M50" s="207"/>
      <c r="N50" s="210"/>
      <c r="O50" s="211"/>
    </row>
    <row r="51" spans="1:15" ht="23.25" x14ac:dyDescent="0.25">
      <c r="G51" s="407"/>
      <c r="H51" s="207"/>
      <c r="I51" s="210"/>
      <c r="J51" s="211"/>
      <c r="K51" s="169"/>
      <c r="L51" s="407"/>
      <c r="M51" s="207"/>
      <c r="N51" s="210"/>
      <c r="O51" s="211"/>
    </row>
    <row r="52" spans="1:15" ht="23.25" x14ac:dyDescent="0.25">
      <c r="G52" s="407"/>
      <c r="H52" s="207"/>
      <c r="I52" s="210"/>
      <c r="J52" s="211"/>
      <c r="K52" s="169"/>
      <c r="L52" s="407"/>
      <c r="M52" s="207"/>
      <c r="N52" s="210"/>
      <c r="O52" s="211"/>
    </row>
    <row r="56" spans="1:15" ht="23.25" x14ac:dyDescent="0.25">
      <c r="E56" s="192"/>
      <c r="F56" s="215"/>
      <c r="G56" s="414"/>
    </row>
    <row r="57" spans="1:15" ht="23.25" x14ac:dyDescent="0.5">
      <c r="E57" s="192"/>
      <c r="F57" s="59"/>
      <c r="G57" s="415"/>
    </row>
    <row r="58" spans="1:15" ht="23.25" x14ac:dyDescent="0.5">
      <c r="E58" s="192"/>
      <c r="F58" s="213"/>
      <c r="G58" s="415"/>
    </row>
    <row r="59" spans="1:15" ht="23.25" x14ac:dyDescent="0.5">
      <c r="E59" s="192"/>
      <c r="F59" s="213"/>
      <c r="G59" s="415"/>
    </row>
    <row r="60" spans="1:15" ht="23.25" x14ac:dyDescent="0.25">
      <c r="E60" s="192"/>
      <c r="F60" s="213"/>
      <c r="G60" s="416"/>
    </row>
    <row r="61" spans="1:15" x14ac:dyDescent="0.25">
      <c r="A61" s="189"/>
      <c r="B61" s="412"/>
      <c r="C61" s="189"/>
      <c r="D61" s="189"/>
    </row>
    <row r="63" spans="1:15" ht="23.25" x14ac:dyDescent="0.25">
      <c r="A63" s="197"/>
    </row>
  </sheetData>
  <mergeCells count="2">
    <mergeCell ref="A39:D39"/>
    <mergeCell ref="A40:A41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1"/>
  <sheetViews>
    <sheetView zoomScale="85" zoomScaleNormal="85" workbookViewId="0">
      <selection activeCell="A3" sqref="A3:O12"/>
    </sheetView>
  </sheetViews>
  <sheetFormatPr defaultColWidth="8.85546875" defaultRowHeight="15" x14ac:dyDescent="0.25"/>
  <cols>
    <col min="1" max="1" width="15.28515625" style="249" bestFit="1" customWidth="1"/>
    <col min="2" max="2" width="20.140625" style="249" bestFit="1" customWidth="1"/>
    <col min="3" max="3" width="11.5703125" style="249" bestFit="1" customWidth="1"/>
    <col min="4" max="4" width="13.85546875" style="249" bestFit="1" customWidth="1"/>
    <col min="5" max="5" width="20.42578125" style="249" bestFit="1" customWidth="1"/>
    <col min="6" max="6" width="11.5703125" style="249" bestFit="1" customWidth="1"/>
    <col min="7" max="7" width="10.85546875" style="249" bestFit="1" customWidth="1"/>
    <col min="8" max="8" width="20.42578125" style="249" bestFit="1" customWidth="1"/>
    <col min="9" max="9" width="11.5703125" style="249" bestFit="1" customWidth="1"/>
    <col min="10" max="10" width="9.140625" style="249" bestFit="1" customWidth="1"/>
    <col min="11" max="11" width="10.85546875" style="249" bestFit="1" customWidth="1"/>
    <col min="12" max="12" width="14" style="249" bestFit="1" customWidth="1"/>
    <col min="13" max="13" width="14.28515625" style="249" bestFit="1" customWidth="1"/>
    <col min="14" max="14" width="13.85546875" style="249" bestFit="1" customWidth="1"/>
    <col min="15" max="15" width="14.5703125" style="249" bestFit="1" customWidth="1"/>
    <col min="16" max="16" width="13.85546875" style="249" bestFit="1" customWidth="1"/>
    <col min="17" max="17" width="11.42578125" style="249" bestFit="1" customWidth="1"/>
    <col min="18" max="18" width="9.7109375" style="249" bestFit="1" customWidth="1"/>
    <col min="19" max="19" width="10.140625" style="249" bestFit="1" customWidth="1"/>
    <col min="20" max="20" width="14.140625" style="249" bestFit="1" customWidth="1"/>
    <col min="21" max="21" width="8.85546875" style="249" bestFit="1" customWidth="1"/>
    <col min="22" max="22" width="8.85546875" style="249"/>
    <col min="23" max="23" width="9.85546875" style="249" bestFit="1" customWidth="1"/>
    <col min="24" max="24" width="9.7109375" style="249" customWidth="1"/>
    <col min="25" max="25" width="17.5703125" style="249" bestFit="1" customWidth="1"/>
    <col min="26" max="26" width="8.85546875" style="249" bestFit="1" customWidth="1"/>
    <col min="27" max="27" width="11.42578125" style="249" bestFit="1" customWidth="1"/>
    <col min="28" max="16384" width="8.85546875" style="249"/>
  </cols>
  <sheetData>
    <row r="1" spans="1:21" x14ac:dyDescent="0.25">
      <c r="A1" s="251"/>
      <c r="B1" s="251"/>
      <c r="C1" s="252"/>
      <c r="D1" s="251"/>
      <c r="E1" s="252"/>
      <c r="F1" s="252"/>
      <c r="G1" s="252"/>
      <c r="N1" s="253"/>
      <c r="O1" s="253"/>
      <c r="P1" s="253"/>
      <c r="Q1" s="253"/>
      <c r="R1" s="253"/>
      <c r="S1" s="253"/>
      <c r="T1" s="253"/>
      <c r="U1" s="253"/>
    </row>
    <row r="2" spans="1:21" s="250" customFormat="1" x14ac:dyDescent="0.25">
      <c r="A2" s="291" t="s">
        <v>369</v>
      </c>
      <c r="B2" s="251"/>
      <c r="C2" s="252"/>
      <c r="D2" s="251"/>
      <c r="E2" s="252"/>
      <c r="F2" s="252"/>
      <c r="G2" s="252"/>
      <c r="N2" s="310"/>
      <c r="O2" s="310"/>
      <c r="P2" s="310"/>
      <c r="Q2" s="310"/>
      <c r="R2" s="310"/>
      <c r="S2" s="310"/>
      <c r="T2" s="310"/>
      <c r="U2" s="310"/>
    </row>
    <row r="3" spans="1:21" s="250" customFormat="1" x14ac:dyDescent="0.25">
      <c r="A3" s="268" t="s">
        <v>28</v>
      </c>
      <c r="B3" s="268" t="s">
        <v>346</v>
      </c>
      <c r="C3" s="269" t="s">
        <v>0</v>
      </c>
      <c r="D3" s="268" t="s">
        <v>28</v>
      </c>
      <c r="E3" s="269" t="s">
        <v>2</v>
      </c>
      <c r="F3" s="269"/>
      <c r="G3" s="269" t="s">
        <v>28</v>
      </c>
      <c r="H3" s="268" t="s">
        <v>349</v>
      </c>
      <c r="I3" s="268" t="s">
        <v>269</v>
      </c>
      <c r="K3" s="279"/>
      <c r="L3" s="331" t="s">
        <v>368</v>
      </c>
      <c r="M3" s="280"/>
      <c r="N3" s="280"/>
      <c r="O3" s="281"/>
      <c r="P3" s="310"/>
      <c r="Q3" s="310"/>
      <c r="R3" s="310"/>
      <c r="S3" s="310"/>
      <c r="T3" s="310"/>
      <c r="U3" s="310"/>
    </row>
    <row r="4" spans="1:21" s="250" customFormat="1" x14ac:dyDescent="0.25">
      <c r="A4" s="268" t="s">
        <v>1</v>
      </c>
      <c r="B4" s="268" t="s">
        <v>52</v>
      </c>
      <c r="C4" s="269" t="s">
        <v>29</v>
      </c>
      <c r="D4" s="268" t="s">
        <v>1</v>
      </c>
      <c r="E4" s="269" t="s">
        <v>52</v>
      </c>
      <c r="F4" s="269" t="s">
        <v>29</v>
      </c>
      <c r="G4" s="269" t="s">
        <v>1</v>
      </c>
      <c r="H4" s="268" t="s">
        <v>52</v>
      </c>
      <c r="I4" s="268" t="s">
        <v>29</v>
      </c>
      <c r="K4" s="268" t="s">
        <v>1</v>
      </c>
      <c r="L4" s="268" t="s">
        <v>2</v>
      </c>
      <c r="M4" s="268" t="s">
        <v>268</v>
      </c>
      <c r="N4" s="269" t="s">
        <v>1</v>
      </c>
      <c r="O4" s="268" t="s">
        <v>3</v>
      </c>
      <c r="P4" s="310"/>
      <c r="Q4" s="310"/>
      <c r="R4" s="310"/>
      <c r="S4" s="310"/>
      <c r="T4" s="310"/>
      <c r="U4" s="310"/>
    </row>
    <row r="5" spans="1:21" s="250" customFormat="1" x14ac:dyDescent="0.25">
      <c r="A5" s="262">
        <v>0</v>
      </c>
      <c r="B5" s="263">
        <v>1</v>
      </c>
      <c r="C5" s="270">
        <v>0</v>
      </c>
      <c r="D5" s="251">
        <v>0</v>
      </c>
      <c r="E5" s="252">
        <v>1</v>
      </c>
      <c r="F5" s="252">
        <v>0</v>
      </c>
      <c r="G5" s="252">
        <v>0</v>
      </c>
      <c r="H5" s="284">
        <v>1</v>
      </c>
      <c r="I5" s="285">
        <v>0</v>
      </c>
      <c r="K5" s="273">
        <v>0</v>
      </c>
      <c r="L5" s="282">
        <f>-LN(E5:E9)</f>
        <v>0</v>
      </c>
      <c r="M5" s="282">
        <f>-LN(B5)</f>
        <v>0</v>
      </c>
      <c r="N5" s="276">
        <v>0</v>
      </c>
      <c r="O5" s="283">
        <f t="shared" ref="O5:O12" si="0">-LN(H5)</f>
        <v>0</v>
      </c>
      <c r="P5" s="310"/>
      <c r="Q5" s="310"/>
      <c r="R5" s="310"/>
      <c r="S5" s="310"/>
      <c r="T5" s="310"/>
      <c r="U5" s="310"/>
    </row>
    <row r="6" spans="1:21" s="250" customFormat="1" x14ac:dyDescent="0.25">
      <c r="A6" s="264">
        <v>5</v>
      </c>
      <c r="B6" s="284">
        <v>0.91249454475795044</v>
      </c>
      <c r="C6" s="288">
        <v>7.57361379197595E-3</v>
      </c>
      <c r="D6" s="251">
        <v>5</v>
      </c>
      <c r="E6" s="290">
        <v>0.98461310880221553</v>
      </c>
      <c r="F6" s="290">
        <v>1.2120575007538908E-2</v>
      </c>
      <c r="G6" s="252">
        <v>1</v>
      </c>
      <c r="H6" s="284">
        <v>0.9009100413543788</v>
      </c>
      <c r="I6" s="285">
        <v>3.9857343157543683E-2</v>
      </c>
      <c r="K6" s="274">
        <v>5</v>
      </c>
      <c r="L6" s="284">
        <f>-LN(E6:E10)</f>
        <v>1.5506497911386332E-2</v>
      </c>
      <c r="M6" s="284">
        <f>-LN(B6)</f>
        <v>9.1573171890812446E-2</v>
      </c>
      <c r="N6" s="277">
        <v>1</v>
      </c>
      <c r="O6" s="285">
        <f t="shared" si="0"/>
        <v>0.10434986947235163</v>
      </c>
      <c r="P6" s="310"/>
      <c r="Q6" s="310"/>
      <c r="R6" s="310"/>
      <c r="S6" s="310"/>
      <c r="T6" s="310"/>
      <c r="U6" s="310"/>
    </row>
    <row r="7" spans="1:21" s="250" customFormat="1" x14ac:dyDescent="0.25">
      <c r="A7" s="264">
        <v>15</v>
      </c>
      <c r="B7" s="284">
        <v>0.76361657751106138</v>
      </c>
      <c r="C7" s="288">
        <v>7.9748190503995432E-3</v>
      </c>
      <c r="D7" s="251">
        <v>15</v>
      </c>
      <c r="E7" s="290">
        <v>0.97501574321494555</v>
      </c>
      <c r="F7" s="290">
        <v>1.0214470135278542E-2</v>
      </c>
      <c r="G7" s="252">
        <v>3</v>
      </c>
      <c r="H7" s="284">
        <v>0.47836643292351128</v>
      </c>
      <c r="I7" s="285">
        <v>5.04049856011878E-2</v>
      </c>
      <c r="K7" s="274">
        <v>15</v>
      </c>
      <c r="L7" s="284">
        <f>-LN(E7:E11)</f>
        <v>2.530166122752581E-2</v>
      </c>
      <c r="M7" s="284">
        <f>-LN(B7)</f>
        <v>0.26968947768696439</v>
      </c>
      <c r="N7" s="277">
        <v>3</v>
      </c>
      <c r="O7" s="285">
        <f t="shared" si="0"/>
        <v>0.73737824410107822</v>
      </c>
      <c r="P7" s="310"/>
      <c r="Q7" s="310"/>
      <c r="R7" s="310"/>
      <c r="S7" s="310"/>
      <c r="T7" s="310"/>
      <c r="U7" s="310"/>
    </row>
    <row r="8" spans="1:21" s="250" customFormat="1" x14ac:dyDescent="0.25">
      <c r="A8" s="264">
        <v>30</v>
      </c>
      <c r="B8" s="284">
        <v>0.52666929704035104</v>
      </c>
      <c r="C8" s="288">
        <v>2.0225201750418347E-2</v>
      </c>
      <c r="D8" s="251">
        <v>30</v>
      </c>
      <c r="E8" s="290">
        <v>0.95985106213188109</v>
      </c>
      <c r="F8" s="290">
        <v>9.6785504274164817E-3</v>
      </c>
      <c r="G8" s="252">
        <v>5</v>
      </c>
      <c r="H8" s="284">
        <v>0.24547376969721313</v>
      </c>
      <c r="I8" s="285">
        <v>3.6806903273667209E-2</v>
      </c>
      <c r="K8" s="274">
        <v>30</v>
      </c>
      <c r="L8" s="284">
        <f>-LN(E8:E12)</f>
        <v>4.0977150168894146E-2</v>
      </c>
      <c r="M8" s="284">
        <f>-LN(B8)</f>
        <v>0.64118244726129281</v>
      </c>
      <c r="N8" s="277">
        <v>5</v>
      </c>
      <c r="O8" s="285">
        <f t="shared" si="0"/>
        <v>1.4045651818663696</v>
      </c>
      <c r="P8" s="310"/>
      <c r="Q8" s="310"/>
      <c r="R8" s="310"/>
      <c r="S8" s="310"/>
      <c r="T8" s="310"/>
      <c r="U8" s="310"/>
    </row>
    <row r="9" spans="1:21" s="250" customFormat="1" x14ac:dyDescent="0.25">
      <c r="A9" s="264">
        <v>60</v>
      </c>
      <c r="B9" s="284">
        <v>0.28899966838022811</v>
      </c>
      <c r="C9" s="288">
        <v>2.3904578559999477E-2</v>
      </c>
      <c r="D9" s="251">
        <v>60</v>
      </c>
      <c r="E9" s="290">
        <v>0.94615761067158777</v>
      </c>
      <c r="F9" s="290">
        <v>1.4051059292058634E-2</v>
      </c>
      <c r="G9" s="252">
        <v>7</v>
      </c>
      <c r="H9" s="284">
        <v>0.11441146646249156</v>
      </c>
      <c r="I9" s="285">
        <v>2.1428379721791842E-2</v>
      </c>
      <c r="K9" s="275">
        <v>60</v>
      </c>
      <c r="L9" s="286">
        <f>-LN(E9:E13)</f>
        <v>5.5346116332491466E-2</v>
      </c>
      <c r="M9" s="286">
        <f>-LN(B9)</f>
        <v>1.2413297383436224</v>
      </c>
      <c r="N9" s="277">
        <v>7</v>
      </c>
      <c r="O9" s="285">
        <f t="shared" si="0"/>
        <v>2.1679539737437765</v>
      </c>
      <c r="P9" s="310"/>
      <c r="Q9" s="310"/>
      <c r="R9" s="310"/>
      <c r="S9" s="310"/>
      <c r="T9" s="310"/>
      <c r="U9" s="310"/>
    </row>
    <row r="10" spans="1:21" s="250" customFormat="1" x14ac:dyDescent="0.25">
      <c r="A10" s="264"/>
      <c r="B10" s="251"/>
      <c r="C10" s="271"/>
      <c r="D10" s="251"/>
      <c r="E10" s="252"/>
      <c r="F10" s="252"/>
      <c r="G10" s="252">
        <v>9</v>
      </c>
      <c r="H10" s="284">
        <v>4.7690842161853771E-2</v>
      </c>
      <c r="I10" s="285">
        <v>4.759517149519628E-3</v>
      </c>
      <c r="K10" s="251"/>
      <c r="L10" s="284"/>
      <c r="M10" s="284"/>
      <c r="N10" s="277">
        <v>9</v>
      </c>
      <c r="O10" s="285">
        <f t="shared" si="0"/>
        <v>3.043015887741034</v>
      </c>
      <c r="P10" s="310"/>
      <c r="Q10" s="310"/>
      <c r="R10" s="310"/>
      <c r="S10" s="310"/>
      <c r="T10" s="310"/>
      <c r="U10" s="310"/>
    </row>
    <row r="11" spans="1:21" s="250" customFormat="1" x14ac:dyDescent="0.25">
      <c r="A11" s="264"/>
      <c r="B11" s="251"/>
      <c r="C11" s="271"/>
      <c r="D11" s="251"/>
      <c r="E11" s="252"/>
      <c r="F11" s="252"/>
      <c r="G11" s="252">
        <v>11</v>
      </c>
      <c r="H11" s="284">
        <v>2.7105970740678317E-2</v>
      </c>
      <c r="I11" s="285">
        <v>7.2452031552516236E-3</v>
      </c>
      <c r="K11" s="251"/>
      <c r="L11" s="284"/>
      <c r="M11" s="284"/>
      <c r="N11" s="277">
        <v>11</v>
      </c>
      <c r="O11" s="285">
        <f t="shared" si="0"/>
        <v>3.6080012528296717</v>
      </c>
      <c r="P11" s="310"/>
      <c r="Q11" s="310"/>
      <c r="R11" s="310"/>
      <c r="S11" s="310"/>
      <c r="T11" s="310"/>
      <c r="U11" s="310"/>
    </row>
    <row r="12" spans="1:21" s="250" customFormat="1" x14ac:dyDescent="0.25">
      <c r="A12" s="265"/>
      <c r="B12" s="266"/>
      <c r="C12" s="272"/>
      <c r="D12" s="266"/>
      <c r="E12" s="267"/>
      <c r="F12" s="267"/>
      <c r="G12" s="267">
        <v>13</v>
      </c>
      <c r="H12" s="286">
        <v>1.0826685455711783E-2</v>
      </c>
      <c r="I12" s="287">
        <v>5.6489822096550358E-3</v>
      </c>
      <c r="K12" s="251"/>
      <c r="L12" s="284"/>
      <c r="M12" s="284"/>
      <c r="N12" s="278">
        <v>13</v>
      </c>
      <c r="O12" s="287">
        <f t="shared" si="0"/>
        <v>4.5257413169169158</v>
      </c>
      <c r="P12" s="310"/>
      <c r="Q12" s="310"/>
      <c r="R12" s="310"/>
      <c r="S12" s="310"/>
      <c r="T12" s="310"/>
      <c r="U12" s="310"/>
    </row>
    <row r="13" spans="1:21" s="250" customFormat="1" x14ac:dyDescent="0.25">
      <c r="A13" s="291" t="s">
        <v>370</v>
      </c>
      <c r="B13" s="251"/>
      <c r="C13" s="252"/>
      <c r="D13" s="251"/>
      <c r="E13" s="252"/>
      <c r="F13" s="252"/>
      <c r="G13" s="252"/>
      <c r="K13" s="251"/>
      <c r="L13" s="251"/>
      <c r="M13" s="251"/>
      <c r="N13" s="251"/>
      <c r="O13" s="251"/>
      <c r="P13" s="251"/>
    </row>
    <row r="14" spans="1:21" s="250" customFormat="1" x14ac:dyDescent="0.25">
      <c r="A14" s="268" t="s">
        <v>28</v>
      </c>
      <c r="B14" s="268" t="s">
        <v>346</v>
      </c>
      <c r="C14" s="269" t="s">
        <v>0</v>
      </c>
      <c r="D14" s="268" t="s">
        <v>28</v>
      </c>
      <c r="E14" s="269" t="s">
        <v>2</v>
      </c>
      <c r="F14" s="269"/>
      <c r="G14" s="269" t="s">
        <v>28</v>
      </c>
      <c r="H14" s="268" t="s">
        <v>349</v>
      </c>
      <c r="I14" s="268" t="s">
        <v>269</v>
      </c>
      <c r="K14" s="279"/>
      <c r="L14" s="331" t="s">
        <v>368</v>
      </c>
      <c r="M14" s="280"/>
      <c r="N14" s="280"/>
      <c r="O14" s="281"/>
      <c r="P14" s="310"/>
      <c r="Q14" s="310"/>
      <c r="R14" s="310"/>
      <c r="S14" s="310"/>
      <c r="T14" s="310"/>
      <c r="U14" s="310"/>
    </row>
    <row r="15" spans="1:21" s="250" customFormat="1" x14ac:dyDescent="0.25">
      <c r="A15" s="268" t="s">
        <v>1</v>
      </c>
      <c r="B15" s="268" t="s">
        <v>52</v>
      </c>
      <c r="C15" s="269" t="s">
        <v>29</v>
      </c>
      <c r="D15" s="268" t="s">
        <v>1</v>
      </c>
      <c r="E15" s="269" t="s">
        <v>52</v>
      </c>
      <c r="F15" s="269" t="s">
        <v>29</v>
      </c>
      <c r="G15" s="276" t="s">
        <v>1</v>
      </c>
      <c r="H15" s="273" t="s">
        <v>52</v>
      </c>
      <c r="I15" s="273" t="s">
        <v>29</v>
      </c>
      <c r="K15" s="268" t="s">
        <v>1</v>
      </c>
      <c r="L15" s="268" t="s">
        <v>374</v>
      </c>
      <c r="M15" s="268" t="s">
        <v>375</v>
      </c>
      <c r="N15" s="269" t="s">
        <v>1</v>
      </c>
      <c r="O15" s="268" t="s">
        <v>376</v>
      </c>
      <c r="P15" s="310"/>
    </row>
    <row r="16" spans="1:21" s="250" customFormat="1" x14ac:dyDescent="0.25">
      <c r="A16" s="262">
        <v>0</v>
      </c>
      <c r="B16" s="263">
        <v>1</v>
      </c>
      <c r="C16" s="270">
        <v>0</v>
      </c>
      <c r="D16" s="251">
        <v>0</v>
      </c>
      <c r="E16" s="252">
        <v>1</v>
      </c>
      <c r="F16" s="252">
        <v>0</v>
      </c>
      <c r="G16" s="325">
        <v>0</v>
      </c>
      <c r="H16" s="282">
        <v>1</v>
      </c>
      <c r="I16" s="283">
        <v>0</v>
      </c>
      <c r="K16" s="273">
        <v>0</v>
      </c>
      <c r="L16" s="282">
        <f>-LN(E16:E20)</f>
        <v>0</v>
      </c>
      <c r="M16" s="282">
        <f>-LN(B16)</f>
        <v>0</v>
      </c>
      <c r="N16" s="276">
        <v>0</v>
      </c>
      <c r="O16" s="283">
        <f t="shared" ref="O16:O24" si="1">-LN(H16)</f>
        <v>0</v>
      </c>
      <c r="P16" s="310"/>
    </row>
    <row r="17" spans="1:16" s="250" customFormat="1" x14ac:dyDescent="0.25">
      <c r="A17" s="264">
        <v>5</v>
      </c>
      <c r="B17" s="284">
        <v>0.94479232898429055</v>
      </c>
      <c r="C17" s="288">
        <v>3.4598960145571817E-2</v>
      </c>
      <c r="D17" s="251">
        <v>5</v>
      </c>
      <c r="E17" s="290">
        <v>0.99788911080903786</v>
      </c>
      <c r="F17" s="290">
        <v>7.3876612477547638E-4</v>
      </c>
      <c r="G17" s="326">
        <v>1</v>
      </c>
      <c r="H17" s="284">
        <v>0.91496749971755797</v>
      </c>
      <c r="I17" s="285">
        <v>5.2008281521013416E-2</v>
      </c>
      <c r="K17" s="274">
        <v>5</v>
      </c>
      <c r="L17" s="284">
        <f>-LN(E17:E21)</f>
        <v>2.113120257793223E-3</v>
      </c>
      <c r="M17" s="284">
        <f>-LN(B17)</f>
        <v>5.6790133327234774E-2</v>
      </c>
      <c r="N17" s="277">
        <v>1</v>
      </c>
      <c r="O17" s="285">
        <f t="shared" si="1"/>
        <v>8.8866733771808648E-2</v>
      </c>
      <c r="P17" s="310"/>
    </row>
    <row r="18" spans="1:16" s="250" customFormat="1" x14ac:dyDescent="0.25">
      <c r="A18" s="264">
        <v>15</v>
      </c>
      <c r="B18" s="284">
        <v>0.71423032529598662</v>
      </c>
      <c r="C18" s="288">
        <v>2.6523107072967764E-2</v>
      </c>
      <c r="D18" s="251">
        <v>15</v>
      </c>
      <c r="E18" s="290">
        <v>0.99207111727576403</v>
      </c>
      <c r="F18" s="290">
        <v>7.9830224949114484E-4</v>
      </c>
      <c r="G18" s="326">
        <v>3</v>
      </c>
      <c r="H18" s="284">
        <v>0.46141240677374412</v>
      </c>
      <c r="I18" s="285">
        <v>2.3340271487309196E-2</v>
      </c>
      <c r="K18" s="274">
        <v>15</v>
      </c>
      <c r="L18" s="284">
        <f>-LN(E18:E22)</f>
        <v>7.9604834647455276E-3</v>
      </c>
      <c r="M18" s="284">
        <f>-LN(B18)</f>
        <v>0.33654978421356846</v>
      </c>
      <c r="N18" s="277">
        <v>3</v>
      </c>
      <c r="O18" s="285">
        <f t="shared" si="1"/>
        <v>0.7734630441940622</v>
      </c>
      <c r="P18" s="310"/>
    </row>
    <row r="19" spans="1:16" s="250" customFormat="1" x14ac:dyDescent="0.25">
      <c r="A19" s="264">
        <v>30</v>
      </c>
      <c r="B19" s="284">
        <v>0.58620520638921947</v>
      </c>
      <c r="C19" s="288">
        <v>4.2848138203838843E-2</v>
      </c>
      <c r="D19" s="251">
        <v>30</v>
      </c>
      <c r="E19" s="290">
        <v>0.98378078584761985</v>
      </c>
      <c r="F19" s="290">
        <v>2.8282969481373001E-3</v>
      </c>
      <c r="G19" s="326">
        <v>5</v>
      </c>
      <c r="H19" s="284">
        <v>0.22848667693181812</v>
      </c>
      <c r="I19" s="285">
        <v>2.8262358316428222E-2</v>
      </c>
      <c r="K19" s="274">
        <v>30</v>
      </c>
      <c r="L19" s="284">
        <f>-LN(E19:E23)</f>
        <v>1.6352185358866761E-2</v>
      </c>
      <c r="M19" s="284">
        <f>-LN(B19)</f>
        <v>0.5340853691528048</v>
      </c>
      <c r="N19" s="277">
        <v>5</v>
      </c>
      <c r="O19" s="285">
        <f t="shared" si="1"/>
        <v>1.4762773769918982</v>
      </c>
      <c r="P19" s="310"/>
    </row>
    <row r="20" spans="1:16" s="250" customFormat="1" x14ac:dyDescent="0.25">
      <c r="A20" s="264">
        <v>60</v>
      </c>
      <c r="B20" s="284">
        <v>0.52160431173448651</v>
      </c>
      <c r="C20" s="288">
        <v>4.8180361620501024E-2</v>
      </c>
      <c r="D20" s="251">
        <v>60</v>
      </c>
      <c r="E20" s="290">
        <v>0.97048527278628416</v>
      </c>
      <c r="F20" s="290">
        <v>3.6753649786837534E-3</v>
      </c>
      <c r="G20" s="326">
        <v>7</v>
      </c>
      <c r="H20" s="284">
        <v>0.13009702278115809</v>
      </c>
      <c r="I20" s="285">
        <v>2.9350291710366769E-2</v>
      </c>
      <c r="K20" s="275">
        <v>60</v>
      </c>
      <c r="L20" s="286">
        <f>-LN(E20:E24)</f>
        <v>2.995905136066486E-2</v>
      </c>
      <c r="M20" s="286">
        <f>-LN(B20)</f>
        <v>0.65084600204173093</v>
      </c>
      <c r="N20" s="277">
        <v>7</v>
      </c>
      <c r="O20" s="285">
        <f t="shared" si="1"/>
        <v>2.0394747778057827</v>
      </c>
      <c r="P20" s="310"/>
    </row>
    <row r="21" spans="1:16" s="250" customFormat="1" x14ac:dyDescent="0.25">
      <c r="A21" s="264"/>
      <c r="B21" s="251"/>
      <c r="C21" s="271"/>
      <c r="D21" s="251"/>
      <c r="E21" s="252"/>
      <c r="F21" s="252"/>
      <c r="G21" s="326">
        <v>9</v>
      </c>
      <c r="H21" s="284">
        <v>6.7267076330220124E-2</v>
      </c>
      <c r="I21" s="285">
        <v>1.8815084373839993E-2</v>
      </c>
      <c r="K21" s="251"/>
      <c r="L21" s="284"/>
      <c r="M21" s="284"/>
      <c r="N21" s="292">
        <v>9</v>
      </c>
      <c r="O21" s="285">
        <f t="shared" si="1"/>
        <v>2.6990843696072595</v>
      </c>
      <c r="P21" s="310"/>
    </row>
    <row r="22" spans="1:16" s="250" customFormat="1" x14ac:dyDescent="0.25">
      <c r="A22" s="264"/>
      <c r="B22" s="251"/>
      <c r="C22" s="271"/>
      <c r="D22" s="251"/>
      <c r="E22" s="252"/>
      <c r="F22" s="252"/>
      <c r="G22" s="326">
        <v>11</v>
      </c>
      <c r="H22" s="284">
        <v>3.6042780782695127E-2</v>
      </c>
      <c r="I22" s="285">
        <v>1.5754796214564951E-2</v>
      </c>
      <c r="K22" s="251"/>
      <c r="L22" s="284"/>
      <c r="M22" s="284"/>
      <c r="N22" s="292">
        <v>11</v>
      </c>
      <c r="O22" s="285">
        <f t="shared" si="1"/>
        <v>3.323048690986159</v>
      </c>
      <c r="P22" s="310"/>
    </row>
    <row r="23" spans="1:16" s="250" customFormat="1" x14ac:dyDescent="0.25">
      <c r="A23" s="265"/>
      <c r="B23" s="266"/>
      <c r="C23" s="272"/>
      <c r="D23" s="266"/>
      <c r="E23" s="267"/>
      <c r="F23" s="267"/>
      <c r="G23" s="326">
        <v>13</v>
      </c>
      <c r="H23" s="284">
        <v>2.3294015346657076E-2</v>
      </c>
      <c r="I23" s="285">
        <v>1.2160665368003965E-2</v>
      </c>
      <c r="K23" s="251"/>
      <c r="L23" s="284"/>
      <c r="M23" s="284"/>
      <c r="N23" s="292">
        <v>13</v>
      </c>
      <c r="O23" s="285">
        <f t="shared" si="1"/>
        <v>3.7595588034774297</v>
      </c>
      <c r="P23" s="310"/>
    </row>
    <row r="24" spans="1:16" s="250" customFormat="1" x14ac:dyDescent="0.25">
      <c r="G24" s="327">
        <v>15</v>
      </c>
      <c r="H24" s="286">
        <v>1.4206718936890622E-2</v>
      </c>
      <c r="I24" s="287">
        <v>8.5186995283830624E-3</v>
      </c>
      <c r="N24" s="265">
        <v>15</v>
      </c>
      <c r="O24" s="287">
        <f t="shared" si="1"/>
        <v>4.2540402617122162</v>
      </c>
    </row>
    <row r="25" spans="1:16" s="250" customFormat="1" x14ac:dyDescent="0.25">
      <c r="G25" s="328"/>
      <c r="H25" s="299"/>
      <c r="I25" s="299"/>
    </row>
    <row r="26" spans="1:16" s="250" customFormat="1" x14ac:dyDescent="0.25">
      <c r="K26" s="279"/>
      <c r="L26" s="280"/>
      <c r="M26" s="280"/>
      <c r="N26" s="280"/>
      <c r="O26" s="281"/>
    </row>
    <row r="27" spans="1:16" s="250" customFormat="1" x14ac:dyDescent="0.25">
      <c r="K27" s="268" t="s">
        <v>1</v>
      </c>
      <c r="L27" s="268" t="s">
        <v>371</v>
      </c>
      <c r="M27" s="268" t="s">
        <v>372</v>
      </c>
      <c r="N27" s="269" t="s">
        <v>1</v>
      </c>
      <c r="O27" s="268" t="s">
        <v>373</v>
      </c>
    </row>
    <row r="28" spans="1:16" s="250" customFormat="1" x14ac:dyDescent="0.25">
      <c r="K28" s="273">
        <v>0</v>
      </c>
      <c r="L28" s="282">
        <v>0</v>
      </c>
      <c r="M28" s="282">
        <v>0</v>
      </c>
      <c r="N28" s="276">
        <v>0</v>
      </c>
      <c r="O28" s="283">
        <v>0</v>
      </c>
    </row>
    <row r="29" spans="1:16" s="250" customFormat="1" x14ac:dyDescent="0.25">
      <c r="K29" s="274">
        <v>5</v>
      </c>
      <c r="L29" s="284">
        <v>1.5506497911386332E-2</v>
      </c>
      <c r="M29" s="284">
        <v>9.1573171890812446E-2</v>
      </c>
      <c r="N29" s="277">
        <v>1</v>
      </c>
      <c r="O29" s="285">
        <v>0.10434986947235163</v>
      </c>
    </row>
    <row r="30" spans="1:16" s="250" customFormat="1" x14ac:dyDescent="0.25">
      <c r="K30" s="274">
        <v>15</v>
      </c>
      <c r="L30" s="284">
        <v>2.530166122752581E-2</v>
      </c>
      <c r="M30" s="284">
        <v>0.26968947768696439</v>
      </c>
      <c r="N30" s="277">
        <v>3</v>
      </c>
      <c r="O30" s="285">
        <v>0.73737824410107822</v>
      </c>
    </row>
    <row r="31" spans="1:16" s="250" customFormat="1" x14ac:dyDescent="0.25">
      <c r="K31" s="274">
        <v>30</v>
      </c>
      <c r="L31" s="284">
        <v>4.0977150168894146E-2</v>
      </c>
      <c r="M31" s="284">
        <v>0.64118244726129281</v>
      </c>
      <c r="N31" s="277">
        <v>5</v>
      </c>
      <c r="O31" s="285">
        <v>1.4045651818663696</v>
      </c>
    </row>
    <row r="32" spans="1:16" s="250" customFormat="1" x14ac:dyDescent="0.25">
      <c r="K32" s="275">
        <v>60</v>
      </c>
      <c r="L32" s="286">
        <v>5.5346116332491466E-2</v>
      </c>
      <c r="M32" s="286">
        <v>1.2413297383436224</v>
      </c>
      <c r="N32" s="277">
        <v>7</v>
      </c>
      <c r="O32" s="285">
        <v>2.1679539737437765</v>
      </c>
    </row>
    <row r="33" spans="1:15" s="250" customFormat="1" x14ac:dyDescent="0.25">
      <c r="K33" s="251"/>
      <c r="L33" s="284"/>
      <c r="M33" s="284"/>
      <c r="N33" s="277">
        <v>9</v>
      </c>
      <c r="O33" s="285">
        <v>3.043015887741034</v>
      </c>
    </row>
    <row r="34" spans="1:15" s="250" customFormat="1" x14ac:dyDescent="0.25">
      <c r="K34" s="251"/>
      <c r="L34" s="284"/>
      <c r="M34" s="284"/>
      <c r="N34" s="277">
        <v>11</v>
      </c>
      <c r="O34" s="285">
        <v>3.6080012528296717</v>
      </c>
    </row>
    <row r="35" spans="1:15" s="250" customFormat="1" x14ac:dyDescent="0.25">
      <c r="K35" s="251"/>
      <c r="L35" s="284"/>
      <c r="M35" s="284"/>
      <c r="N35" s="278">
        <v>13</v>
      </c>
      <c r="O35" s="287">
        <v>4.5257413169169158</v>
      </c>
    </row>
    <row r="36" spans="1:15" s="250" customFormat="1" x14ac:dyDescent="0.25">
      <c r="K36" s="251"/>
      <c r="L36" s="284"/>
      <c r="M36" s="284"/>
      <c r="N36" s="252"/>
      <c r="O36" s="284"/>
    </row>
    <row r="37" spans="1:15" s="349" customFormat="1" x14ac:dyDescent="0.25">
      <c r="O37" s="351"/>
    </row>
    <row r="38" spans="1:15" s="250" customFormat="1" x14ac:dyDescent="0.25">
      <c r="A38" s="250" t="s">
        <v>28</v>
      </c>
      <c r="B38" s="299" t="s">
        <v>377</v>
      </c>
      <c r="C38" s="299"/>
      <c r="D38" s="250" t="s">
        <v>28</v>
      </c>
      <c r="E38" s="299" t="s">
        <v>378</v>
      </c>
      <c r="F38" s="299"/>
      <c r="G38" s="250" t="s">
        <v>28</v>
      </c>
      <c r="H38" s="299" t="s">
        <v>379</v>
      </c>
      <c r="I38" s="299"/>
      <c r="K38" s="279"/>
      <c r="L38" s="331" t="s">
        <v>368</v>
      </c>
      <c r="M38" s="280"/>
      <c r="N38" s="280"/>
    </row>
    <row r="39" spans="1:15" s="250" customFormat="1" x14ac:dyDescent="0.25">
      <c r="A39" s="306" t="s">
        <v>1</v>
      </c>
      <c r="B39" s="307" t="s">
        <v>52</v>
      </c>
      <c r="C39" s="304" t="s">
        <v>29</v>
      </c>
      <c r="D39" s="308" t="s">
        <v>1</v>
      </c>
      <c r="E39" s="307" t="s">
        <v>52</v>
      </c>
      <c r="F39" s="304" t="s">
        <v>29</v>
      </c>
      <c r="G39" s="309" t="s">
        <v>1</v>
      </c>
      <c r="H39" s="307" t="s">
        <v>52</v>
      </c>
      <c r="I39" s="304" t="s">
        <v>29</v>
      </c>
      <c r="J39" s="310"/>
      <c r="K39" s="268" t="s">
        <v>1</v>
      </c>
      <c r="L39" s="304" t="s">
        <v>377</v>
      </c>
      <c r="M39" s="283" t="s">
        <v>378</v>
      </c>
      <c r="N39" s="305" t="s">
        <v>379</v>
      </c>
    </row>
    <row r="40" spans="1:15" s="250" customFormat="1" x14ac:dyDescent="0.25">
      <c r="A40" s="311">
        <v>0</v>
      </c>
      <c r="B40" s="295">
        <v>1</v>
      </c>
      <c r="C40" s="285">
        <v>0</v>
      </c>
      <c r="D40" s="312">
        <v>0</v>
      </c>
      <c r="E40" s="295">
        <v>1</v>
      </c>
      <c r="F40" s="285">
        <v>0</v>
      </c>
      <c r="G40" s="313">
        <v>0</v>
      </c>
      <c r="H40" s="295">
        <v>1</v>
      </c>
      <c r="I40" s="285">
        <v>0</v>
      </c>
      <c r="J40" s="289"/>
      <c r="K40" s="273">
        <v>0</v>
      </c>
      <c r="L40" s="293">
        <f>-LN(B40)</f>
        <v>0</v>
      </c>
      <c r="M40" s="294">
        <f>-LN(E40)</f>
        <v>0</v>
      </c>
      <c r="N40" s="283">
        <f>-LN(H40)</f>
        <v>0</v>
      </c>
    </row>
    <row r="41" spans="1:15" s="250" customFormat="1" x14ac:dyDescent="0.25">
      <c r="A41" s="311">
        <v>5</v>
      </c>
      <c r="B41" s="295">
        <v>0.9979980640740459</v>
      </c>
      <c r="C41" s="285">
        <v>2.2594195707341938E-3</v>
      </c>
      <c r="D41" s="312">
        <v>5</v>
      </c>
      <c r="E41" s="295">
        <v>0.98461310880221553</v>
      </c>
      <c r="F41" s="285">
        <v>1.2120575007538908E-2</v>
      </c>
      <c r="G41" s="313">
        <v>5</v>
      </c>
      <c r="H41" s="295">
        <v>0.98698093980598423</v>
      </c>
      <c r="I41" s="285">
        <v>1.0955896178709401E-2</v>
      </c>
      <c r="J41" s="289"/>
      <c r="K41" s="274">
        <v>5</v>
      </c>
      <c r="L41" s="295">
        <f>-LN(B41)</f>
        <v>2.0039424781197347E-3</v>
      </c>
      <c r="M41" s="296">
        <f>-LN(E41)</f>
        <v>1.5506497911386332E-2</v>
      </c>
      <c r="N41" s="285">
        <f>-LN(H41)</f>
        <v>1.310455097525743E-2</v>
      </c>
    </row>
    <row r="42" spans="1:15" s="250" customFormat="1" x14ac:dyDescent="0.25">
      <c r="A42" s="311">
        <v>15</v>
      </c>
      <c r="B42" s="295">
        <v>0.99597379881116932</v>
      </c>
      <c r="C42" s="285">
        <v>3.3678914541024888E-4</v>
      </c>
      <c r="D42" s="312">
        <v>15</v>
      </c>
      <c r="E42" s="295">
        <v>0.97501574321494555</v>
      </c>
      <c r="F42" s="285">
        <v>1.0214470135278542E-2</v>
      </c>
      <c r="G42" s="313">
        <v>15</v>
      </c>
      <c r="H42" s="295">
        <v>0.97562600747595629</v>
      </c>
      <c r="I42" s="285">
        <v>1.3161818385160173E-2</v>
      </c>
      <c r="J42" s="289"/>
      <c r="K42" s="274">
        <v>15</v>
      </c>
      <c r="L42" s="295">
        <f>-LN(B42)</f>
        <v>4.034328158047243E-3</v>
      </c>
      <c r="M42" s="296">
        <f>-LN(E42)</f>
        <v>2.530166122752581E-2</v>
      </c>
      <c r="N42" s="285">
        <f>-LN(H42)</f>
        <v>2.4675955066253627E-2</v>
      </c>
    </row>
    <row r="43" spans="1:15" s="250" customFormat="1" x14ac:dyDescent="0.25">
      <c r="A43" s="311">
        <v>30</v>
      </c>
      <c r="B43" s="295">
        <v>0.99144600233706959</v>
      </c>
      <c r="C43" s="285">
        <v>3.9663375820400562E-3</v>
      </c>
      <c r="D43" s="312">
        <v>30</v>
      </c>
      <c r="E43" s="295">
        <v>0.95985106213188109</v>
      </c>
      <c r="F43" s="285">
        <v>9.6785504274164817E-3</v>
      </c>
      <c r="G43" s="313">
        <v>30</v>
      </c>
      <c r="H43" s="295">
        <v>0.95845852172805446</v>
      </c>
      <c r="I43" s="285">
        <v>8.4027704466426954E-3</v>
      </c>
      <c r="J43" s="289"/>
      <c r="K43" s="274">
        <v>30</v>
      </c>
      <c r="L43" s="295">
        <f>-LN(B43)</f>
        <v>8.5907930831595689E-3</v>
      </c>
      <c r="M43" s="296">
        <f>-LN(E43)</f>
        <v>4.0977150168894146E-2</v>
      </c>
      <c r="N43" s="285">
        <f>-LN(H43)</f>
        <v>4.24289915819255E-2</v>
      </c>
    </row>
    <row r="44" spans="1:15" s="250" customFormat="1" x14ac:dyDescent="0.25">
      <c r="A44" s="314">
        <v>60</v>
      </c>
      <c r="B44" s="297">
        <v>0.9897995856688796</v>
      </c>
      <c r="C44" s="287">
        <v>1.9273369956259688E-3</v>
      </c>
      <c r="D44" s="315">
        <v>60</v>
      </c>
      <c r="E44" s="297">
        <v>0.94615761067158777</v>
      </c>
      <c r="F44" s="287">
        <v>1.4051059292058634E-2</v>
      </c>
      <c r="G44" s="316">
        <v>60</v>
      </c>
      <c r="H44" s="297">
        <v>0.89219703416595275</v>
      </c>
      <c r="I44" s="287">
        <v>5.5648756834488274E-3</v>
      </c>
      <c r="J44" s="289"/>
      <c r="K44" s="275">
        <v>60</v>
      </c>
      <c r="L44" s="297">
        <f>-LN(B44)</f>
        <v>1.0252795065288039E-2</v>
      </c>
      <c r="M44" s="298">
        <f>-LN(E44)</f>
        <v>5.5346116332491466E-2</v>
      </c>
      <c r="N44" s="287">
        <f>-LN(H44)</f>
        <v>0.11406828047422769</v>
      </c>
    </row>
    <row r="45" spans="1:15" s="250" customFormat="1" x14ac:dyDescent="0.25">
      <c r="B45" s="299"/>
      <c r="C45" s="299"/>
      <c r="E45" s="299"/>
      <c r="F45" s="299"/>
      <c r="H45" s="299"/>
      <c r="I45" s="299"/>
      <c r="J45" s="251"/>
      <c r="O45" s="251"/>
    </row>
    <row r="46" spans="1:15" s="250" customFormat="1" x14ac:dyDescent="0.25">
      <c r="A46" s="250" t="s">
        <v>28</v>
      </c>
      <c r="B46" s="250" t="s">
        <v>380</v>
      </c>
      <c r="D46" s="250" t="s">
        <v>28</v>
      </c>
      <c r="E46" s="250" t="s">
        <v>381</v>
      </c>
      <c r="G46" s="250" t="s">
        <v>28</v>
      </c>
      <c r="H46" s="250" t="s">
        <v>382</v>
      </c>
      <c r="J46" s="251"/>
      <c r="O46" s="251"/>
    </row>
    <row r="47" spans="1:15" s="250" customFormat="1" x14ac:dyDescent="0.25">
      <c r="A47" s="306" t="s">
        <v>1</v>
      </c>
      <c r="B47" s="317" t="s">
        <v>52</v>
      </c>
      <c r="C47" s="268" t="s">
        <v>29</v>
      </c>
      <c r="D47" s="308" t="s">
        <v>1</v>
      </c>
      <c r="E47" s="317" t="s">
        <v>52</v>
      </c>
      <c r="F47" s="268" t="s">
        <v>29</v>
      </c>
      <c r="G47" s="309" t="s">
        <v>1</v>
      </c>
      <c r="H47" s="317" t="s">
        <v>52</v>
      </c>
      <c r="I47" s="268" t="s">
        <v>29</v>
      </c>
      <c r="J47" s="251"/>
      <c r="K47" s="268" t="s">
        <v>1</v>
      </c>
      <c r="L47" s="268" t="s">
        <v>380</v>
      </c>
      <c r="M47" s="300" t="s">
        <v>381</v>
      </c>
      <c r="N47" s="300" t="s">
        <v>382</v>
      </c>
      <c r="O47" s="251"/>
    </row>
    <row r="48" spans="1:15" s="250" customFormat="1" x14ac:dyDescent="0.25">
      <c r="A48" s="311">
        <v>0</v>
      </c>
      <c r="B48" s="295">
        <v>1</v>
      </c>
      <c r="C48" s="285">
        <v>0</v>
      </c>
      <c r="D48" s="312">
        <v>0</v>
      </c>
      <c r="E48" s="295">
        <v>1</v>
      </c>
      <c r="F48" s="284">
        <v>0</v>
      </c>
      <c r="G48" s="313">
        <v>0</v>
      </c>
      <c r="H48" s="295">
        <v>1</v>
      </c>
      <c r="I48" s="285">
        <v>0</v>
      </c>
      <c r="J48" s="251"/>
      <c r="K48" s="273">
        <v>0</v>
      </c>
      <c r="L48" s="293">
        <f>-LN(B48)</f>
        <v>0</v>
      </c>
      <c r="M48" s="294">
        <f>-LN(E48)</f>
        <v>0</v>
      </c>
      <c r="N48" s="283">
        <f>-LN(H48)</f>
        <v>0</v>
      </c>
      <c r="O48" s="251"/>
    </row>
    <row r="49" spans="1:15" s="250" customFormat="1" x14ac:dyDescent="0.25">
      <c r="A49" s="311">
        <v>5</v>
      </c>
      <c r="B49" s="295">
        <v>0.31759850613226775</v>
      </c>
      <c r="C49" s="285">
        <v>2.0200914422426705E-2</v>
      </c>
      <c r="D49" s="312">
        <v>5</v>
      </c>
      <c r="E49" s="295">
        <v>0.91249454475795044</v>
      </c>
      <c r="F49" s="284">
        <v>7.57361379197595E-3</v>
      </c>
      <c r="G49" s="313">
        <v>5</v>
      </c>
      <c r="H49" s="295">
        <v>1</v>
      </c>
      <c r="I49" s="285">
        <v>0</v>
      </c>
      <c r="J49" s="251"/>
      <c r="K49" s="274">
        <v>5</v>
      </c>
      <c r="L49" s="295">
        <f>-LN(B49)</f>
        <v>1.146967253233985</v>
      </c>
      <c r="M49" s="296">
        <f>-LN(E49)</f>
        <v>9.1573171890812446E-2</v>
      </c>
      <c r="N49" s="285">
        <f>-LN(H49)</f>
        <v>0</v>
      </c>
      <c r="O49" s="251"/>
    </row>
    <row r="50" spans="1:15" s="250" customFormat="1" x14ac:dyDescent="0.25">
      <c r="A50" s="311">
        <v>15</v>
      </c>
      <c r="B50" s="295">
        <v>0.11016815793657857</v>
      </c>
      <c r="C50" s="285">
        <v>8.4192876549947296E-3</v>
      </c>
      <c r="D50" s="312">
        <v>15</v>
      </c>
      <c r="E50" s="295">
        <v>0.76361657751106138</v>
      </c>
      <c r="F50" s="284">
        <v>7.9748190503995432E-3</v>
      </c>
      <c r="G50" s="313">
        <v>15</v>
      </c>
      <c r="H50" s="295">
        <v>0.89123372764981157</v>
      </c>
      <c r="I50" s="285">
        <v>7.3168881545760739E-3</v>
      </c>
      <c r="J50" s="251"/>
      <c r="K50" s="274">
        <v>15</v>
      </c>
      <c r="L50" s="295">
        <f>-LN(B50)</f>
        <v>2.2057473719607565</v>
      </c>
      <c r="M50" s="296">
        <f>-LN(E50)</f>
        <v>0.26968947768696439</v>
      </c>
      <c r="N50" s="285">
        <f>-LN(H50)</f>
        <v>0.11514856531673338</v>
      </c>
      <c r="O50" s="251"/>
    </row>
    <row r="51" spans="1:15" s="250" customFormat="1" x14ac:dyDescent="0.25">
      <c r="A51" s="311">
        <v>30</v>
      </c>
      <c r="B51" s="295">
        <v>3.8083745894355113E-2</v>
      </c>
      <c r="C51" s="285">
        <v>2.3108666709582811E-3</v>
      </c>
      <c r="D51" s="312">
        <v>30</v>
      </c>
      <c r="E51" s="295">
        <v>0.52666929704035104</v>
      </c>
      <c r="F51" s="284">
        <v>2.0225201750418347E-2</v>
      </c>
      <c r="G51" s="313">
        <v>30</v>
      </c>
      <c r="H51" s="295">
        <v>0.6891275652720088</v>
      </c>
      <c r="I51" s="285">
        <v>1.0694955875012725E-2</v>
      </c>
      <c r="J51" s="251"/>
      <c r="K51" s="274">
        <v>30</v>
      </c>
      <c r="L51" s="295">
        <f>-LN(B51)</f>
        <v>3.2679677048224409</v>
      </c>
      <c r="M51" s="296">
        <f>-LN(E51)</f>
        <v>0.64118244726129281</v>
      </c>
      <c r="N51" s="285">
        <f>-LN(H51)</f>
        <v>0.3723288795731286</v>
      </c>
      <c r="O51" s="251"/>
    </row>
    <row r="52" spans="1:15" s="250" customFormat="1" x14ac:dyDescent="0.25">
      <c r="A52" s="314">
        <v>60</v>
      </c>
      <c r="B52" s="297">
        <v>5.2203914719157578E-3</v>
      </c>
      <c r="C52" s="287">
        <v>6.0226649996686127E-4</v>
      </c>
      <c r="D52" s="315">
        <v>60</v>
      </c>
      <c r="E52" s="297">
        <v>0.28899966838022811</v>
      </c>
      <c r="F52" s="286">
        <v>2.3904578559999477E-2</v>
      </c>
      <c r="G52" s="316">
        <v>60</v>
      </c>
      <c r="H52" s="297">
        <v>0.41159302159616695</v>
      </c>
      <c r="I52" s="287">
        <v>8.4126566763908246E-3</v>
      </c>
      <c r="J52" s="251"/>
      <c r="K52" s="275">
        <v>60</v>
      </c>
      <c r="L52" s="297">
        <f>-LN(B52)</f>
        <v>5.2551828852796687</v>
      </c>
      <c r="M52" s="298">
        <f>-LN(E52)</f>
        <v>1.2413297383436224</v>
      </c>
      <c r="N52" s="287">
        <f>-LN(H52)</f>
        <v>0.8877202294998684</v>
      </c>
      <c r="O52" s="251"/>
    </row>
    <row r="53" spans="1:15" s="250" customFormat="1" x14ac:dyDescent="0.25">
      <c r="B53" s="299"/>
      <c r="C53" s="299"/>
      <c r="E53" s="299"/>
      <c r="F53" s="299"/>
      <c r="H53" s="299"/>
      <c r="I53" s="299"/>
      <c r="J53" s="251"/>
      <c r="O53" s="251"/>
    </row>
    <row r="54" spans="1:15" s="250" customFormat="1" x14ac:dyDescent="0.25">
      <c r="A54" s="250" t="s">
        <v>28</v>
      </c>
      <c r="B54" s="299" t="s">
        <v>383</v>
      </c>
      <c r="C54" s="434"/>
      <c r="D54" s="250" t="s">
        <v>28</v>
      </c>
      <c r="E54" s="299" t="s">
        <v>384</v>
      </c>
      <c r="F54" s="434"/>
      <c r="G54" s="250" t="s">
        <v>28</v>
      </c>
      <c r="H54" s="299" t="s">
        <v>385</v>
      </c>
      <c r="I54" s="434"/>
      <c r="J54" s="251"/>
      <c r="O54" s="251"/>
    </row>
    <row r="55" spans="1:15" s="250" customFormat="1" x14ac:dyDescent="0.25">
      <c r="A55" s="306" t="s">
        <v>1</v>
      </c>
      <c r="B55" s="307" t="s">
        <v>52</v>
      </c>
      <c r="C55" s="304" t="s">
        <v>29</v>
      </c>
      <c r="D55" s="308" t="s">
        <v>1</v>
      </c>
      <c r="E55" s="307" t="s">
        <v>52</v>
      </c>
      <c r="F55" s="304" t="s">
        <v>29</v>
      </c>
      <c r="G55" s="309" t="s">
        <v>1</v>
      </c>
      <c r="H55" s="307" t="s">
        <v>52</v>
      </c>
      <c r="I55" s="304" t="s">
        <v>29</v>
      </c>
      <c r="J55" s="251"/>
      <c r="K55" s="273" t="s">
        <v>1</v>
      </c>
      <c r="L55" s="304" t="s">
        <v>383</v>
      </c>
      <c r="M55" s="304" t="s">
        <v>384</v>
      </c>
      <c r="N55" s="304" t="s">
        <v>385</v>
      </c>
      <c r="O55" s="310"/>
    </row>
    <row r="56" spans="1:15" s="250" customFormat="1" x14ac:dyDescent="0.25">
      <c r="A56" s="311">
        <v>0</v>
      </c>
      <c r="B56" s="295">
        <v>1</v>
      </c>
      <c r="C56" s="285">
        <v>0</v>
      </c>
      <c r="D56" s="312">
        <v>0</v>
      </c>
      <c r="E56" s="295">
        <v>1</v>
      </c>
      <c r="F56" s="284">
        <v>0</v>
      </c>
      <c r="G56" s="313">
        <v>0</v>
      </c>
      <c r="H56" s="295">
        <v>1</v>
      </c>
      <c r="I56" s="285">
        <v>0</v>
      </c>
      <c r="J56" s="289"/>
      <c r="K56" s="329">
        <v>0</v>
      </c>
      <c r="L56" s="283">
        <f t="shared" ref="L56:L63" si="2">-LN(B56)</f>
        <v>0</v>
      </c>
      <c r="M56" s="282">
        <f t="shared" ref="M56:M63" si="3">-LN(E56)</f>
        <v>0</v>
      </c>
      <c r="N56" s="301">
        <f t="shared" ref="N56:N64" si="4">-LN(H56)</f>
        <v>0</v>
      </c>
      <c r="O56" s="289"/>
    </row>
    <row r="57" spans="1:15" s="250" customFormat="1" x14ac:dyDescent="0.25">
      <c r="A57" s="311">
        <v>1</v>
      </c>
      <c r="B57" s="295">
        <v>0.52699046391240778</v>
      </c>
      <c r="C57" s="285">
        <v>1.8644114172053555E-2</v>
      </c>
      <c r="D57" s="312">
        <v>1</v>
      </c>
      <c r="E57" s="295">
        <v>0.9009100413543788</v>
      </c>
      <c r="F57" s="284">
        <v>3.9857343157543683E-2</v>
      </c>
      <c r="G57" s="313">
        <v>1</v>
      </c>
      <c r="H57" s="295">
        <v>0.91338603855073541</v>
      </c>
      <c r="I57" s="285">
        <v>4.751595427210497E-2</v>
      </c>
      <c r="J57" s="289"/>
      <c r="K57" s="330">
        <v>1</v>
      </c>
      <c r="L57" s="285">
        <f t="shared" si="2"/>
        <v>0.64057282564736151</v>
      </c>
      <c r="M57" s="284">
        <f t="shared" si="3"/>
        <v>0.10434986947235163</v>
      </c>
      <c r="N57" s="296">
        <f t="shared" si="4"/>
        <v>9.0596663490672497E-2</v>
      </c>
      <c r="O57" s="289"/>
    </row>
    <row r="58" spans="1:15" s="250" customFormat="1" x14ac:dyDescent="0.25">
      <c r="A58" s="311">
        <v>3</v>
      </c>
      <c r="B58" s="295">
        <v>0.20889434359321593</v>
      </c>
      <c r="C58" s="285">
        <v>1.3908551330971464E-2</v>
      </c>
      <c r="D58" s="312">
        <v>3</v>
      </c>
      <c r="E58" s="295">
        <v>0.47836643292351128</v>
      </c>
      <c r="F58" s="284">
        <v>5.04049856011878E-2</v>
      </c>
      <c r="G58" s="313">
        <v>3</v>
      </c>
      <c r="H58" s="295">
        <v>0.54687815525069861</v>
      </c>
      <c r="I58" s="285">
        <v>4.8121774501640728E-2</v>
      </c>
      <c r="J58" s="289"/>
      <c r="K58" s="330">
        <v>3</v>
      </c>
      <c r="L58" s="285">
        <f t="shared" si="2"/>
        <v>1.5659266878890521</v>
      </c>
      <c r="M58" s="284">
        <f t="shared" si="3"/>
        <v>0.73737824410107822</v>
      </c>
      <c r="N58" s="296">
        <f t="shared" si="4"/>
        <v>0.60352925228562482</v>
      </c>
      <c r="O58" s="289"/>
    </row>
    <row r="59" spans="1:15" s="250" customFormat="1" x14ac:dyDescent="0.25">
      <c r="A59" s="311">
        <v>5</v>
      </c>
      <c r="B59" s="295">
        <v>8.6251641175989394E-2</v>
      </c>
      <c r="C59" s="285">
        <v>7.6209331635398959E-3</v>
      </c>
      <c r="D59" s="312">
        <v>5</v>
      </c>
      <c r="E59" s="295">
        <v>0.24547376969721313</v>
      </c>
      <c r="F59" s="284">
        <v>3.6806903273667209E-2</v>
      </c>
      <c r="G59" s="313">
        <v>5</v>
      </c>
      <c r="H59" s="295">
        <v>0.28535784137572623</v>
      </c>
      <c r="I59" s="285">
        <v>2.8795482156839601E-2</v>
      </c>
      <c r="J59" s="289"/>
      <c r="K59" s="330">
        <v>5</v>
      </c>
      <c r="L59" s="285">
        <f t="shared" si="2"/>
        <v>2.4504861951242871</v>
      </c>
      <c r="M59" s="284">
        <f t="shared" si="3"/>
        <v>1.4045651818663696</v>
      </c>
      <c r="N59" s="296">
        <f t="shared" si="4"/>
        <v>1.2540113025251312</v>
      </c>
      <c r="O59" s="289"/>
    </row>
    <row r="60" spans="1:15" s="250" customFormat="1" x14ac:dyDescent="0.25">
      <c r="A60" s="311">
        <v>7</v>
      </c>
      <c r="B60" s="295">
        <v>3.7117357490456089E-2</v>
      </c>
      <c r="C60" s="285">
        <v>1.0314897521829344E-2</v>
      </c>
      <c r="D60" s="312">
        <v>7</v>
      </c>
      <c r="E60" s="295">
        <v>0.11441146646249156</v>
      </c>
      <c r="F60" s="284">
        <v>2.1428379721791842E-2</v>
      </c>
      <c r="G60" s="313">
        <v>7</v>
      </c>
      <c r="H60" s="295">
        <v>0.14746829902376471</v>
      </c>
      <c r="I60" s="285">
        <v>1.9304088714313432E-2</v>
      </c>
      <c r="J60" s="289"/>
      <c r="K60" s="330">
        <v>7</v>
      </c>
      <c r="L60" s="285">
        <f t="shared" si="2"/>
        <v>3.2936705618940469</v>
      </c>
      <c r="M60" s="284">
        <f t="shared" si="3"/>
        <v>2.1679539737437765</v>
      </c>
      <c r="N60" s="302">
        <f t="shared" si="4"/>
        <v>1.9141420481740596</v>
      </c>
      <c r="O60" s="289"/>
    </row>
    <row r="61" spans="1:15" s="250" customFormat="1" x14ac:dyDescent="0.25">
      <c r="A61" s="311">
        <v>9</v>
      </c>
      <c r="B61" s="295">
        <v>2.3308862474547689E-2</v>
      </c>
      <c r="C61" s="285">
        <v>7.5754412277270426E-3</v>
      </c>
      <c r="D61" s="312">
        <v>9</v>
      </c>
      <c r="E61" s="295">
        <v>4.7690842161853771E-2</v>
      </c>
      <c r="F61" s="284">
        <v>4.759517149519628E-3</v>
      </c>
      <c r="G61" s="313">
        <v>9</v>
      </c>
      <c r="H61" s="295">
        <v>7.4541248478669803E-2</v>
      </c>
      <c r="I61" s="285">
        <v>9.8930905282848015E-3</v>
      </c>
      <c r="J61" s="289"/>
      <c r="K61" s="330">
        <v>9</v>
      </c>
      <c r="L61" s="285">
        <f t="shared" si="2"/>
        <v>3.7589216270159289</v>
      </c>
      <c r="M61" s="284">
        <f t="shared" si="3"/>
        <v>3.043015887741034</v>
      </c>
      <c r="N61" s="296">
        <f t="shared" si="4"/>
        <v>2.5964026359611498</v>
      </c>
      <c r="O61" s="289"/>
    </row>
    <row r="62" spans="1:15" s="250" customFormat="1" x14ac:dyDescent="0.25">
      <c r="A62" s="311">
        <v>11</v>
      </c>
      <c r="B62" s="295">
        <v>1.0612438602031713E-2</v>
      </c>
      <c r="C62" s="285">
        <v>5.7199662611283385E-3</v>
      </c>
      <c r="D62" s="312">
        <v>11</v>
      </c>
      <c r="E62" s="295">
        <v>2.7105970740678317E-2</v>
      </c>
      <c r="F62" s="284">
        <v>7.2452031552516236E-3</v>
      </c>
      <c r="G62" s="313">
        <v>11</v>
      </c>
      <c r="H62" s="295">
        <v>4.6652266073871247E-2</v>
      </c>
      <c r="I62" s="285">
        <v>5.6785724858967575E-3</v>
      </c>
      <c r="J62" s="289"/>
      <c r="K62" s="330">
        <v>11</v>
      </c>
      <c r="L62" s="285">
        <f t="shared" si="2"/>
        <v>4.5457285128001148</v>
      </c>
      <c r="M62" s="284">
        <f t="shared" si="3"/>
        <v>3.6080012528296717</v>
      </c>
      <c r="N62" s="296">
        <f t="shared" si="4"/>
        <v>3.0650337767941531</v>
      </c>
      <c r="O62" s="289"/>
    </row>
    <row r="63" spans="1:15" s="250" customFormat="1" x14ac:dyDescent="0.25">
      <c r="A63" s="311">
        <v>13</v>
      </c>
      <c r="B63" s="295">
        <v>5.2200098776164954E-3</v>
      </c>
      <c r="C63" s="285">
        <v>1.1917349409685998E-3</v>
      </c>
      <c r="D63" s="312">
        <v>13</v>
      </c>
      <c r="E63" s="295">
        <v>1.0826685455711783E-2</v>
      </c>
      <c r="F63" s="284">
        <v>5.6489822096550358E-3</v>
      </c>
      <c r="G63" s="313">
        <v>13</v>
      </c>
      <c r="H63" s="295">
        <v>3.5183226212773977E-2</v>
      </c>
      <c r="I63" s="285">
        <v>2.961694429089366E-3</v>
      </c>
      <c r="J63" s="289"/>
      <c r="K63" s="330">
        <v>13</v>
      </c>
      <c r="L63" s="287">
        <f t="shared" si="2"/>
        <v>5.2552559848256832</v>
      </c>
      <c r="M63" s="286">
        <f t="shared" si="3"/>
        <v>4.5257413169169158</v>
      </c>
      <c r="N63" s="296">
        <f t="shared" si="4"/>
        <v>3.3471858379998518</v>
      </c>
      <c r="O63" s="289"/>
    </row>
    <row r="64" spans="1:15" s="250" customFormat="1" x14ac:dyDescent="0.25">
      <c r="A64" s="314">
        <v>15</v>
      </c>
      <c r="B64" s="297">
        <v>4.5319613886455916E-3</v>
      </c>
      <c r="C64" s="287">
        <v>0</v>
      </c>
      <c r="D64" s="315">
        <v>15</v>
      </c>
      <c r="E64" s="297">
        <v>4.5319613886455916E-3</v>
      </c>
      <c r="F64" s="286">
        <v>0</v>
      </c>
      <c r="G64" s="316">
        <v>15</v>
      </c>
      <c r="H64" s="297">
        <v>2.8608500072287379E-2</v>
      </c>
      <c r="I64" s="287">
        <v>2.0971502819117746E-3</v>
      </c>
      <c r="J64" s="289"/>
      <c r="K64" s="275">
        <v>15</v>
      </c>
      <c r="N64" s="298">
        <f t="shared" si="4"/>
        <v>3.5540513999883503</v>
      </c>
      <c r="O64" s="289"/>
    </row>
    <row r="65" spans="1:15" s="349" customFormat="1" x14ac:dyDescent="0.25">
      <c r="N65" s="350"/>
      <c r="O65" s="350"/>
    </row>
    <row r="66" spans="1:15" s="250" customFormat="1" x14ac:dyDescent="0.25">
      <c r="A66" s="318" t="s">
        <v>28</v>
      </c>
      <c r="B66" s="251" t="s">
        <v>348</v>
      </c>
      <c r="C66" s="319"/>
      <c r="D66" s="318" t="s">
        <v>28</v>
      </c>
      <c r="E66" s="251" t="s">
        <v>347</v>
      </c>
      <c r="F66" s="319"/>
      <c r="G66" s="251" t="s">
        <v>28</v>
      </c>
      <c r="H66" s="251" t="s">
        <v>346</v>
      </c>
      <c r="I66" s="251"/>
      <c r="K66" s="279"/>
      <c r="L66" s="331" t="s">
        <v>368</v>
      </c>
      <c r="M66" s="280"/>
      <c r="N66" s="280"/>
      <c r="O66" s="251"/>
    </row>
    <row r="67" spans="1:15" s="250" customFormat="1" ht="16.5" x14ac:dyDescent="0.25">
      <c r="A67" s="320" t="s">
        <v>1</v>
      </c>
      <c r="B67" s="321" t="s">
        <v>270</v>
      </c>
      <c r="C67" s="322" t="s">
        <v>29</v>
      </c>
      <c r="D67" s="320" t="s">
        <v>1</v>
      </c>
      <c r="E67" s="321" t="s">
        <v>270</v>
      </c>
      <c r="F67" s="322" t="s">
        <v>29</v>
      </c>
      <c r="G67" s="279" t="s">
        <v>1</v>
      </c>
      <c r="H67" s="280" t="s">
        <v>52</v>
      </c>
      <c r="I67" s="300" t="s">
        <v>29</v>
      </c>
      <c r="K67" s="268" t="s">
        <v>1</v>
      </c>
      <c r="L67" s="251" t="s">
        <v>479</v>
      </c>
      <c r="M67" s="251" t="s">
        <v>347</v>
      </c>
      <c r="N67" s="251" t="s">
        <v>346</v>
      </c>
    </row>
    <row r="68" spans="1:15" s="250" customFormat="1" x14ac:dyDescent="0.25">
      <c r="A68" s="318">
        <v>0</v>
      </c>
      <c r="B68" s="435">
        <v>1</v>
      </c>
      <c r="C68" s="436">
        <v>0</v>
      </c>
      <c r="D68" s="318">
        <v>0</v>
      </c>
      <c r="E68" s="435">
        <v>1</v>
      </c>
      <c r="F68" s="436">
        <v>0</v>
      </c>
      <c r="G68" s="264">
        <v>0</v>
      </c>
      <c r="H68" s="284">
        <v>1</v>
      </c>
      <c r="I68" s="285">
        <v>0</v>
      </c>
      <c r="K68" s="273">
        <v>0</v>
      </c>
      <c r="L68" s="293">
        <f>-LN(B68)</f>
        <v>0</v>
      </c>
      <c r="M68" s="294">
        <f>-LN(E68)</f>
        <v>0</v>
      </c>
      <c r="N68" s="283">
        <f>-LN(H68)</f>
        <v>0</v>
      </c>
    </row>
    <row r="69" spans="1:15" s="250" customFormat="1" x14ac:dyDescent="0.25">
      <c r="A69" s="318">
        <v>5</v>
      </c>
      <c r="B69" s="435">
        <v>0.97520737976854432</v>
      </c>
      <c r="C69" s="436">
        <v>2.4965162325904098E-2</v>
      </c>
      <c r="D69" s="318">
        <v>5</v>
      </c>
      <c r="E69" s="435">
        <v>0.91669532534886844</v>
      </c>
      <c r="F69" s="436">
        <v>1.7520159849203343E-2</v>
      </c>
      <c r="G69" s="264">
        <v>5</v>
      </c>
      <c r="H69" s="284">
        <v>0.91249454475795044</v>
      </c>
      <c r="I69" s="285">
        <v>7.57361379197595E-3</v>
      </c>
      <c r="K69" s="274">
        <v>5</v>
      </c>
      <c r="L69" s="295">
        <f t="shared" ref="L69:L72" si="5">-LN(B69)</f>
        <v>2.5105133402625032E-2</v>
      </c>
      <c r="M69" s="296">
        <f t="shared" ref="M69:M72" si="6">-LN(E69)</f>
        <v>8.6980113461391576E-2</v>
      </c>
      <c r="N69" s="285">
        <f t="shared" ref="N69:N72" si="7">-LN(H69)</f>
        <v>9.1573171890812446E-2</v>
      </c>
    </row>
    <row r="70" spans="1:15" s="250" customFormat="1" x14ac:dyDescent="0.25">
      <c r="A70" s="318">
        <v>15</v>
      </c>
      <c r="B70" s="435">
        <v>0.96446823995388808</v>
      </c>
      <c r="C70" s="436">
        <v>2.8089070336520326E-2</v>
      </c>
      <c r="D70" s="318">
        <v>15</v>
      </c>
      <c r="E70" s="435">
        <v>0.85670117212946473</v>
      </c>
      <c r="F70" s="436">
        <v>3.3972507857251408E-2</v>
      </c>
      <c r="G70" s="264">
        <v>15</v>
      </c>
      <c r="H70" s="284">
        <v>0.76361657751106138</v>
      </c>
      <c r="I70" s="285">
        <v>7.9748190503995432E-3</v>
      </c>
      <c r="K70" s="274">
        <v>15</v>
      </c>
      <c r="L70" s="295">
        <f t="shared" si="5"/>
        <v>3.6178376205080187E-2</v>
      </c>
      <c r="M70" s="296">
        <f t="shared" si="6"/>
        <v>0.1546661118218004</v>
      </c>
      <c r="N70" s="285">
        <f t="shared" si="7"/>
        <v>0.26968947768696439</v>
      </c>
    </row>
    <row r="71" spans="1:15" s="250" customFormat="1" x14ac:dyDescent="0.25">
      <c r="A71" s="318">
        <v>30</v>
      </c>
      <c r="B71" s="435">
        <v>0.94349555293826182</v>
      </c>
      <c r="C71" s="436">
        <v>1.7352587068592017E-2</v>
      </c>
      <c r="D71" s="318">
        <v>30</v>
      </c>
      <c r="E71" s="435">
        <v>0.7427279255984307</v>
      </c>
      <c r="F71" s="436">
        <v>3.4420523742330934E-2</v>
      </c>
      <c r="G71" s="264">
        <v>30</v>
      </c>
      <c r="H71" s="284">
        <v>0.52666929704035104</v>
      </c>
      <c r="I71" s="285">
        <v>2.0225201750418347E-2</v>
      </c>
      <c r="K71" s="274">
        <v>30</v>
      </c>
      <c r="L71" s="295">
        <f t="shared" si="5"/>
        <v>5.8163627551612203E-2</v>
      </c>
      <c r="M71" s="296">
        <f t="shared" si="6"/>
        <v>0.29742548490815041</v>
      </c>
      <c r="N71" s="285">
        <f t="shared" si="7"/>
        <v>0.64118244726129281</v>
      </c>
    </row>
    <row r="72" spans="1:15" s="250" customFormat="1" x14ac:dyDescent="0.25">
      <c r="A72" s="323">
        <v>60</v>
      </c>
      <c r="B72" s="437">
        <v>0.86315248083540652</v>
      </c>
      <c r="C72" s="438">
        <v>1.4897014304251695E-2</v>
      </c>
      <c r="D72" s="323">
        <v>60</v>
      </c>
      <c r="E72" s="437">
        <v>0.67615994813521318</v>
      </c>
      <c r="F72" s="438">
        <v>4.1249648147405928E-2</v>
      </c>
      <c r="G72" s="265">
        <v>60</v>
      </c>
      <c r="H72" s="286">
        <v>0.28899966838022811</v>
      </c>
      <c r="I72" s="287">
        <v>2.3904578559999477E-2</v>
      </c>
      <c r="K72" s="275">
        <v>60</v>
      </c>
      <c r="L72" s="297">
        <f t="shared" si="5"/>
        <v>0.14716391655884076</v>
      </c>
      <c r="M72" s="298">
        <f t="shared" si="6"/>
        <v>0.39132562125935055</v>
      </c>
      <c r="N72" s="287">
        <f t="shared" si="7"/>
        <v>1.2413297383436224</v>
      </c>
    </row>
    <row r="73" spans="1:15" s="250" customFormat="1" x14ac:dyDescent="0.25">
      <c r="B73" s="299"/>
      <c r="C73" s="299"/>
      <c r="E73" s="299"/>
      <c r="F73" s="299"/>
      <c r="H73" s="299"/>
      <c r="I73" s="299"/>
    </row>
    <row r="74" spans="1:15" s="250" customFormat="1" x14ac:dyDescent="0.25">
      <c r="A74" s="250" t="s">
        <v>28</v>
      </c>
      <c r="B74" s="299" t="s">
        <v>351</v>
      </c>
      <c r="C74" s="299"/>
      <c r="D74" s="250" t="s">
        <v>28</v>
      </c>
      <c r="E74" s="299" t="s">
        <v>350</v>
      </c>
      <c r="F74" s="299"/>
      <c r="G74" s="250" t="s">
        <v>28</v>
      </c>
      <c r="H74" s="299" t="s">
        <v>349</v>
      </c>
      <c r="I74" s="299"/>
    </row>
    <row r="75" spans="1:15" s="250" customFormat="1" x14ac:dyDescent="0.25">
      <c r="A75" s="279" t="s">
        <v>1</v>
      </c>
      <c r="B75" s="439" t="s">
        <v>52</v>
      </c>
      <c r="C75" s="305" t="s">
        <v>29</v>
      </c>
      <c r="D75" s="280" t="s">
        <v>1</v>
      </c>
      <c r="E75" s="439" t="s">
        <v>52</v>
      </c>
      <c r="F75" s="305" t="s">
        <v>29</v>
      </c>
      <c r="G75" s="280" t="s">
        <v>1</v>
      </c>
      <c r="H75" s="439" t="s">
        <v>52</v>
      </c>
      <c r="I75" s="305" t="s">
        <v>29</v>
      </c>
      <c r="K75" s="268" t="s">
        <v>1</v>
      </c>
      <c r="L75" s="300" t="s">
        <v>478</v>
      </c>
      <c r="M75" s="300" t="s">
        <v>350</v>
      </c>
      <c r="N75" s="268" t="s">
        <v>349</v>
      </c>
    </row>
    <row r="76" spans="1:15" s="250" customFormat="1" x14ac:dyDescent="0.25">
      <c r="A76" s="264">
        <v>0</v>
      </c>
      <c r="B76" s="284">
        <v>1</v>
      </c>
      <c r="C76" s="285">
        <v>0</v>
      </c>
      <c r="D76" s="251">
        <v>0</v>
      </c>
      <c r="E76" s="284">
        <v>1</v>
      </c>
      <c r="F76" s="285">
        <v>0</v>
      </c>
      <c r="G76" s="262">
        <v>0</v>
      </c>
      <c r="H76" s="282">
        <v>1</v>
      </c>
      <c r="I76" s="283">
        <v>0</v>
      </c>
      <c r="K76" s="274">
        <v>0</v>
      </c>
      <c r="L76" s="285">
        <f>-LN(B76)</f>
        <v>0</v>
      </c>
      <c r="M76" s="285">
        <f>-LN(E76)</f>
        <v>0</v>
      </c>
      <c r="N76" s="296">
        <f>-LN(H76)</f>
        <v>0</v>
      </c>
    </row>
    <row r="77" spans="1:15" s="250" customFormat="1" x14ac:dyDescent="0.25">
      <c r="A77" s="264">
        <v>1</v>
      </c>
      <c r="B77" s="284">
        <v>0.98388260515504866</v>
      </c>
      <c r="C77" s="285">
        <v>1.4984897734363395E-2</v>
      </c>
      <c r="D77" s="251">
        <v>1</v>
      </c>
      <c r="E77" s="284">
        <v>0.9738598043858967</v>
      </c>
      <c r="F77" s="285">
        <v>1.1591751281675802E-2</v>
      </c>
      <c r="G77" s="264">
        <v>1</v>
      </c>
      <c r="H77" s="284">
        <v>0.9009100413543788</v>
      </c>
      <c r="I77" s="285">
        <v>3.9857343157543683E-2</v>
      </c>
      <c r="K77" s="274">
        <v>1</v>
      </c>
      <c r="L77" s="285">
        <f t="shared" ref="L77:L86" si="8">-LN(B77)</f>
        <v>1.624869275135547E-2</v>
      </c>
      <c r="M77" s="285">
        <f t="shared" ref="M77:M86" si="9">-LN(E77)</f>
        <v>2.6487923701829782E-2</v>
      </c>
      <c r="N77" s="296">
        <f t="shared" ref="N77:N83" si="10">-LN(H77)</f>
        <v>0.10434986947235163</v>
      </c>
    </row>
    <row r="78" spans="1:15" s="250" customFormat="1" x14ac:dyDescent="0.25">
      <c r="A78" s="264">
        <v>3</v>
      </c>
      <c r="B78" s="284">
        <v>0.84706718633948885</v>
      </c>
      <c r="C78" s="285">
        <v>1.9157548938815376E-2</v>
      </c>
      <c r="D78" s="251">
        <v>3</v>
      </c>
      <c r="E78" s="284">
        <v>0.70634871278819844</v>
      </c>
      <c r="F78" s="285">
        <v>4.4879344815738992E-2</v>
      </c>
      <c r="G78" s="264">
        <v>3</v>
      </c>
      <c r="H78" s="284">
        <v>0.47836643292351128</v>
      </c>
      <c r="I78" s="285">
        <v>5.04049856011878E-2</v>
      </c>
      <c r="K78" s="274">
        <v>3</v>
      </c>
      <c r="L78" s="285">
        <f t="shared" si="8"/>
        <v>0.16597526476109997</v>
      </c>
      <c r="M78" s="285">
        <f t="shared" si="9"/>
        <v>0.3476462359688744</v>
      </c>
      <c r="N78" s="296">
        <f t="shared" si="10"/>
        <v>0.73737824410107822</v>
      </c>
    </row>
    <row r="79" spans="1:15" s="250" customFormat="1" x14ac:dyDescent="0.25">
      <c r="A79" s="264">
        <v>5</v>
      </c>
      <c r="B79" s="284">
        <v>0.77877383794953747</v>
      </c>
      <c r="C79" s="285">
        <v>1.2138676191741202E-2</v>
      </c>
      <c r="D79" s="251">
        <v>5</v>
      </c>
      <c r="E79" s="284">
        <v>0.47415694150912385</v>
      </c>
      <c r="F79" s="285">
        <v>4.0015777251898053E-2</v>
      </c>
      <c r="G79" s="264">
        <v>5</v>
      </c>
      <c r="H79" s="284">
        <v>0.24547376969721313</v>
      </c>
      <c r="I79" s="285">
        <v>3.6806903273667209E-2</v>
      </c>
      <c r="K79" s="274">
        <v>5</v>
      </c>
      <c r="L79" s="285">
        <f t="shared" si="8"/>
        <v>0.25003459881986573</v>
      </c>
      <c r="M79" s="285">
        <f t="shared" si="9"/>
        <v>0.74621691185842642</v>
      </c>
      <c r="N79" s="296">
        <f t="shared" si="10"/>
        <v>1.4045651818663696</v>
      </c>
    </row>
    <row r="80" spans="1:15" s="250" customFormat="1" x14ac:dyDescent="0.25">
      <c r="A80" s="264">
        <v>7</v>
      </c>
      <c r="B80" s="284">
        <v>0.75543522990209999</v>
      </c>
      <c r="C80" s="285">
        <v>9.1754537951351783E-3</v>
      </c>
      <c r="D80" s="251">
        <v>7</v>
      </c>
      <c r="E80" s="284">
        <v>0.31384787942034226</v>
      </c>
      <c r="F80" s="285">
        <v>2.1493368252733566E-2</v>
      </c>
      <c r="G80" s="264">
        <v>7</v>
      </c>
      <c r="H80" s="284">
        <v>0.11441146646249156</v>
      </c>
      <c r="I80" s="285">
        <v>2.1428379721791842E-2</v>
      </c>
      <c r="K80" s="274">
        <v>7</v>
      </c>
      <c r="L80" s="285">
        <f t="shared" si="8"/>
        <v>0.28046123237784759</v>
      </c>
      <c r="M80" s="285">
        <f t="shared" si="9"/>
        <v>1.1588468709075299</v>
      </c>
      <c r="N80" s="296">
        <f t="shared" si="10"/>
        <v>2.1679539737437765</v>
      </c>
    </row>
    <row r="81" spans="1:14" s="250" customFormat="1" x14ac:dyDescent="0.25">
      <c r="A81" s="264">
        <v>9</v>
      </c>
      <c r="B81" s="284">
        <v>0.7366568870213569</v>
      </c>
      <c r="C81" s="285">
        <v>1.509747376093656E-2</v>
      </c>
      <c r="D81" s="251">
        <v>9</v>
      </c>
      <c r="E81" s="284">
        <v>0.23573003044870311</v>
      </c>
      <c r="F81" s="285">
        <v>7.9892870637780725E-3</v>
      </c>
      <c r="G81" s="264">
        <v>9</v>
      </c>
      <c r="H81" s="284">
        <v>4.7690842161853784E-2</v>
      </c>
      <c r="I81" s="285">
        <v>4.759517149519628E-3</v>
      </c>
      <c r="K81" s="274">
        <v>9</v>
      </c>
      <c r="L81" s="285">
        <f t="shared" si="8"/>
        <v>0.30563304876318853</v>
      </c>
      <c r="M81" s="285">
        <f t="shared" si="9"/>
        <v>1.4450680675305843</v>
      </c>
      <c r="N81" s="296">
        <f t="shared" si="10"/>
        <v>3.043015887741034</v>
      </c>
    </row>
    <row r="82" spans="1:14" s="250" customFormat="1" x14ac:dyDescent="0.25">
      <c r="A82" s="264">
        <v>11</v>
      </c>
      <c r="B82" s="284">
        <v>0.72627058079445994</v>
      </c>
      <c r="C82" s="285">
        <v>1.4394699484989899E-2</v>
      </c>
      <c r="D82" s="251">
        <v>11</v>
      </c>
      <c r="E82" s="284">
        <v>0.2204878426077502</v>
      </c>
      <c r="F82" s="285">
        <v>5.5761751530187765E-3</v>
      </c>
      <c r="G82" s="264">
        <v>11</v>
      </c>
      <c r="H82" s="284">
        <v>2.7105970740678317E-2</v>
      </c>
      <c r="I82" s="285">
        <v>7.2452031552516236E-3</v>
      </c>
      <c r="K82" s="274">
        <v>11</v>
      </c>
      <c r="L82" s="285">
        <f t="shared" si="8"/>
        <v>0.31983263277422386</v>
      </c>
      <c r="M82" s="285">
        <f t="shared" si="9"/>
        <v>1.5119127211810164</v>
      </c>
      <c r="N82" s="296">
        <f t="shared" si="10"/>
        <v>3.6080012528296717</v>
      </c>
    </row>
    <row r="83" spans="1:14" s="250" customFormat="1" x14ac:dyDescent="0.25">
      <c r="A83" s="264">
        <v>13</v>
      </c>
      <c r="B83" s="284">
        <v>0.71405516422726067</v>
      </c>
      <c r="C83" s="285">
        <v>2.5854171488582729E-3</v>
      </c>
      <c r="D83" s="251">
        <v>13</v>
      </c>
      <c r="E83" s="284">
        <v>0.20829074129178191</v>
      </c>
      <c r="F83" s="285">
        <v>6.6018292095726371E-3</v>
      </c>
      <c r="G83" s="265">
        <v>13</v>
      </c>
      <c r="H83" s="295">
        <v>1.0826685455711783E-2</v>
      </c>
      <c r="I83" s="284">
        <v>5.6489822096550358E-3</v>
      </c>
      <c r="K83" s="274">
        <v>13</v>
      </c>
      <c r="L83" s="285">
        <f t="shared" si="8"/>
        <v>0.33679505880452237</v>
      </c>
      <c r="M83" s="285">
        <f t="shared" si="9"/>
        <v>1.5688203806143655</v>
      </c>
      <c r="N83" s="298">
        <f t="shared" si="10"/>
        <v>4.5257413169169158</v>
      </c>
    </row>
    <row r="84" spans="1:14" s="250" customFormat="1" x14ac:dyDescent="0.25">
      <c r="A84" s="264">
        <v>15</v>
      </c>
      <c r="B84" s="284">
        <v>0.71127605371753377</v>
      </c>
      <c r="C84" s="285">
        <v>2.919445089428761E-3</v>
      </c>
      <c r="D84" s="251">
        <v>15</v>
      </c>
      <c r="E84" s="284">
        <v>0.19892453188062301</v>
      </c>
      <c r="F84" s="285">
        <v>4.8287586849630488E-3</v>
      </c>
      <c r="K84" s="274">
        <v>15</v>
      </c>
      <c r="L84" s="285">
        <f t="shared" si="8"/>
        <v>0.34069466332667891</v>
      </c>
      <c r="M84" s="285">
        <f t="shared" si="9"/>
        <v>1.6148297629668873</v>
      </c>
      <c r="N84" s="284"/>
    </row>
    <row r="85" spans="1:14" s="250" customFormat="1" x14ac:dyDescent="0.25">
      <c r="A85" s="264">
        <v>30</v>
      </c>
      <c r="B85" s="284">
        <v>0.69679990804332137</v>
      </c>
      <c r="C85" s="285">
        <v>2.3067354123623763E-3</v>
      </c>
      <c r="D85" s="251">
        <v>30</v>
      </c>
      <c r="E85" s="284">
        <v>0.1751716805159631</v>
      </c>
      <c r="F85" s="285">
        <v>4.5731392394439E-3</v>
      </c>
      <c r="K85" s="274">
        <v>30</v>
      </c>
      <c r="L85" s="285">
        <f t="shared" si="8"/>
        <v>0.36125698541382778</v>
      </c>
      <c r="M85" s="285">
        <f t="shared" si="9"/>
        <v>1.7419887544357642</v>
      </c>
      <c r="N85" s="284"/>
    </row>
    <row r="86" spans="1:14" s="250" customFormat="1" x14ac:dyDescent="0.25">
      <c r="A86" s="265">
        <v>60</v>
      </c>
      <c r="B86" s="286">
        <v>0.68904146039877168</v>
      </c>
      <c r="C86" s="287">
        <v>2.0729792197989524E-3</v>
      </c>
      <c r="D86" s="266">
        <v>60</v>
      </c>
      <c r="E86" s="286">
        <v>0.16851211003397945</v>
      </c>
      <c r="F86" s="287">
        <v>2.8430704999820441E-3</v>
      </c>
      <c r="K86" s="275">
        <v>60</v>
      </c>
      <c r="L86" s="287">
        <f t="shared" si="8"/>
        <v>0.37245383503467983</v>
      </c>
      <c r="M86" s="287">
        <f t="shared" si="9"/>
        <v>1.780747662134359</v>
      </c>
      <c r="N86" s="284"/>
    </row>
    <row r="87" spans="1:14" s="352" customFormat="1" x14ac:dyDescent="0.25"/>
    <row r="88" spans="1:14" x14ac:dyDescent="0.25">
      <c r="A88" s="250" t="s">
        <v>28</v>
      </c>
      <c r="B88" s="250" t="s">
        <v>177</v>
      </c>
      <c r="C88" s="250" t="s">
        <v>345</v>
      </c>
      <c r="D88" s="250" t="s">
        <v>28</v>
      </c>
      <c r="E88" s="250" t="s">
        <v>177</v>
      </c>
      <c r="F88" s="250" t="s">
        <v>344</v>
      </c>
      <c r="G88" s="250" t="s">
        <v>28</v>
      </c>
      <c r="H88" s="250" t="s">
        <v>177</v>
      </c>
      <c r="I88" s="250" t="s">
        <v>343</v>
      </c>
      <c r="K88" s="279"/>
      <c r="L88" s="331" t="s">
        <v>368</v>
      </c>
      <c r="M88" s="263"/>
    </row>
    <row r="89" spans="1:14" x14ac:dyDescent="0.25">
      <c r="A89" s="279" t="s">
        <v>1</v>
      </c>
      <c r="B89" s="280" t="s">
        <v>52</v>
      </c>
      <c r="C89" s="280" t="s">
        <v>29</v>
      </c>
      <c r="D89" s="279" t="s">
        <v>1</v>
      </c>
      <c r="E89" s="280" t="s">
        <v>52</v>
      </c>
      <c r="F89" s="280" t="s">
        <v>29</v>
      </c>
      <c r="G89" s="268" t="s">
        <v>1</v>
      </c>
      <c r="H89" s="280" t="s">
        <v>52</v>
      </c>
      <c r="I89" s="300" t="s">
        <v>29</v>
      </c>
      <c r="K89" s="268" t="s">
        <v>1</v>
      </c>
      <c r="L89" s="262" t="s">
        <v>345</v>
      </c>
      <c r="M89" s="262" t="s">
        <v>344</v>
      </c>
      <c r="N89" s="303" t="s">
        <v>343</v>
      </c>
    </row>
    <row r="90" spans="1:14" x14ac:dyDescent="0.25">
      <c r="A90" s="264">
        <v>0</v>
      </c>
      <c r="B90" s="251">
        <v>1</v>
      </c>
      <c r="C90" s="251">
        <v>0</v>
      </c>
      <c r="D90" s="264">
        <v>0</v>
      </c>
      <c r="E90" s="284">
        <v>1</v>
      </c>
      <c r="F90" s="285">
        <v>0</v>
      </c>
      <c r="G90" s="274">
        <v>0</v>
      </c>
      <c r="H90" s="251">
        <v>1</v>
      </c>
      <c r="I90" s="324">
        <v>0</v>
      </c>
      <c r="K90" s="273">
        <v>0</v>
      </c>
      <c r="L90" s="283">
        <f>-LN(B90)</f>
        <v>0</v>
      </c>
      <c r="M90" s="294">
        <f>-LN(E90)</f>
        <v>0</v>
      </c>
      <c r="N90" s="294">
        <f>-LN(H90)</f>
        <v>0</v>
      </c>
    </row>
    <row r="91" spans="1:14" x14ac:dyDescent="0.25">
      <c r="A91" s="264">
        <v>1</v>
      </c>
      <c r="B91" s="284">
        <v>0.64290929253749196</v>
      </c>
      <c r="C91" s="284">
        <v>6.4093863878927279E-2</v>
      </c>
      <c r="D91" s="264">
        <v>1</v>
      </c>
      <c r="E91" s="284">
        <v>0.9009100413543788</v>
      </c>
      <c r="F91" s="285">
        <v>3.9857343157543683E-2</v>
      </c>
      <c r="G91" s="274">
        <v>1</v>
      </c>
      <c r="H91" s="284">
        <v>0.96102005130638002</v>
      </c>
      <c r="I91" s="285">
        <v>1.8532148118282812E-2</v>
      </c>
      <c r="K91" s="274">
        <v>1</v>
      </c>
      <c r="L91" s="285">
        <f t="shared" ref="L91:L92" si="11">-LN(B91)</f>
        <v>0.44175163384424093</v>
      </c>
      <c r="M91" s="296">
        <f t="shared" ref="M91:M97" si="12">-LN(E91)</f>
        <v>0.10434986947235163</v>
      </c>
      <c r="N91" s="296">
        <f t="shared" ref="N91:N100" si="13">-LN(H91)</f>
        <v>3.9760005186457212E-2</v>
      </c>
    </row>
    <row r="92" spans="1:14" x14ac:dyDescent="0.25">
      <c r="A92" s="265">
        <v>3</v>
      </c>
      <c r="B92" s="286">
        <v>2.8185026005478217E-2</v>
      </c>
      <c r="C92" s="286">
        <v>5.6527933302275837E-3</v>
      </c>
      <c r="D92" s="264">
        <v>3</v>
      </c>
      <c r="E92" s="284">
        <v>0.47836643292351128</v>
      </c>
      <c r="F92" s="285">
        <v>5.04049856011878E-2</v>
      </c>
      <c r="G92" s="274">
        <v>3</v>
      </c>
      <c r="H92" s="284">
        <v>0.74288024533507102</v>
      </c>
      <c r="I92" s="285">
        <v>2.8084265411922882E-2</v>
      </c>
      <c r="K92" s="274">
        <v>3</v>
      </c>
      <c r="L92" s="287">
        <f t="shared" si="11"/>
        <v>3.5689644347781635</v>
      </c>
      <c r="M92" s="296">
        <f t="shared" si="12"/>
        <v>0.73737824410107822</v>
      </c>
      <c r="N92" s="296">
        <f t="shared" si="13"/>
        <v>0.29722042446199204</v>
      </c>
    </row>
    <row r="93" spans="1:14" x14ac:dyDescent="0.25">
      <c r="A93" s="250"/>
      <c r="B93" s="250"/>
      <c r="C93" s="250"/>
      <c r="D93" s="264">
        <v>5</v>
      </c>
      <c r="E93" s="284">
        <v>0.24547376969721313</v>
      </c>
      <c r="F93" s="285">
        <v>3.6806903273667209E-2</v>
      </c>
      <c r="G93" s="274">
        <v>5</v>
      </c>
      <c r="H93" s="284">
        <v>0.5264266487298167</v>
      </c>
      <c r="I93" s="285">
        <v>3.3344498211193223E-2</v>
      </c>
      <c r="K93" s="274">
        <v>5</v>
      </c>
      <c r="L93" s="284"/>
      <c r="M93" s="296">
        <f t="shared" si="12"/>
        <v>1.4045651818663696</v>
      </c>
      <c r="N93" s="296">
        <f t="shared" si="13"/>
        <v>0.64164327576567182</v>
      </c>
    </row>
    <row r="94" spans="1:14" x14ac:dyDescent="0.25">
      <c r="A94" s="250"/>
      <c r="B94" s="250"/>
      <c r="C94" s="250"/>
      <c r="D94" s="264">
        <v>7</v>
      </c>
      <c r="E94" s="284">
        <v>0.11441146646249156</v>
      </c>
      <c r="F94" s="285">
        <v>2.1428379721791842E-2</v>
      </c>
      <c r="G94" s="274">
        <v>7</v>
      </c>
      <c r="H94" s="284">
        <v>0.35216382470924118</v>
      </c>
      <c r="I94" s="285">
        <v>2.8259734934594886E-2</v>
      </c>
      <c r="K94" s="274">
        <v>7</v>
      </c>
      <c r="L94" s="284"/>
      <c r="M94" s="296">
        <f t="shared" si="12"/>
        <v>2.1679539737437765</v>
      </c>
      <c r="N94" s="296">
        <f t="shared" si="13"/>
        <v>1.0436588005483978</v>
      </c>
    </row>
    <row r="95" spans="1:14" x14ac:dyDescent="0.25">
      <c r="A95" s="250"/>
      <c r="B95" s="250"/>
      <c r="C95" s="250"/>
      <c r="D95" s="264">
        <v>9</v>
      </c>
      <c r="E95" s="284">
        <v>4.7690842161853771E-2</v>
      </c>
      <c r="F95" s="285">
        <v>4.759517149519628E-3</v>
      </c>
      <c r="G95" s="274">
        <v>9</v>
      </c>
      <c r="H95" s="284">
        <v>0.22138300860216523</v>
      </c>
      <c r="I95" s="285">
        <v>2.1882433490972103E-2</v>
      </c>
      <c r="K95" s="274">
        <v>9</v>
      </c>
      <c r="L95" s="284"/>
      <c r="M95" s="296">
        <f t="shared" si="12"/>
        <v>3.043015887741034</v>
      </c>
      <c r="N95" s="296">
        <f t="shared" si="13"/>
        <v>1.5078610069003406</v>
      </c>
    </row>
    <row r="96" spans="1:14" x14ac:dyDescent="0.25">
      <c r="A96" s="250"/>
      <c r="B96" s="250"/>
      <c r="C96" s="250"/>
      <c r="D96" s="264">
        <v>11</v>
      </c>
      <c r="E96" s="284">
        <v>2.7105970740678317E-2</v>
      </c>
      <c r="F96" s="285">
        <v>7.2452031552516236E-3</v>
      </c>
      <c r="G96" s="274">
        <v>11</v>
      </c>
      <c r="H96" s="284">
        <v>0.14986492470123983</v>
      </c>
      <c r="I96" s="285">
        <v>1.3722658806454171E-2</v>
      </c>
      <c r="K96" s="274">
        <v>11</v>
      </c>
      <c r="L96" s="284"/>
      <c r="M96" s="296">
        <f t="shared" si="12"/>
        <v>3.6080012528296717</v>
      </c>
      <c r="N96" s="296">
        <f t="shared" si="13"/>
        <v>1.8980208925731057</v>
      </c>
    </row>
    <row r="97" spans="1:15" x14ac:dyDescent="0.25">
      <c r="A97" s="250"/>
      <c r="B97" s="250"/>
      <c r="C97" s="250"/>
      <c r="D97" s="265">
        <v>13</v>
      </c>
      <c r="E97" s="286">
        <v>1.0826685455711783E-2</v>
      </c>
      <c r="F97" s="287">
        <v>5.6489822096550358E-3</v>
      </c>
      <c r="G97" s="274">
        <v>13</v>
      </c>
      <c r="H97" s="284">
        <v>0.10772833643143208</v>
      </c>
      <c r="I97" s="285">
        <v>1.1015885632254247E-2</v>
      </c>
      <c r="K97" s="274">
        <v>13</v>
      </c>
      <c r="L97" s="284"/>
      <c r="M97" s="298">
        <f t="shared" si="12"/>
        <v>4.5257413169169158</v>
      </c>
      <c r="N97" s="296">
        <f t="shared" si="13"/>
        <v>2.2281426242129752</v>
      </c>
    </row>
    <row r="98" spans="1:15" x14ac:dyDescent="0.25">
      <c r="A98" s="250"/>
      <c r="B98" s="250"/>
      <c r="C98" s="250"/>
      <c r="D98" s="250"/>
      <c r="E98" s="250"/>
      <c r="F98" s="250"/>
      <c r="G98" s="274">
        <v>15</v>
      </c>
      <c r="H98" s="284">
        <v>8.5054737271232403E-2</v>
      </c>
      <c r="I98" s="285">
        <v>1.3717005443478168E-2</v>
      </c>
      <c r="K98" s="274">
        <v>15</v>
      </c>
      <c r="L98" s="284"/>
      <c r="M98" s="284"/>
      <c r="N98" s="296">
        <f t="shared" si="13"/>
        <v>2.4644602618533211</v>
      </c>
    </row>
    <row r="99" spans="1:15" x14ac:dyDescent="0.25">
      <c r="A99" s="250"/>
      <c r="B99" s="250"/>
      <c r="C99" s="250"/>
      <c r="D99" s="250"/>
      <c r="E99" s="250"/>
      <c r="F99" s="250"/>
      <c r="G99" s="274">
        <v>30</v>
      </c>
      <c r="H99" s="284">
        <v>3.9126197273748185E-2</v>
      </c>
      <c r="I99" s="285">
        <v>6.3295917806331977E-3</v>
      </c>
      <c r="K99" s="274">
        <v>30</v>
      </c>
      <c r="L99" s="284"/>
      <c r="M99" s="284"/>
      <c r="N99" s="296">
        <f t="shared" si="13"/>
        <v>3.2409630293440683</v>
      </c>
    </row>
    <row r="100" spans="1:15" x14ac:dyDescent="0.25">
      <c r="A100" s="250"/>
      <c r="B100" s="250"/>
      <c r="C100" s="250"/>
      <c r="D100" s="250"/>
      <c r="E100" s="250"/>
      <c r="F100" s="250"/>
      <c r="G100" s="275">
        <v>60</v>
      </c>
      <c r="H100" s="286">
        <v>3.4232432112808152E-2</v>
      </c>
      <c r="I100" s="287">
        <v>6.890477537211709E-3</v>
      </c>
      <c r="K100" s="275">
        <v>60</v>
      </c>
      <c r="L100" s="284"/>
      <c r="M100" s="284"/>
      <c r="N100" s="298">
        <f t="shared" si="13"/>
        <v>3.3745817768809165</v>
      </c>
    </row>
    <row r="101" spans="1:15" s="352" customFormat="1" x14ac:dyDescent="0.25"/>
    <row r="102" spans="1:15" x14ac:dyDescent="0.25">
      <c r="A102" s="268" t="s">
        <v>28</v>
      </c>
      <c r="B102" s="268" t="s">
        <v>346</v>
      </c>
      <c r="C102" s="269"/>
      <c r="D102" s="268" t="s">
        <v>28</v>
      </c>
      <c r="E102" s="269" t="s">
        <v>2</v>
      </c>
      <c r="F102" s="269"/>
      <c r="K102" s="279"/>
      <c r="L102" s="331" t="s">
        <v>368</v>
      </c>
      <c r="M102" s="280"/>
      <c r="N102" s="280"/>
      <c r="O102" s="281"/>
    </row>
    <row r="103" spans="1:15" x14ac:dyDescent="0.25">
      <c r="A103" s="268" t="s">
        <v>1</v>
      </c>
      <c r="B103" s="268" t="s">
        <v>52</v>
      </c>
      <c r="C103" s="269" t="s">
        <v>29</v>
      </c>
      <c r="D103" s="268" t="s">
        <v>1</v>
      </c>
      <c r="E103" s="269" t="s">
        <v>52</v>
      </c>
      <c r="F103" s="269" t="s">
        <v>29</v>
      </c>
      <c r="K103" s="268" t="s">
        <v>1</v>
      </c>
      <c r="L103" s="268" t="s">
        <v>2</v>
      </c>
      <c r="M103" s="268" t="s">
        <v>268</v>
      </c>
      <c r="N103" s="269"/>
    </row>
    <row r="104" spans="1:15" x14ac:dyDescent="0.25">
      <c r="A104" s="262">
        <v>0</v>
      </c>
      <c r="B104" s="263">
        <v>1</v>
      </c>
      <c r="C104" s="270">
        <v>0</v>
      </c>
      <c r="D104" s="251">
        <v>0</v>
      </c>
      <c r="E104" s="252">
        <v>1</v>
      </c>
      <c r="F104" s="271">
        <v>0</v>
      </c>
      <c r="K104" s="273">
        <v>0</v>
      </c>
      <c r="L104" s="282">
        <f>-LN(E104:E108)</f>
        <v>0</v>
      </c>
      <c r="M104" s="282">
        <f>-LN(B104)</f>
        <v>0</v>
      </c>
      <c r="N104" s="276"/>
    </row>
    <row r="105" spans="1:15" x14ac:dyDescent="0.25">
      <c r="A105" s="264">
        <v>5</v>
      </c>
      <c r="B105" s="284">
        <v>0.91249454475795044</v>
      </c>
      <c r="C105" s="288">
        <v>7.57361379197595E-3</v>
      </c>
      <c r="D105" s="251">
        <v>5</v>
      </c>
      <c r="E105" s="290">
        <v>0.98461310880221553</v>
      </c>
      <c r="F105" s="288">
        <v>1.2120575007538908E-2</v>
      </c>
      <c r="K105" s="274">
        <v>5</v>
      </c>
      <c r="L105" s="284">
        <f>-LN(E105:E108)</f>
        <v>1.5506497911386332E-2</v>
      </c>
      <c r="M105" s="284">
        <f>-LN(B105)</f>
        <v>9.1573171890812446E-2</v>
      </c>
      <c r="N105" s="277"/>
    </row>
    <row r="106" spans="1:15" x14ac:dyDescent="0.25">
      <c r="A106" s="264">
        <v>15</v>
      </c>
      <c r="B106" s="284">
        <v>0.76361657751106138</v>
      </c>
      <c r="C106" s="288">
        <v>7.9748190503995432E-3</v>
      </c>
      <c r="D106" s="251">
        <v>15</v>
      </c>
      <c r="E106" s="290">
        <v>0.97501574321494555</v>
      </c>
      <c r="F106" s="288">
        <v>1.0214470135278542E-2</v>
      </c>
      <c r="K106" s="274">
        <v>15</v>
      </c>
      <c r="L106" s="284">
        <f>-LN(E106:E108)</f>
        <v>2.530166122752581E-2</v>
      </c>
      <c r="M106" s="284">
        <f>-LN(B106)</f>
        <v>0.26968947768696439</v>
      </c>
      <c r="N106" s="277"/>
    </row>
    <row r="107" spans="1:15" x14ac:dyDescent="0.25">
      <c r="A107" s="264">
        <v>30</v>
      </c>
      <c r="B107" s="284">
        <v>0.52666929704035104</v>
      </c>
      <c r="C107" s="288">
        <v>2.0225201750418347E-2</v>
      </c>
      <c r="D107" s="251">
        <v>30</v>
      </c>
      <c r="E107" s="290">
        <v>0.95985106213188109</v>
      </c>
      <c r="F107" s="288">
        <v>9.6785504274164817E-3</v>
      </c>
      <c r="K107" s="274">
        <v>30</v>
      </c>
      <c r="L107" s="284">
        <f>-LN(E107:E108)</f>
        <v>4.0977150168894146E-2</v>
      </c>
      <c r="M107" s="284">
        <f>-LN(B107)</f>
        <v>0.64118244726129281</v>
      </c>
      <c r="N107" s="277"/>
    </row>
    <row r="108" spans="1:15" x14ac:dyDescent="0.25">
      <c r="A108" s="265">
        <v>60</v>
      </c>
      <c r="B108" s="286">
        <v>0.28899966838022811</v>
      </c>
      <c r="C108" s="332">
        <v>2.3904578559999477E-2</v>
      </c>
      <c r="D108" s="266">
        <v>60</v>
      </c>
      <c r="E108" s="353">
        <v>0.94615761067158777</v>
      </c>
      <c r="F108" s="332">
        <v>1.4051059292058634E-2</v>
      </c>
      <c r="K108" s="275">
        <v>60</v>
      </c>
      <c r="L108" s="286">
        <f>-LN(E108:E108)</f>
        <v>5.5346116332491466E-2</v>
      </c>
      <c r="M108" s="286">
        <f>-LN(B108)</f>
        <v>1.2413297383436224</v>
      </c>
      <c r="N108" s="277"/>
    </row>
    <row r="109" spans="1:15" x14ac:dyDescent="0.25">
      <c r="A109" s="251"/>
      <c r="B109" s="284"/>
      <c r="C109" s="290"/>
      <c r="D109" s="251"/>
      <c r="E109" s="290"/>
      <c r="F109" s="290"/>
      <c r="K109" s="251"/>
      <c r="L109" s="284"/>
      <c r="M109" s="284"/>
      <c r="N109" s="252"/>
    </row>
    <row r="110" spans="1:15" x14ac:dyDescent="0.25">
      <c r="A110" s="250" t="s">
        <v>28</v>
      </c>
      <c r="B110" s="250" t="s">
        <v>387</v>
      </c>
      <c r="C110" s="250"/>
      <c r="D110" s="250" t="s">
        <v>28</v>
      </c>
      <c r="E110" s="250" t="s">
        <v>388</v>
      </c>
      <c r="F110" s="250"/>
      <c r="G110" s="269" t="s">
        <v>28</v>
      </c>
      <c r="H110" s="268" t="s">
        <v>349</v>
      </c>
      <c r="I110" s="268"/>
    </row>
    <row r="111" spans="1:15" x14ac:dyDescent="0.25">
      <c r="A111" s="279" t="s">
        <v>1</v>
      </c>
      <c r="B111" s="280" t="s">
        <v>52</v>
      </c>
      <c r="C111" s="300" t="s">
        <v>29</v>
      </c>
      <c r="D111" s="280" t="s">
        <v>1</v>
      </c>
      <c r="E111" s="280" t="s">
        <v>52</v>
      </c>
      <c r="F111" s="300" t="s">
        <v>29</v>
      </c>
      <c r="G111" s="269" t="s">
        <v>1</v>
      </c>
      <c r="H111" s="268" t="s">
        <v>52</v>
      </c>
      <c r="I111" s="268" t="s">
        <v>29</v>
      </c>
      <c r="K111" s="268" t="s">
        <v>1</v>
      </c>
      <c r="L111" s="300" t="s">
        <v>387</v>
      </c>
      <c r="M111" s="300" t="s">
        <v>388</v>
      </c>
      <c r="N111" s="268" t="s">
        <v>3</v>
      </c>
      <c r="O111" s="268"/>
    </row>
    <row r="112" spans="1:15" x14ac:dyDescent="0.25">
      <c r="A112" s="264">
        <v>0</v>
      </c>
      <c r="B112" s="284">
        <v>1</v>
      </c>
      <c r="C112" s="285">
        <v>0</v>
      </c>
      <c r="D112" s="251">
        <v>0</v>
      </c>
      <c r="E112" s="284">
        <v>1</v>
      </c>
      <c r="F112" s="285">
        <v>0</v>
      </c>
      <c r="G112" s="252">
        <v>0</v>
      </c>
      <c r="H112" s="284">
        <v>1</v>
      </c>
      <c r="I112" s="285">
        <v>0</v>
      </c>
      <c r="K112" s="274">
        <v>0</v>
      </c>
      <c r="L112" s="285">
        <f>-LN(B112)</f>
        <v>0</v>
      </c>
      <c r="M112" s="285">
        <f>-LN(E112)</f>
        <v>0</v>
      </c>
      <c r="N112" s="283">
        <f t="shared" ref="N112:N119" si="14">-LN(H112)</f>
        <v>0</v>
      </c>
    </row>
    <row r="113" spans="1:15" x14ac:dyDescent="0.25">
      <c r="A113" s="264">
        <v>1</v>
      </c>
      <c r="B113" s="284">
        <v>0.9176943979472576</v>
      </c>
      <c r="C113" s="285">
        <v>2.1732186889859218E-2</v>
      </c>
      <c r="D113" s="251">
        <v>1</v>
      </c>
      <c r="E113" s="284">
        <v>0.85466612884015036</v>
      </c>
      <c r="F113" s="285">
        <v>1.1743861977081693E-2</v>
      </c>
      <c r="G113" s="252">
        <v>1</v>
      </c>
      <c r="H113" s="284">
        <v>0.9009100413543788</v>
      </c>
      <c r="I113" s="285">
        <v>3.9857343157543683E-2</v>
      </c>
      <c r="K113" s="274">
        <v>1</v>
      </c>
      <c r="L113" s="285">
        <f t="shared" ref="L113:L122" si="15">-LN(B113)</f>
        <v>8.5890843624687505E-2</v>
      </c>
      <c r="M113" s="285">
        <f t="shared" ref="M113:M122" si="16">-LN(E113)</f>
        <v>0.15704437889207945</v>
      </c>
      <c r="N113" s="285">
        <f t="shared" si="14"/>
        <v>0.10434986947235163</v>
      </c>
    </row>
    <row r="114" spans="1:15" x14ac:dyDescent="0.25">
      <c r="A114" s="264">
        <v>3</v>
      </c>
      <c r="B114" s="284">
        <v>0.87389368683595725</v>
      </c>
      <c r="C114" s="285">
        <v>4.2584904633253817E-2</v>
      </c>
      <c r="D114" s="251">
        <v>3</v>
      </c>
      <c r="E114" s="284">
        <v>0.82889012494810688</v>
      </c>
      <c r="F114" s="285">
        <v>1.2408187360941035E-2</v>
      </c>
      <c r="G114" s="252">
        <v>3</v>
      </c>
      <c r="H114" s="284">
        <v>0.47836643292351128</v>
      </c>
      <c r="I114" s="285">
        <v>5.04049856011878E-2</v>
      </c>
      <c r="K114" s="274">
        <v>3</v>
      </c>
      <c r="L114" s="285">
        <f t="shared" si="15"/>
        <v>0.13479655050111172</v>
      </c>
      <c r="M114" s="285">
        <f t="shared" si="16"/>
        <v>0.18766767189740416</v>
      </c>
      <c r="N114" s="285">
        <f t="shared" si="14"/>
        <v>0.73737824410107822</v>
      </c>
    </row>
    <row r="115" spans="1:15" x14ac:dyDescent="0.25">
      <c r="A115" s="264">
        <v>5</v>
      </c>
      <c r="B115" s="284">
        <v>0.81253438095952824</v>
      </c>
      <c r="C115" s="285">
        <v>3.3584598825539179E-2</v>
      </c>
      <c r="D115" s="251">
        <v>5</v>
      </c>
      <c r="E115" s="284">
        <v>0.71073741294576143</v>
      </c>
      <c r="F115" s="285">
        <v>3.1214080381907448E-2</v>
      </c>
      <c r="G115" s="252">
        <v>5</v>
      </c>
      <c r="H115" s="284">
        <v>0.24547376969721313</v>
      </c>
      <c r="I115" s="285">
        <v>3.6806903273667209E-2</v>
      </c>
      <c r="K115" s="274">
        <v>5</v>
      </c>
      <c r="L115" s="285">
        <f t="shared" si="15"/>
        <v>0.20759705064638834</v>
      </c>
      <c r="M115" s="285">
        <f t="shared" si="16"/>
        <v>0.34145223814599146</v>
      </c>
      <c r="N115" s="285">
        <f t="shared" si="14"/>
        <v>1.4045651818663696</v>
      </c>
    </row>
    <row r="116" spans="1:15" x14ac:dyDescent="0.25">
      <c r="A116" s="264">
        <v>7</v>
      </c>
      <c r="B116" s="284">
        <v>0.70421688247926562</v>
      </c>
      <c r="C116" s="285">
        <v>3.3471536839990185E-2</v>
      </c>
      <c r="D116" s="251">
        <v>7</v>
      </c>
      <c r="E116" s="284">
        <v>0.59950806979295213</v>
      </c>
      <c r="F116" s="285">
        <v>4.5831670634786062E-2</v>
      </c>
      <c r="G116" s="252">
        <v>7</v>
      </c>
      <c r="H116" s="284">
        <v>0.11441146646249156</v>
      </c>
      <c r="I116" s="285">
        <v>2.1428379721791842E-2</v>
      </c>
      <c r="K116" s="274">
        <v>7</v>
      </c>
      <c r="L116" s="285">
        <f t="shared" si="15"/>
        <v>0.35066889856493566</v>
      </c>
      <c r="M116" s="285">
        <f t="shared" si="16"/>
        <v>0.51164584373285105</v>
      </c>
      <c r="N116" s="285">
        <f t="shared" si="14"/>
        <v>2.1679539737437765</v>
      </c>
    </row>
    <row r="117" spans="1:15" x14ac:dyDescent="0.25">
      <c r="A117" s="264">
        <v>9</v>
      </c>
      <c r="B117" s="284">
        <v>0.6371215278110216</v>
      </c>
      <c r="C117" s="285">
        <v>2.8823476727050157E-2</v>
      </c>
      <c r="D117" s="251">
        <v>9</v>
      </c>
      <c r="E117" s="284">
        <v>0.49433514813065155</v>
      </c>
      <c r="F117" s="285">
        <v>5.1123278002110577E-2</v>
      </c>
      <c r="G117" s="252">
        <v>9</v>
      </c>
      <c r="H117" s="284">
        <v>4.7690842161853771E-2</v>
      </c>
      <c r="I117" s="285">
        <v>4.759517149519628E-3</v>
      </c>
      <c r="K117" s="274">
        <v>9</v>
      </c>
      <c r="L117" s="285">
        <f t="shared" si="15"/>
        <v>0.45079486011347886</v>
      </c>
      <c r="M117" s="285">
        <f t="shared" si="16"/>
        <v>0.70454155431746579</v>
      </c>
      <c r="N117" s="285">
        <f t="shared" si="14"/>
        <v>3.043015887741034</v>
      </c>
    </row>
    <row r="118" spans="1:15" x14ac:dyDescent="0.25">
      <c r="A118" s="264">
        <v>11</v>
      </c>
      <c r="B118" s="284">
        <v>0.54461743550355191</v>
      </c>
      <c r="C118" s="285">
        <v>2.7357160804331416E-2</v>
      </c>
      <c r="D118" s="251">
        <v>11</v>
      </c>
      <c r="E118" s="284">
        <v>0.41512750894962092</v>
      </c>
      <c r="F118" s="285">
        <v>5.7452714795192289E-2</v>
      </c>
      <c r="G118" s="252">
        <v>11</v>
      </c>
      <c r="H118" s="284">
        <v>2.7105970740678317E-2</v>
      </c>
      <c r="I118" s="285">
        <v>7.2452031552516236E-3</v>
      </c>
      <c r="K118" s="274">
        <v>11</v>
      </c>
      <c r="L118" s="285">
        <f t="shared" si="15"/>
        <v>0.6076716840078894</v>
      </c>
      <c r="M118" s="285">
        <f t="shared" si="16"/>
        <v>0.87916955546218734</v>
      </c>
      <c r="N118" s="285">
        <f t="shared" si="14"/>
        <v>3.6080012528296717</v>
      </c>
    </row>
    <row r="119" spans="1:15" x14ac:dyDescent="0.25">
      <c r="A119" s="264">
        <v>13</v>
      </c>
      <c r="B119" s="284">
        <v>0.44252418454532827</v>
      </c>
      <c r="C119" s="285">
        <v>9.5072415915738156E-3</v>
      </c>
      <c r="D119" s="251">
        <v>13</v>
      </c>
      <c r="E119" s="284">
        <v>0.34106956705084729</v>
      </c>
      <c r="F119" s="285">
        <v>5.8547693042257661E-2</v>
      </c>
      <c r="G119" s="267">
        <v>13</v>
      </c>
      <c r="H119" s="286">
        <v>1.0826685455711783E-2</v>
      </c>
      <c r="I119" s="287">
        <v>5.6489822096550358E-3</v>
      </c>
      <c r="K119" s="274">
        <v>13</v>
      </c>
      <c r="L119" s="285">
        <f t="shared" si="15"/>
        <v>0.81526016168792192</v>
      </c>
      <c r="M119" s="285">
        <f t="shared" si="16"/>
        <v>1.0756688135588495</v>
      </c>
      <c r="N119" s="287">
        <f t="shared" si="14"/>
        <v>4.5257413169169158</v>
      </c>
    </row>
    <row r="120" spans="1:15" x14ac:dyDescent="0.25">
      <c r="A120" s="264">
        <v>15</v>
      </c>
      <c r="B120" s="284">
        <v>0.38319746917712266</v>
      </c>
      <c r="C120" s="285">
        <v>2.3000614273504496E-2</v>
      </c>
      <c r="D120" s="251">
        <v>15</v>
      </c>
      <c r="E120" s="284">
        <v>0.28638426314494908</v>
      </c>
      <c r="F120" s="285">
        <v>5.3150804506275365E-2</v>
      </c>
      <c r="K120" s="274">
        <v>15</v>
      </c>
      <c r="L120" s="285">
        <f t="shared" si="15"/>
        <v>0.95920483735107542</v>
      </c>
      <c r="M120" s="285">
        <f t="shared" si="16"/>
        <v>1.250420792524886</v>
      </c>
    </row>
    <row r="121" spans="1:15" x14ac:dyDescent="0.25">
      <c r="A121" s="264">
        <v>30</v>
      </c>
      <c r="B121" s="284">
        <v>0.13129763696268726</v>
      </c>
      <c r="C121" s="285">
        <v>1.2976374757227712E-2</v>
      </c>
      <c r="D121" s="251">
        <v>30</v>
      </c>
      <c r="E121" s="284">
        <v>5.9141274027019054E-2</v>
      </c>
      <c r="F121" s="285">
        <v>2.8975321714668576E-2</v>
      </c>
      <c r="K121" s="274">
        <v>30</v>
      </c>
      <c r="L121" s="285">
        <f t="shared" si="15"/>
        <v>2.0302884950730595</v>
      </c>
      <c r="M121" s="285">
        <f t="shared" si="16"/>
        <v>2.8278262222294943</v>
      </c>
    </row>
    <row r="122" spans="1:15" x14ac:dyDescent="0.25">
      <c r="A122" s="265">
        <v>60</v>
      </c>
      <c r="B122" s="286">
        <v>3.4413733506511078E-2</v>
      </c>
      <c r="C122" s="287">
        <v>3.7864361320618994E-3</v>
      </c>
      <c r="D122" s="266">
        <v>60</v>
      </c>
      <c r="E122" s="286">
        <v>7.5193577008485181E-3</v>
      </c>
      <c r="F122" s="287">
        <v>4.7594985768488595E-3</v>
      </c>
      <c r="K122" s="275">
        <v>60</v>
      </c>
      <c r="L122" s="287">
        <f t="shared" si="15"/>
        <v>3.369299564433375</v>
      </c>
      <c r="M122" s="287">
        <f t="shared" si="16"/>
        <v>4.8902745567894188</v>
      </c>
    </row>
    <row r="124" spans="1:15" ht="15.75" thickBot="1" x14ac:dyDescent="0.3"/>
    <row r="125" spans="1:15" ht="24" thickBot="1" x14ac:dyDescent="0.3">
      <c r="A125" s="467"/>
      <c r="B125" s="465" t="s">
        <v>456</v>
      </c>
      <c r="C125" s="466"/>
      <c r="D125" s="465" t="s">
        <v>457</v>
      </c>
      <c r="E125" s="466"/>
      <c r="F125" s="465" t="s">
        <v>458</v>
      </c>
      <c r="G125" s="466"/>
      <c r="I125" s="467"/>
      <c r="J125" s="465" t="s">
        <v>463</v>
      </c>
      <c r="K125" s="466"/>
      <c r="L125" s="465" t="s">
        <v>464</v>
      </c>
      <c r="M125" s="466"/>
      <c r="N125" s="465" t="s">
        <v>465</v>
      </c>
      <c r="O125" s="466"/>
    </row>
    <row r="126" spans="1:15" ht="51.75" thickBot="1" x14ac:dyDescent="0.3">
      <c r="A126" s="468"/>
      <c r="B126" s="419" t="s">
        <v>459</v>
      </c>
      <c r="C126" s="420" t="s">
        <v>460</v>
      </c>
      <c r="D126" s="419" t="s">
        <v>459</v>
      </c>
      <c r="E126" s="420" t="s">
        <v>460</v>
      </c>
      <c r="F126" s="419" t="s">
        <v>459</v>
      </c>
      <c r="G126" s="420" t="s">
        <v>460</v>
      </c>
      <c r="I126" s="468"/>
      <c r="J126" s="419" t="s">
        <v>459</v>
      </c>
      <c r="K126" s="420" t="s">
        <v>460</v>
      </c>
      <c r="L126" s="419" t="s">
        <v>459</v>
      </c>
      <c r="M126" s="420" t="s">
        <v>460</v>
      </c>
      <c r="N126" s="419" t="s">
        <v>459</v>
      </c>
      <c r="O126" s="420" t="s">
        <v>460</v>
      </c>
    </row>
    <row r="127" spans="1:15" ht="47.25" thickBot="1" x14ac:dyDescent="0.3">
      <c r="A127" s="421" t="s">
        <v>461</v>
      </c>
      <c r="B127" s="422">
        <v>9.5200000000000007E-2</v>
      </c>
      <c r="C127" s="422">
        <v>0.91190000000000004</v>
      </c>
      <c r="D127" s="422">
        <v>2.07E-2</v>
      </c>
      <c r="E127" s="422">
        <v>0.99780000000000002</v>
      </c>
      <c r="F127" s="422">
        <v>1.3899999999999999E-2</v>
      </c>
      <c r="G127" s="422">
        <v>0.96719999999999995</v>
      </c>
      <c r="I127" s="421" t="s">
        <v>461</v>
      </c>
      <c r="J127" s="422">
        <v>2.3999999999999998E-3</v>
      </c>
      <c r="K127" s="424">
        <v>0.97119999999999995</v>
      </c>
      <c r="L127" s="422">
        <v>7.4000000000000003E-3</v>
      </c>
      <c r="M127" s="422">
        <v>0.87129999999999996</v>
      </c>
      <c r="N127" s="422">
        <v>2.07E-2</v>
      </c>
      <c r="O127" s="422">
        <v>0.99780000000000002</v>
      </c>
    </row>
    <row r="128" spans="1:15" ht="93.75" thickBot="1" x14ac:dyDescent="0.3">
      <c r="A128" s="421" t="s">
        <v>462</v>
      </c>
      <c r="B128" s="440">
        <v>0.42370000000000002</v>
      </c>
      <c r="C128" s="441">
        <v>0.98219999999999996</v>
      </c>
      <c r="D128" s="441">
        <v>0.3306</v>
      </c>
      <c r="E128" s="441">
        <v>0.9869</v>
      </c>
      <c r="F128" s="422">
        <v>0.26850000000000002</v>
      </c>
      <c r="G128" s="422">
        <v>0.98799999999999999</v>
      </c>
      <c r="I128" s="421" t="s">
        <v>462</v>
      </c>
      <c r="J128" s="427">
        <v>3.9300000000000002E-2</v>
      </c>
      <c r="K128" s="428">
        <v>0.91010000000000002</v>
      </c>
      <c r="L128" s="422">
        <v>0.15709999999999999</v>
      </c>
      <c r="M128" s="422">
        <v>0.97870000000000001</v>
      </c>
      <c r="N128" s="422">
        <v>0.3306</v>
      </c>
      <c r="O128" s="422">
        <v>0.9869</v>
      </c>
    </row>
    <row r="129" spans="1:14" ht="23.25" x14ac:dyDescent="0.25">
      <c r="A129" s="249" t="s">
        <v>467</v>
      </c>
      <c r="B129" s="249">
        <v>6</v>
      </c>
      <c r="C129" s="425">
        <v>0.42370000000000002</v>
      </c>
      <c r="F129" s="249">
        <v>8</v>
      </c>
      <c r="J129" s="249">
        <v>50</v>
      </c>
      <c r="K129" s="425">
        <v>3.9300000000000002E-2</v>
      </c>
      <c r="N129" s="249">
        <v>500</v>
      </c>
    </row>
    <row r="130" spans="1:14" ht="23.25" x14ac:dyDescent="0.5">
      <c r="A130" s="147"/>
      <c r="B130" s="249">
        <v>7</v>
      </c>
      <c r="C130" s="425">
        <v>0.33389999999999997</v>
      </c>
      <c r="J130" s="249">
        <v>250</v>
      </c>
      <c r="K130" s="425">
        <v>0.15709999999999999</v>
      </c>
    </row>
    <row r="131" spans="1:14" ht="23.25" x14ac:dyDescent="0.25">
      <c r="B131" s="249">
        <v>8</v>
      </c>
      <c r="C131" s="425">
        <v>0.26850000000000002</v>
      </c>
      <c r="J131" s="249">
        <v>500</v>
      </c>
      <c r="K131" s="425">
        <v>0.3306</v>
      </c>
    </row>
    <row r="132" spans="1:14" ht="25.5" x14ac:dyDescent="0.25">
      <c r="B132" s="249" t="s">
        <v>467</v>
      </c>
      <c r="C132" s="426" t="s">
        <v>459</v>
      </c>
      <c r="J132" s="249" t="s">
        <v>468</v>
      </c>
      <c r="K132" s="426" t="s">
        <v>459</v>
      </c>
    </row>
    <row r="135" spans="1:14" ht="23.25" x14ac:dyDescent="0.5">
      <c r="A135" s="147" t="s">
        <v>466</v>
      </c>
    </row>
    <row r="154" spans="1:9" ht="16.149999999999999" customHeight="1" x14ac:dyDescent="0.25">
      <c r="I154" s="423"/>
    </row>
    <row r="155" spans="1:9" ht="15.75" x14ac:dyDescent="0.25">
      <c r="I155" s="423"/>
    </row>
    <row r="160" spans="1:9" ht="18" x14ac:dyDescent="0.25">
      <c r="A160" s="429" t="s">
        <v>469</v>
      </c>
      <c r="B160" s="431">
        <f>-SLOPE(C129:C131,B129:B131)</f>
        <v>7.7600000000000002E-2</v>
      </c>
      <c r="C160" s="429" t="s">
        <v>470</v>
      </c>
      <c r="D160" s="429"/>
      <c r="E160" s="429"/>
      <c r="F160" s="429" t="s">
        <v>469</v>
      </c>
      <c r="G160" s="431">
        <f>SLOPE(K129:K131,J129:J131)</f>
        <v>6.4924590163934414E-4</v>
      </c>
      <c r="H160" s="429" t="s">
        <v>470</v>
      </c>
    </row>
    <row r="161" spans="1:8" ht="18" x14ac:dyDescent="0.25">
      <c r="A161" s="429"/>
      <c r="B161" s="432">
        <f>(B160*1000000)/60</f>
        <v>1293.3333333333333</v>
      </c>
      <c r="C161" s="429" t="s">
        <v>471</v>
      </c>
      <c r="D161" s="429"/>
      <c r="E161" s="429"/>
      <c r="F161" s="429"/>
      <c r="G161" s="430">
        <f>(G160*1000000)/60</f>
        <v>10.820765027322404</v>
      </c>
      <c r="H161" s="429" t="s">
        <v>471</v>
      </c>
    </row>
  </sheetData>
  <mergeCells count="8">
    <mergeCell ref="J125:K125"/>
    <mergeCell ref="L125:M125"/>
    <mergeCell ref="N125:O125"/>
    <mergeCell ref="A125:A126"/>
    <mergeCell ref="B125:C125"/>
    <mergeCell ref="D125:E125"/>
    <mergeCell ref="F125:G125"/>
    <mergeCell ref="I125:I126"/>
  </mergeCells>
  <pageMargins left="0.7" right="0.7" top="0.75" bottom="0.75" header="0.3" footer="0.3"/>
  <pageSetup orientation="portrait" horizontalDpi="200" verticalDpi="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opLeftCell="M13" zoomScaleNormal="100" workbookViewId="0">
      <selection activeCell="R26" sqref="R26"/>
    </sheetView>
  </sheetViews>
  <sheetFormatPr defaultRowHeight="15" x14ac:dyDescent="0.25"/>
  <cols>
    <col min="1" max="1" width="24.7109375" bestFit="1" customWidth="1"/>
    <col min="2" max="2" width="14.5703125" bestFit="1" customWidth="1"/>
    <col min="3" max="3" width="4.85546875" bestFit="1" customWidth="1"/>
    <col min="4" max="4" width="10.42578125" bestFit="1" customWidth="1"/>
    <col min="5" max="5" width="14.28515625" bestFit="1" customWidth="1"/>
    <col min="6" max="6" width="11.42578125" bestFit="1" customWidth="1"/>
    <col min="7" max="7" width="9.5703125" bestFit="1" customWidth="1"/>
    <col min="8" max="8" width="11.7109375" bestFit="1" customWidth="1"/>
    <col min="9" max="9" width="5.85546875" bestFit="1" customWidth="1"/>
    <col min="10" max="10" width="10.85546875" customWidth="1"/>
    <col min="11" max="11" width="8.85546875" bestFit="1" customWidth="1"/>
    <col min="12" max="12" width="4.85546875" bestFit="1" customWidth="1"/>
    <col min="13" max="14" width="7.5703125" bestFit="1" customWidth="1"/>
  </cols>
  <sheetData>
    <row r="1" spans="1:22" ht="25.5" x14ac:dyDescent="0.5">
      <c r="A1" s="345" t="s">
        <v>415</v>
      </c>
      <c r="B1" s="346" t="s">
        <v>419</v>
      </c>
      <c r="C1" s="346"/>
      <c r="D1" s="346" t="s">
        <v>413</v>
      </c>
      <c r="E1" s="346" t="s">
        <v>416</v>
      </c>
      <c r="F1" s="347" t="s">
        <v>414</v>
      </c>
      <c r="G1" s="196" t="s">
        <v>418</v>
      </c>
    </row>
    <row r="2" spans="1:22" ht="21.6" customHeight="1" x14ac:dyDescent="0.5">
      <c r="A2" s="345" t="s">
        <v>420</v>
      </c>
      <c r="B2" s="348" t="s">
        <v>421</v>
      </c>
      <c r="C2" s="147"/>
      <c r="D2" s="147"/>
      <c r="E2" s="147"/>
      <c r="F2" s="147"/>
      <c r="G2" s="147"/>
    </row>
    <row r="3" spans="1:22" ht="23.25" x14ac:dyDescent="0.5">
      <c r="A3" s="127" t="s">
        <v>164</v>
      </c>
    </row>
    <row r="4" spans="1:22" ht="23.25" x14ac:dyDescent="0.5">
      <c r="A4" s="108" t="s">
        <v>55</v>
      </c>
    </row>
    <row r="5" spans="1:22" ht="23.25" x14ac:dyDescent="0.25">
      <c r="A5" s="119" t="s">
        <v>177</v>
      </c>
      <c r="B5" s="1" t="s">
        <v>8</v>
      </c>
      <c r="C5" s="11"/>
      <c r="D5" s="11"/>
      <c r="E5" s="11"/>
      <c r="F5" s="119" t="s">
        <v>0</v>
      </c>
      <c r="G5" s="1" t="s">
        <v>8</v>
      </c>
      <c r="H5" s="11"/>
      <c r="I5" s="11"/>
      <c r="J5" s="11"/>
      <c r="K5" s="119" t="s">
        <v>2</v>
      </c>
      <c r="L5" s="1"/>
      <c r="M5" s="11"/>
      <c r="N5" s="11"/>
    </row>
    <row r="6" spans="1:22" ht="23.25" x14ac:dyDescent="0.25">
      <c r="A6" s="1" t="s">
        <v>1</v>
      </c>
      <c r="B6" s="471" t="s">
        <v>31</v>
      </c>
      <c r="C6" s="472"/>
      <c r="D6" s="472"/>
      <c r="E6" s="472"/>
      <c r="F6" s="1" t="s">
        <v>1</v>
      </c>
      <c r="G6" s="471" t="s">
        <v>31</v>
      </c>
      <c r="H6" s="472"/>
      <c r="I6" s="472"/>
      <c r="J6" s="472"/>
      <c r="K6" s="1" t="s">
        <v>1</v>
      </c>
      <c r="L6" s="471" t="s">
        <v>31</v>
      </c>
      <c r="M6" s="472"/>
      <c r="N6" s="472"/>
      <c r="O6" s="472"/>
    </row>
    <row r="7" spans="1:22" ht="23.25" x14ac:dyDescent="0.25">
      <c r="A7" s="1"/>
      <c r="B7" s="128">
        <v>1</v>
      </c>
      <c r="C7" s="131">
        <v>2</v>
      </c>
      <c r="D7" s="131">
        <v>3</v>
      </c>
      <c r="E7" s="138" t="s">
        <v>165</v>
      </c>
      <c r="F7" s="1"/>
      <c r="G7" s="128">
        <v>1</v>
      </c>
      <c r="H7" s="131">
        <v>2</v>
      </c>
      <c r="I7" s="131">
        <v>3</v>
      </c>
      <c r="J7" s="138" t="s">
        <v>165</v>
      </c>
      <c r="K7" s="1"/>
      <c r="L7" s="128">
        <v>1</v>
      </c>
      <c r="M7" s="131">
        <v>2</v>
      </c>
      <c r="N7" s="131">
        <v>3</v>
      </c>
      <c r="O7" s="138" t="s">
        <v>165</v>
      </c>
    </row>
    <row r="8" spans="1:22" ht="23.25" x14ac:dyDescent="0.25">
      <c r="A8" s="1">
        <v>0</v>
      </c>
      <c r="B8" s="129">
        <v>10.27</v>
      </c>
      <c r="C8" s="136">
        <v>14.36</v>
      </c>
      <c r="D8" s="136">
        <v>9.4870000000000001</v>
      </c>
      <c r="E8" s="139"/>
      <c r="F8" s="1">
        <v>0</v>
      </c>
      <c r="G8" s="129">
        <v>10.79</v>
      </c>
      <c r="H8" s="136">
        <v>9.9109999999999996</v>
      </c>
      <c r="I8" s="136">
        <v>9.6809999999999992</v>
      </c>
      <c r="J8" s="139"/>
      <c r="K8" s="1">
        <v>0</v>
      </c>
      <c r="L8" s="129">
        <v>14.06</v>
      </c>
      <c r="M8" s="136">
        <v>14.8</v>
      </c>
      <c r="N8" s="136">
        <v>13.14</v>
      </c>
      <c r="O8" s="139"/>
    </row>
    <row r="9" spans="1:22" ht="23.25" x14ac:dyDescent="0.25">
      <c r="A9" s="1">
        <v>60</v>
      </c>
      <c r="B9" s="130">
        <v>6.3970000000000002</v>
      </c>
      <c r="C9" s="137">
        <v>7.9459999999999997</v>
      </c>
      <c r="D9" s="137">
        <v>6.5739999999999998</v>
      </c>
      <c r="E9" s="140"/>
      <c r="F9" s="1">
        <v>60</v>
      </c>
      <c r="G9" s="130">
        <v>10.43</v>
      </c>
      <c r="H9" s="137">
        <v>9.6080000000000005</v>
      </c>
      <c r="I9" s="141">
        <v>20.36</v>
      </c>
      <c r="J9" s="140"/>
      <c r="K9" s="1">
        <v>60</v>
      </c>
      <c r="L9" s="130">
        <v>10.28</v>
      </c>
      <c r="M9" s="137">
        <v>13.07</v>
      </c>
      <c r="N9" s="137">
        <v>11.7</v>
      </c>
      <c r="O9" s="140"/>
    </row>
    <row r="10" spans="1:22" s="97" customFormat="1" ht="23.25" x14ac:dyDescent="0.5">
      <c r="A10" s="97" t="s">
        <v>166</v>
      </c>
      <c r="B10" s="148">
        <f>((B8-B9)/B8)*100</f>
        <v>37.711781888997074</v>
      </c>
      <c r="C10" s="148">
        <f>((C8-C9)/C8)*100</f>
        <v>44.665738161559887</v>
      </c>
      <c r="D10" s="148">
        <f>((D8-D9)/D8)*100</f>
        <v>30.705175503320337</v>
      </c>
      <c r="E10" s="98">
        <f>AVERAGE(B10:D10)</f>
        <v>37.694231851292436</v>
      </c>
      <c r="F10" s="98"/>
      <c r="G10" s="148">
        <f>((G8-G9)/G8)*100</f>
        <v>3.3364226135310417</v>
      </c>
      <c r="H10" s="148">
        <f>((H8-H9)/H8)*100</f>
        <v>3.057209161537676</v>
      </c>
      <c r="I10" s="98"/>
      <c r="J10" s="98">
        <f>AVERAGE(G10:H10)</f>
        <v>3.1968158875343589</v>
      </c>
      <c r="K10" s="98"/>
      <c r="L10" s="148">
        <f>((L8-L9)/L8)*100</f>
        <v>26.884779516358471</v>
      </c>
      <c r="M10" s="148">
        <f>((M8-M9)/M8)*100</f>
        <v>11.689189189189191</v>
      </c>
      <c r="N10" s="148">
        <f>((N8-N9)/N8)*100</f>
        <v>10.958904109589049</v>
      </c>
      <c r="O10" s="98">
        <f>AVERAGE(L10:N10)</f>
        <v>16.510957605045572</v>
      </c>
    </row>
    <row r="11" spans="1:22" s="147" customFormat="1" ht="23.25" x14ac:dyDescent="0.5">
      <c r="A11" s="196" t="s">
        <v>29</v>
      </c>
      <c r="B11" s="148"/>
      <c r="C11" s="148"/>
      <c r="D11" s="148"/>
      <c r="E11" s="98">
        <f>STDEV(B10:D10)</f>
        <v>6.9802978759166123</v>
      </c>
      <c r="F11" s="98"/>
      <c r="G11" s="148"/>
      <c r="H11" s="148"/>
      <c r="I11" s="98"/>
      <c r="J11" s="98">
        <f>STDEV(G10:I10)</f>
        <v>0.19743372530301348</v>
      </c>
      <c r="K11" s="98"/>
      <c r="L11" s="148"/>
      <c r="M11" s="148"/>
      <c r="N11" s="148"/>
      <c r="O11" s="98">
        <f>STDEV(L10:N10)</f>
        <v>8.9914106156986442</v>
      </c>
    </row>
    <row r="12" spans="1:22" ht="23.25" x14ac:dyDescent="0.5">
      <c r="A12" s="108" t="s">
        <v>78</v>
      </c>
      <c r="E12" s="149"/>
      <c r="J12" s="149"/>
      <c r="O12" s="149"/>
    </row>
    <row r="13" spans="1:22" ht="23.25" x14ac:dyDescent="0.25">
      <c r="A13" s="119" t="s">
        <v>177</v>
      </c>
      <c r="B13" s="1" t="s">
        <v>8</v>
      </c>
      <c r="C13" s="11"/>
      <c r="D13" s="11"/>
      <c r="E13" s="11"/>
      <c r="F13" s="119" t="s">
        <v>0</v>
      </c>
      <c r="G13" s="1" t="s">
        <v>8</v>
      </c>
      <c r="H13" s="11"/>
      <c r="I13" s="11"/>
      <c r="J13" s="11"/>
      <c r="K13" s="119" t="s">
        <v>2</v>
      </c>
      <c r="L13" s="1"/>
      <c r="M13" s="11"/>
      <c r="N13" s="11"/>
    </row>
    <row r="14" spans="1:22" ht="23.25" x14ac:dyDescent="0.25">
      <c r="A14" s="1" t="s">
        <v>1</v>
      </c>
      <c r="B14" s="471" t="s">
        <v>31</v>
      </c>
      <c r="C14" s="472"/>
      <c r="D14" s="472"/>
      <c r="E14" s="472"/>
      <c r="F14" s="1" t="s">
        <v>1</v>
      </c>
      <c r="G14" s="471" t="s">
        <v>31</v>
      </c>
      <c r="H14" s="472"/>
      <c r="I14" s="472"/>
      <c r="J14" s="472"/>
      <c r="K14" s="1" t="s">
        <v>1</v>
      </c>
      <c r="L14" s="471" t="s">
        <v>31</v>
      </c>
      <c r="M14" s="472"/>
      <c r="N14" s="472"/>
      <c r="O14" s="472"/>
    </row>
    <row r="15" spans="1:22" ht="23.25" x14ac:dyDescent="0.25">
      <c r="A15" s="1"/>
      <c r="B15" s="128">
        <v>1</v>
      </c>
      <c r="C15" s="131">
        <v>2</v>
      </c>
      <c r="D15" s="131">
        <v>3</v>
      </c>
      <c r="E15" s="138" t="s">
        <v>165</v>
      </c>
      <c r="F15" s="1"/>
      <c r="G15" s="128">
        <v>1</v>
      </c>
      <c r="H15" s="131">
        <v>2</v>
      </c>
      <c r="I15" s="131">
        <v>3</v>
      </c>
      <c r="J15" s="138" t="s">
        <v>165</v>
      </c>
      <c r="K15" s="1"/>
      <c r="L15" s="128">
        <v>1</v>
      </c>
      <c r="M15" s="131">
        <v>2</v>
      </c>
      <c r="N15" s="131">
        <v>3</v>
      </c>
      <c r="O15" s="138" t="s">
        <v>165</v>
      </c>
    </row>
    <row r="16" spans="1:22" ht="23.25" x14ac:dyDescent="0.25">
      <c r="A16" s="1">
        <v>0</v>
      </c>
      <c r="B16" s="129">
        <v>9.234</v>
      </c>
      <c r="C16" s="136">
        <v>9.3800000000000008</v>
      </c>
      <c r="D16" s="136">
        <v>9.4860000000000007</v>
      </c>
      <c r="E16" s="139"/>
      <c r="F16" s="1">
        <v>0</v>
      </c>
      <c r="G16" s="129">
        <v>10.65</v>
      </c>
      <c r="H16" s="136">
        <v>10.69</v>
      </c>
      <c r="I16" s="136">
        <v>9.7200000000000006</v>
      </c>
      <c r="J16" s="139"/>
      <c r="K16" s="1">
        <v>0</v>
      </c>
      <c r="L16" s="129">
        <v>12.73</v>
      </c>
      <c r="M16" s="136">
        <v>14.09</v>
      </c>
      <c r="N16" s="136">
        <v>16.239999999999998</v>
      </c>
      <c r="O16" s="139"/>
      <c r="Q16" s="3">
        <v>9.234</v>
      </c>
      <c r="R16" s="3">
        <v>9.3800000000000008</v>
      </c>
      <c r="S16" s="3">
        <v>9.4860000000000007</v>
      </c>
      <c r="T16" s="390" t="s">
        <v>369</v>
      </c>
      <c r="U16" s="390"/>
      <c r="V16" s="390"/>
    </row>
    <row r="17" spans="1:20" ht="23.25" x14ac:dyDescent="0.25">
      <c r="A17" s="1">
        <v>60</v>
      </c>
      <c r="B17" s="130">
        <v>7.4429999999999996</v>
      </c>
      <c r="C17" s="137">
        <v>6.8579999999999997</v>
      </c>
      <c r="D17" s="141">
        <v>21.3</v>
      </c>
      <c r="E17" s="140"/>
      <c r="F17" s="1">
        <v>60</v>
      </c>
      <c r="G17" s="130">
        <v>10.15</v>
      </c>
      <c r="H17" s="137">
        <v>10.43</v>
      </c>
      <c r="I17" s="137">
        <v>9.66</v>
      </c>
      <c r="J17" s="140"/>
      <c r="K17" s="1">
        <v>60</v>
      </c>
      <c r="L17" s="130">
        <v>12.49</v>
      </c>
      <c r="M17" s="137">
        <v>13.29</v>
      </c>
      <c r="N17" s="137">
        <v>15.33</v>
      </c>
      <c r="O17" s="140"/>
      <c r="Q17" s="1" t="s">
        <v>408</v>
      </c>
      <c r="R17" s="3">
        <f>AVERAGE(Q16:S16)</f>
        <v>9.3666666666666671</v>
      </c>
      <c r="S17" s="1"/>
    </row>
    <row r="18" spans="1:20" s="147" customFormat="1" ht="23.25" x14ac:dyDescent="0.5">
      <c r="A18" s="97" t="s">
        <v>166</v>
      </c>
      <c r="B18" s="148">
        <f>((B16-B17)/B16)*100</f>
        <v>19.395711500974663</v>
      </c>
      <c r="C18" s="148">
        <f>((C16-C17)/C16)*100</f>
        <v>26.886993603411526</v>
      </c>
      <c r="D18" s="148"/>
      <c r="E18" s="98">
        <f>AVERAGE(B18:C18)</f>
        <v>23.141352552193094</v>
      </c>
      <c r="F18" s="148"/>
      <c r="G18" s="148">
        <f>((G16-G17)/G16)*100</f>
        <v>4.6948356807511731</v>
      </c>
      <c r="H18" s="148">
        <f>((H16-H17)/H16)*100</f>
        <v>2.4321796071094464</v>
      </c>
      <c r="I18" s="148">
        <f>((I16-I17)/I16)*100</f>
        <v>0.61728395061728902</v>
      </c>
      <c r="J18" s="98">
        <f>AVERAGE(G18:I18)</f>
        <v>2.5814330794926361</v>
      </c>
      <c r="K18" s="148"/>
      <c r="L18" s="148">
        <f>((L16-L17)/L16)*100</f>
        <v>1.8853102906520047</v>
      </c>
      <c r="M18" s="148">
        <f>((M16-M17)/M16)*100</f>
        <v>5.6777856635912043</v>
      </c>
      <c r="N18" s="148">
        <f>((N16-N17)/N16)*100</f>
        <v>5.6034482758620596</v>
      </c>
      <c r="O18" s="98">
        <f>AVERAGE(L18:N18)</f>
        <v>4.3888480767017564</v>
      </c>
      <c r="Q18" s="1" t="s">
        <v>409</v>
      </c>
      <c r="R18" s="52">
        <f>STDEV(Q16:S16)</f>
        <v>0.12652799426740877</v>
      </c>
      <c r="S18" s="1"/>
    </row>
    <row r="19" spans="1:20" s="147" customFormat="1" ht="23.25" x14ac:dyDescent="0.5">
      <c r="A19" s="196" t="s">
        <v>29</v>
      </c>
      <c r="B19" s="148"/>
      <c r="C19" s="148"/>
      <c r="D19" s="148"/>
      <c r="E19" s="98">
        <f>STDEV(B18:D18)</f>
        <v>5.2971363744145163</v>
      </c>
      <c r="F19" s="98"/>
      <c r="G19" s="148"/>
      <c r="H19" s="148"/>
      <c r="I19" s="98"/>
      <c r="J19" s="98">
        <f>STDEV(G18:I18)</f>
        <v>2.0428691777114087</v>
      </c>
      <c r="K19" s="98"/>
      <c r="L19" s="148"/>
      <c r="M19" s="148"/>
      <c r="N19" s="148"/>
      <c r="O19" s="98">
        <f>STDEV(L18:N18)</f>
        <v>2.1684458942841434</v>
      </c>
    </row>
    <row r="20" spans="1:20" ht="23.25" x14ac:dyDescent="0.5">
      <c r="A20" s="108" t="s">
        <v>66</v>
      </c>
      <c r="Q20">
        <v>16.510000000000002</v>
      </c>
      <c r="R20">
        <v>16.510000000000002</v>
      </c>
      <c r="S20">
        <v>15.13</v>
      </c>
      <c r="T20" t="s">
        <v>450</v>
      </c>
    </row>
    <row r="21" spans="1:20" ht="23.25" x14ac:dyDescent="0.25">
      <c r="A21" s="119" t="s">
        <v>177</v>
      </c>
      <c r="B21" s="1" t="s">
        <v>8</v>
      </c>
      <c r="C21" s="11"/>
      <c r="D21" s="11"/>
      <c r="E21" s="11"/>
      <c r="F21" s="119" t="s">
        <v>0</v>
      </c>
      <c r="G21" s="1" t="s">
        <v>8</v>
      </c>
      <c r="H21" s="11"/>
      <c r="I21" s="11"/>
      <c r="J21" s="11"/>
      <c r="K21" s="119" t="s">
        <v>2</v>
      </c>
      <c r="L21" s="1"/>
      <c r="M21" s="11"/>
      <c r="N21" s="11"/>
      <c r="Q21" s="1" t="s">
        <v>408</v>
      </c>
      <c r="R21" s="3">
        <f>AVERAGE(Q20:S20)</f>
        <v>16.05</v>
      </c>
    </row>
    <row r="22" spans="1:20" ht="23.25" x14ac:dyDescent="0.25">
      <c r="A22" s="1" t="s">
        <v>1</v>
      </c>
      <c r="B22" s="471" t="s">
        <v>31</v>
      </c>
      <c r="C22" s="472"/>
      <c r="D22" s="472"/>
      <c r="E22" s="472"/>
      <c r="F22" s="1" t="s">
        <v>1</v>
      </c>
      <c r="G22" s="471" t="s">
        <v>31</v>
      </c>
      <c r="H22" s="472"/>
      <c r="I22" s="472"/>
      <c r="J22" s="472"/>
      <c r="K22" s="1" t="s">
        <v>1</v>
      </c>
      <c r="L22" s="471" t="s">
        <v>31</v>
      </c>
      <c r="M22" s="472"/>
      <c r="N22" s="472"/>
      <c r="O22" s="472"/>
      <c r="Q22" s="1" t="s">
        <v>409</v>
      </c>
      <c r="R22" s="52">
        <f>STDEV(Q20:S20)</f>
        <v>0.79674337148168395</v>
      </c>
    </row>
    <row r="23" spans="1:20" ht="23.25" x14ac:dyDescent="0.25">
      <c r="A23" s="1"/>
      <c r="B23" s="128">
        <v>1</v>
      </c>
      <c r="C23" s="131">
        <v>2</v>
      </c>
      <c r="D23" s="131">
        <v>3</v>
      </c>
      <c r="E23" s="138" t="s">
        <v>165</v>
      </c>
      <c r="F23" s="1"/>
      <c r="G23" s="128">
        <v>1</v>
      </c>
      <c r="H23" s="131">
        <v>2</v>
      </c>
      <c r="I23" s="131">
        <v>3</v>
      </c>
      <c r="J23" s="138" t="s">
        <v>165</v>
      </c>
      <c r="K23" s="1"/>
      <c r="L23" s="128">
        <v>1</v>
      </c>
      <c r="M23" s="131">
        <v>2</v>
      </c>
      <c r="N23" s="131">
        <v>3</v>
      </c>
      <c r="O23" s="138" t="s">
        <v>165</v>
      </c>
    </row>
    <row r="24" spans="1:20" ht="23.25" x14ac:dyDescent="0.25">
      <c r="A24" s="1">
        <v>0</v>
      </c>
      <c r="B24" s="129">
        <v>9.8819999999999997</v>
      </c>
      <c r="C24" s="136">
        <v>10.38</v>
      </c>
      <c r="D24" s="136">
        <v>9.2750000000000004</v>
      </c>
      <c r="E24" s="139"/>
      <c r="F24" s="1">
        <v>0</v>
      </c>
      <c r="G24" s="129">
        <v>10.92</v>
      </c>
      <c r="H24" s="136">
        <v>10.23</v>
      </c>
      <c r="I24" s="136">
        <v>10.7</v>
      </c>
      <c r="J24" s="139"/>
      <c r="K24" s="1">
        <v>0</v>
      </c>
      <c r="L24" s="129">
        <v>11.58</v>
      </c>
      <c r="M24" s="136">
        <v>10.130000000000001</v>
      </c>
      <c r="N24" s="136">
        <v>10.52</v>
      </c>
      <c r="O24" s="139"/>
      <c r="Q24" s="417">
        <v>8.0020000000000007</v>
      </c>
      <c r="R24" s="417">
        <v>8.5020000000000007</v>
      </c>
      <c r="T24" t="s">
        <v>451</v>
      </c>
    </row>
    <row r="25" spans="1:20" ht="23.25" x14ac:dyDescent="0.25">
      <c r="A25" s="1">
        <v>60</v>
      </c>
      <c r="B25" s="130">
        <v>9.6630000000000003</v>
      </c>
      <c r="C25" s="137">
        <v>8.3059999999999992</v>
      </c>
      <c r="D25" s="137">
        <v>8.673</v>
      </c>
      <c r="E25" s="140"/>
      <c r="F25" s="1">
        <v>60</v>
      </c>
      <c r="G25" s="130">
        <v>9.7029999999999994</v>
      </c>
      <c r="H25" s="137">
        <v>8.7550000000000008</v>
      </c>
      <c r="I25" s="137">
        <v>9.2309999999999999</v>
      </c>
      <c r="J25" s="140"/>
      <c r="K25" s="1">
        <v>60</v>
      </c>
      <c r="L25" s="130">
        <v>9.3699999999999992</v>
      </c>
      <c r="M25" s="137">
        <v>9.44</v>
      </c>
      <c r="N25" s="137">
        <v>9.0079999999999991</v>
      </c>
      <c r="O25" s="140"/>
      <c r="Q25" t="s">
        <v>408</v>
      </c>
      <c r="R25" s="390">
        <f>AVERAGE(Q24:R24)</f>
        <v>8.2520000000000007</v>
      </c>
    </row>
    <row r="26" spans="1:20" s="147" customFormat="1" ht="23.25" x14ac:dyDescent="0.5">
      <c r="A26" s="97" t="s">
        <v>166</v>
      </c>
      <c r="B26" s="148">
        <f>((B24-B25)/B24)*100</f>
        <v>2.2161505768063088</v>
      </c>
      <c r="C26" s="148">
        <f>((C24-C25)/C24)*100</f>
        <v>19.980732177263981</v>
      </c>
      <c r="D26" s="148">
        <f>((D24-D25)/D24)*100</f>
        <v>6.4905660377358521</v>
      </c>
      <c r="E26" s="98">
        <f>AVERAGE(B26:D26)</f>
        <v>9.562482930602048</v>
      </c>
      <c r="F26" s="148"/>
      <c r="G26" s="148">
        <f>((G24-G25)/G24)*100</f>
        <v>11.14468864468865</v>
      </c>
      <c r="H26" s="148">
        <f>((H24-H25)/H24)*100</f>
        <v>14.418377321603124</v>
      </c>
      <c r="I26" s="148">
        <f>((I24-I25)/I24)*100</f>
        <v>13.728971962616818</v>
      </c>
      <c r="J26" s="98">
        <f>AVERAGE(G26:I26)</f>
        <v>13.097345976302863</v>
      </c>
      <c r="K26" s="148"/>
      <c r="L26" s="148">
        <f>((L24-L25)/L24)*100</f>
        <v>19.084628670120907</v>
      </c>
      <c r="M26" s="148">
        <f>((M24-M25)/M24)*100</f>
        <v>6.8114511352418683</v>
      </c>
      <c r="N26" s="148">
        <f>((N24-N25)/N24)*100</f>
        <v>14.372623574144491</v>
      </c>
      <c r="O26" s="98">
        <f>AVERAGE(L26:N26)</f>
        <v>13.422901126502422</v>
      </c>
      <c r="Q26" s="147" t="s">
        <v>409</v>
      </c>
      <c r="R26" s="418">
        <f>STDEV(Q24:R24)</f>
        <v>0.35355339059327379</v>
      </c>
    </row>
    <row r="27" spans="1:20" s="147" customFormat="1" ht="23.25" x14ac:dyDescent="0.5">
      <c r="A27" s="196" t="s">
        <v>29</v>
      </c>
      <c r="B27" s="148"/>
      <c r="C27" s="148"/>
      <c r="D27" s="148"/>
      <c r="E27" s="98">
        <f>STDEV(B26:D26)</f>
        <v>9.2721407941929623</v>
      </c>
      <c r="F27" s="98"/>
      <c r="G27" s="148"/>
      <c r="H27" s="148"/>
      <c r="I27" s="98"/>
      <c r="J27" s="98">
        <f>STDEV(G26:I26)</f>
        <v>1.7258252890370656</v>
      </c>
      <c r="K27" s="98"/>
      <c r="L27" s="148"/>
      <c r="M27" s="148"/>
      <c r="N27" s="148"/>
      <c r="O27" s="98">
        <f>STDEV(L26:N26)</f>
        <v>6.1914619635697754</v>
      </c>
    </row>
    <row r="29" spans="1:20" ht="23.25" x14ac:dyDescent="0.5">
      <c r="A29" s="108" t="s">
        <v>78</v>
      </c>
    </row>
    <row r="30" spans="1:20" ht="23.25" x14ac:dyDescent="0.25">
      <c r="A30" s="119" t="s">
        <v>3</v>
      </c>
      <c r="B30" s="1" t="s">
        <v>8</v>
      </c>
      <c r="C30" s="11"/>
      <c r="D30" s="11"/>
      <c r="E30" s="11"/>
      <c r="F30" s="119" t="s">
        <v>0</v>
      </c>
      <c r="G30" s="1" t="s">
        <v>8</v>
      </c>
      <c r="H30" s="11"/>
      <c r="I30" s="11"/>
      <c r="J30" s="11"/>
      <c r="K30" s="119" t="s">
        <v>2</v>
      </c>
      <c r="L30" s="1"/>
      <c r="M30" s="11"/>
      <c r="N30" s="11"/>
    </row>
    <row r="31" spans="1:20" ht="23.25" x14ac:dyDescent="0.25">
      <c r="A31" s="1" t="s">
        <v>1</v>
      </c>
      <c r="B31" s="471" t="s">
        <v>31</v>
      </c>
      <c r="C31" s="472"/>
      <c r="D31" s="472"/>
      <c r="E31" s="472"/>
      <c r="F31" s="1" t="s">
        <v>1</v>
      </c>
      <c r="G31" s="471" t="s">
        <v>31</v>
      </c>
      <c r="H31" s="472"/>
      <c r="I31" s="472"/>
      <c r="J31" s="472"/>
      <c r="K31" s="1" t="s">
        <v>1</v>
      </c>
      <c r="L31" s="471" t="s">
        <v>31</v>
      </c>
      <c r="M31" s="472"/>
      <c r="N31" s="472"/>
      <c r="O31" s="472"/>
    </row>
    <row r="32" spans="1:20" ht="23.25" x14ac:dyDescent="0.25">
      <c r="A32" s="1"/>
      <c r="B32" s="128">
        <v>1</v>
      </c>
      <c r="C32" s="131">
        <v>2</v>
      </c>
      <c r="D32" s="131">
        <v>3</v>
      </c>
      <c r="E32" s="138" t="s">
        <v>165</v>
      </c>
      <c r="F32" s="1"/>
      <c r="G32" s="128">
        <v>1</v>
      </c>
      <c r="H32" s="131">
        <v>2</v>
      </c>
      <c r="I32" s="131">
        <v>3</v>
      </c>
      <c r="J32" s="138" t="s">
        <v>165</v>
      </c>
      <c r="K32" s="1"/>
      <c r="L32" s="128">
        <v>1</v>
      </c>
      <c r="M32" s="131">
        <v>2</v>
      </c>
      <c r="N32" s="131">
        <v>3</v>
      </c>
      <c r="O32" s="138" t="s">
        <v>165</v>
      </c>
    </row>
    <row r="33" spans="1:15" ht="23.25" x14ac:dyDescent="0.25">
      <c r="A33" s="1">
        <v>0</v>
      </c>
      <c r="B33" s="129"/>
      <c r="C33" s="136"/>
      <c r="D33" s="136"/>
      <c r="E33" s="139"/>
      <c r="F33" s="1">
        <v>0</v>
      </c>
      <c r="G33" s="129"/>
      <c r="H33" s="132"/>
      <c r="I33" s="134"/>
      <c r="J33" s="139"/>
      <c r="K33" s="1">
        <v>0</v>
      </c>
      <c r="L33" s="129"/>
      <c r="M33" s="132"/>
      <c r="N33" s="134"/>
      <c r="O33" s="139"/>
    </row>
    <row r="34" spans="1:15" ht="23.25" x14ac:dyDescent="0.25">
      <c r="A34" s="1">
        <v>60</v>
      </c>
      <c r="B34" s="130"/>
      <c r="C34" s="137"/>
      <c r="D34" s="141"/>
      <c r="E34" s="140"/>
      <c r="F34" s="1">
        <v>60</v>
      </c>
      <c r="G34" s="130"/>
      <c r="H34" s="133"/>
      <c r="I34" s="135"/>
      <c r="J34" s="140"/>
      <c r="K34" s="1">
        <v>60</v>
      </c>
      <c r="L34" s="130"/>
      <c r="M34" s="133"/>
      <c r="N34" s="135"/>
      <c r="O34" s="140"/>
    </row>
    <row r="36" spans="1:15" ht="23.25" x14ac:dyDescent="0.25">
      <c r="B36" s="1" t="s">
        <v>9</v>
      </c>
      <c r="C36" s="11"/>
      <c r="D36" s="11"/>
      <c r="E36" s="11"/>
      <c r="G36" s="1" t="s">
        <v>13</v>
      </c>
      <c r="H36" s="11"/>
      <c r="I36" s="11"/>
      <c r="J36" s="11"/>
    </row>
    <row r="37" spans="1:15" ht="23.25" x14ac:dyDescent="0.25">
      <c r="A37" s="1" t="s">
        <v>1</v>
      </c>
      <c r="B37" s="471" t="s">
        <v>31</v>
      </c>
      <c r="C37" s="472"/>
      <c r="D37" s="472"/>
      <c r="E37" s="472"/>
      <c r="F37" s="1" t="s">
        <v>1</v>
      </c>
      <c r="G37" s="471" t="s">
        <v>31</v>
      </c>
      <c r="H37" s="472"/>
      <c r="I37" s="472"/>
      <c r="J37" s="472"/>
    </row>
    <row r="38" spans="1:15" ht="23.25" x14ac:dyDescent="0.25">
      <c r="A38" s="1"/>
      <c r="B38" s="128">
        <v>1</v>
      </c>
      <c r="C38" s="131">
        <v>2</v>
      </c>
      <c r="D38" s="131">
        <v>3</v>
      </c>
      <c r="E38" s="138" t="s">
        <v>165</v>
      </c>
      <c r="F38" s="1"/>
      <c r="G38" s="128">
        <v>1</v>
      </c>
      <c r="H38" s="131">
        <v>2</v>
      </c>
      <c r="I38" s="131">
        <v>3</v>
      </c>
      <c r="J38" s="138" t="s">
        <v>165</v>
      </c>
    </row>
    <row r="39" spans="1:15" ht="23.25" x14ac:dyDescent="0.25">
      <c r="A39" s="1">
        <v>0</v>
      </c>
      <c r="B39" s="129"/>
      <c r="C39" s="136"/>
      <c r="D39" s="136"/>
      <c r="E39" s="139"/>
      <c r="F39" s="1">
        <v>0</v>
      </c>
      <c r="G39" s="129"/>
      <c r="H39" s="136"/>
      <c r="I39" s="136"/>
      <c r="J39" s="139"/>
    </row>
    <row r="40" spans="1:15" ht="23.25" x14ac:dyDescent="0.25">
      <c r="A40" s="1">
        <v>60</v>
      </c>
      <c r="B40" s="130"/>
      <c r="C40" s="137"/>
      <c r="D40" s="141"/>
      <c r="E40" s="140"/>
      <c r="F40" s="1">
        <v>60</v>
      </c>
      <c r="G40" s="130"/>
      <c r="H40" s="137"/>
      <c r="I40" s="141"/>
      <c r="J40" s="140"/>
    </row>
    <row r="42" spans="1:15" ht="23.25" x14ac:dyDescent="0.25">
      <c r="B42" s="1" t="s">
        <v>10</v>
      </c>
      <c r="C42" s="11"/>
      <c r="D42" s="11"/>
      <c r="E42" s="11"/>
      <c r="F42" s="142"/>
      <c r="G42" s="60"/>
      <c r="H42" s="143"/>
      <c r="I42" s="143"/>
      <c r="J42" s="143"/>
    </row>
    <row r="43" spans="1:15" ht="23.25" x14ac:dyDescent="0.25">
      <c r="A43" s="1" t="s">
        <v>1</v>
      </c>
      <c r="B43" s="471" t="s">
        <v>31</v>
      </c>
      <c r="C43" s="472"/>
      <c r="D43" s="472"/>
      <c r="E43" s="472"/>
      <c r="F43" s="60"/>
      <c r="G43" s="473"/>
      <c r="H43" s="473"/>
      <c r="I43" s="473"/>
      <c r="J43" s="473"/>
    </row>
    <row r="44" spans="1:15" ht="23.25" x14ac:dyDescent="0.25">
      <c r="A44" s="1"/>
      <c r="B44" s="128">
        <v>1</v>
      </c>
      <c r="C44" s="131">
        <v>2</v>
      </c>
      <c r="D44" s="131">
        <v>3</v>
      </c>
      <c r="E44" s="166" t="s">
        <v>165</v>
      </c>
      <c r="F44" s="60"/>
      <c r="G44" s="60"/>
      <c r="H44" s="60"/>
      <c r="I44" s="60"/>
      <c r="J44" s="60"/>
    </row>
    <row r="45" spans="1:15" ht="23.25" x14ac:dyDescent="0.25">
      <c r="A45" s="1">
        <v>0</v>
      </c>
      <c r="B45" s="129"/>
      <c r="C45" s="136"/>
      <c r="D45" s="136"/>
      <c r="E45" s="167"/>
      <c r="F45" s="60"/>
      <c r="G45" s="144"/>
      <c r="H45" s="144"/>
      <c r="I45" s="144"/>
      <c r="J45" s="144"/>
    </row>
    <row r="46" spans="1:15" ht="23.25" x14ac:dyDescent="0.25">
      <c r="A46" s="1">
        <v>60</v>
      </c>
      <c r="B46" s="130"/>
      <c r="C46" s="137"/>
      <c r="D46" s="141"/>
      <c r="E46" s="168"/>
      <c r="F46" s="60"/>
      <c r="G46" s="144"/>
      <c r="H46" s="144"/>
      <c r="I46" s="145"/>
      <c r="J46" s="144"/>
    </row>
    <row r="47" spans="1:15" x14ac:dyDescent="0.25">
      <c r="F47" s="142"/>
      <c r="G47" s="142"/>
      <c r="H47" s="142"/>
      <c r="I47" s="142"/>
      <c r="J47" s="142"/>
    </row>
    <row r="48" spans="1:15" ht="23.25" x14ac:dyDescent="0.5">
      <c r="A48" s="201" t="s">
        <v>5</v>
      </c>
      <c r="F48" s="142"/>
      <c r="G48" s="142"/>
      <c r="H48" s="142"/>
      <c r="I48" s="142"/>
      <c r="J48" s="142"/>
    </row>
    <row r="49" spans="1:10" ht="23.25" x14ac:dyDescent="0.25">
      <c r="A49" s="469" t="s">
        <v>4</v>
      </c>
      <c r="B49" s="463" t="s">
        <v>7</v>
      </c>
      <c r="C49" s="463"/>
      <c r="D49" s="463"/>
      <c r="E49" s="463" t="s">
        <v>29</v>
      </c>
      <c r="F49" s="463"/>
      <c r="G49" s="463"/>
      <c r="H49" s="143"/>
      <c r="I49" s="143"/>
      <c r="J49" s="143"/>
    </row>
    <row r="50" spans="1:10" ht="23.25" x14ac:dyDescent="0.5">
      <c r="A50" s="470"/>
      <c r="B50" s="200" t="s">
        <v>55</v>
      </c>
      <c r="C50" s="195" t="s">
        <v>78</v>
      </c>
      <c r="D50" s="190" t="s">
        <v>66</v>
      </c>
      <c r="E50" s="195" t="s">
        <v>55</v>
      </c>
      <c r="F50" s="195" t="s">
        <v>78</v>
      </c>
      <c r="G50" s="190" t="s">
        <v>66</v>
      </c>
      <c r="H50" s="146"/>
      <c r="I50" s="146"/>
      <c r="J50" s="146"/>
    </row>
    <row r="51" spans="1:10" ht="23.25" x14ac:dyDescent="0.5">
      <c r="A51" s="25" t="s">
        <v>178</v>
      </c>
      <c r="B51" s="171">
        <v>3.2</v>
      </c>
      <c r="C51" s="124">
        <v>2.58</v>
      </c>
      <c r="D51" s="203">
        <v>13.1</v>
      </c>
      <c r="E51" s="172">
        <v>0.2</v>
      </c>
      <c r="F51" s="123">
        <v>2.04</v>
      </c>
      <c r="G51" s="202">
        <v>1.73</v>
      </c>
      <c r="H51" s="60"/>
      <c r="I51" s="60"/>
      <c r="J51" s="60"/>
    </row>
    <row r="52" spans="1:10" ht="23.25" x14ac:dyDescent="0.5">
      <c r="A52" s="26" t="s">
        <v>2</v>
      </c>
      <c r="B52" s="124">
        <v>16.510000000000002</v>
      </c>
      <c r="C52" s="204">
        <v>4.3899999999999997</v>
      </c>
      <c r="D52" s="205">
        <v>13.42</v>
      </c>
      <c r="E52" s="204">
        <v>8.99</v>
      </c>
      <c r="F52" s="204">
        <v>2.17</v>
      </c>
      <c r="G52" s="203">
        <v>6.19</v>
      </c>
      <c r="H52" s="144"/>
      <c r="I52" s="144"/>
      <c r="J52" s="144"/>
    </row>
    <row r="53" spans="1:10" ht="23.25" x14ac:dyDescent="0.25">
      <c r="A53" s="27" t="s">
        <v>179</v>
      </c>
      <c r="B53" s="125">
        <v>37.69</v>
      </c>
      <c r="C53" s="173">
        <v>23.14</v>
      </c>
      <c r="D53" s="125">
        <v>9.56</v>
      </c>
      <c r="E53" s="125">
        <v>6.98</v>
      </c>
      <c r="F53" s="173">
        <v>5.3</v>
      </c>
      <c r="G53" s="125">
        <v>9.27</v>
      </c>
      <c r="H53" s="144"/>
      <c r="I53" s="145"/>
      <c r="J53" s="144"/>
    </row>
    <row r="55" spans="1:10" ht="23.25" x14ac:dyDescent="0.25">
      <c r="A55" s="206" t="s">
        <v>180</v>
      </c>
    </row>
    <row r="56" spans="1:10" ht="23.25" x14ac:dyDescent="0.25">
      <c r="A56" s="169" t="s">
        <v>181</v>
      </c>
    </row>
  </sheetData>
  <mergeCells count="19">
    <mergeCell ref="L31:O31"/>
    <mergeCell ref="B22:E22"/>
    <mergeCell ref="B37:E37"/>
    <mergeCell ref="B43:E43"/>
    <mergeCell ref="G37:J37"/>
    <mergeCell ref="G43:J43"/>
    <mergeCell ref="L6:O6"/>
    <mergeCell ref="B14:E14"/>
    <mergeCell ref="G14:J14"/>
    <mergeCell ref="L14:O14"/>
    <mergeCell ref="G22:J22"/>
    <mergeCell ref="L22:O22"/>
    <mergeCell ref="B49:D49"/>
    <mergeCell ref="E49:G49"/>
    <mergeCell ref="A49:A50"/>
    <mergeCell ref="B6:E6"/>
    <mergeCell ref="G6:J6"/>
    <mergeCell ref="B31:E31"/>
    <mergeCell ref="G31:J31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Form</vt:lpstr>
      <vt:lpstr>Calibration curve</vt:lpstr>
      <vt:lpstr>กราฟในวารสาร</vt:lpstr>
      <vt:lpstr>EfficiencyTP</vt:lpstr>
      <vt:lpstr>pH of TP</vt:lpstr>
      <vt:lpstr>WW of TP </vt:lpstr>
      <vt:lpstr>Kinetics of TP</vt:lpstr>
      <vt:lpstr>Toxicity</vt:lpstr>
      <vt:lpstr>TOC of TP</vt:lpstr>
      <vt:lpstr>UV intenaity</vt:lpstr>
      <vt:lpstr>กราฟที่ต้องใช้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ENV</cp:lastModifiedBy>
  <cp:lastPrinted>2020-09-03T08:58:29Z</cp:lastPrinted>
  <dcterms:created xsi:type="dcterms:W3CDTF">2019-11-24T13:49:11Z</dcterms:created>
  <dcterms:modified xsi:type="dcterms:W3CDTF">2022-08-15T00:57:30Z</dcterms:modified>
</cp:coreProperties>
</file>