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  <Override PartName="/xl/charts/style3.xml" ContentType="application/vnd.ms-office.chartstyle+xml"/>
  <Override PartName="/xl/charts/colors3.xml" ContentType="application/vnd.ms-office.chartcolorstyle+xml"/>
  <Override PartName="/xl/charts/style4.xml" ContentType="application/vnd.ms-office.chartstyle+xml"/>
  <Override PartName="/xl/charts/colors4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306"/>
  <workbookPr autoCompressPictures="0"/>
  <bookViews>
    <workbookView xWindow="0" yWindow="0" windowWidth="20740" windowHeight="9400" tabRatio="702" activeTab="2"/>
  </bookViews>
  <sheets>
    <sheet name="HANDS_COMP" sheetId="3" r:id="rId1"/>
    <sheet name="FEET_COMP" sheetId="2" r:id="rId2"/>
    <sheet name="Repro_hands" sheetId="4" r:id="rId3"/>
    <sheet name="Repro_feet" sheetId="17" r:id="rId4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6" i="4" l="1"/>
  <c r="BJ6" i="4"/>
  <c r="BK5" i="4"/>
  <c r="AZ5" i="4"/>
  <c r="AE15" i="17"/>
  <c r="AD15" i="17"/>
  <c r="AE14" i="17"/>
  <c r="AD14" i="17"/>
  <c r="AE13" i="17"/>
  <c r="AD13" i="17"/>
  <c r="AO4" i="17"/>
  <c r="BC47" i="17"/>
  <c r="AS47" i="17"/>
  <c r="AI47" i="17"/>
  <c r="Y47" i="17"/>
  <c r="BC46" i="17"/>
  <c r="AS46" i="17"/>
  <c r="AI46" i="17"/>
  <c r="Y46" i="17"/>
  <c r="BC45" i="17"/>
  <c r="AS45" i="17"/>
  <c r="AI45" i="17"/>
  <c r="AC45" i="17"/>
  <c r="Y45" i="17"/>
  <c r="BM38" i="17"/>
  <c r="BC38" i="17"/>
  <c r="AS38" i="17"/>
  <c r="AI38" i="17"/>
  <c r="Y38" i="17"/>
  <c r="BM37" i="17"/>
  <c r="BC37" i="17"/>
  <c r="AS37" i="17"/>
  <c r="AI37" i="17"/>
  <c r="Y37" i="17"/>
  <c r="BM36" i="17"/>
  <c r="BC36" i="17"/>
  <c r="AS36" i="17"/>
  <c r="AI36" i="17"/>
  <c r="Y36" i="17"/>
  <c r="BM30" i="17"/>
  <c r="BC30" i="17"/>
  <c r="AS30" i="17"/>
  <c r="AI30" i="17"/>
  <c r="Y30" i="17"/>
  <c r="BM29" i="17"/>
  <c r="BC29" i="17"/>
  <c r="AS29" i="17"/>
  <c r="AI29" i="17"/>
  <c r="Y29" i="17"/>
  <c r="BM28" i="17"/>
  <c r="BC28" i="17"/>
  <c r="AS28" i="17"/>
  <c r="AI28" i="17"/>
  <c r="Y28" i="17"/>
  <c r="AF15" i="17"/>
  <c r="BA47" i="17"/>
  <c r="BB47" i="17"/>
  <c r="AC15" i="17"/>
  <c r="W47" i="17"/>
  <c r="AB15" i="17"/>
  <c r="BK38" i="17"/>
  <c r="AA15" i="17"/>
  <c r="BA38" i="17"/>
  <c r="Z15" i="17"/>
  <c r="AQ38" i="17"/>
  <c r="AR38" i="17"/>
  <c r="Y15" i="17"/>
  <c r="AG38" i="17"/>
  <c r="X15" i="17"/>
  <c r="W38" i="17"/>
  <c r="W15" i="17"/>
  <c r="BK30" i="17"/>
  <c r="V15" i="17"/>
  <c r="BA30" i="17"/>
  <c r="U15" i="17"/>
  <c r="AQ30" i="17"/>
  <c r="T15" i="17"/>
  <c r="AG30" i="17"/>
  <c r="AH30" i="17"/>
  <c r="S15" i="17"/>
  <c r="W30" i="17"/>
  <c r="AF14" i="17"/>
  <c r="BA46" i="17"/>
  <c r="AC14" i="17"/>
  <c r="W46" i="17"/>
  <c r="X46" i="17"/>
  <c r="AB14" i="17"/>
  <c r="BK37" i="17"/>
  <c r="AA14" i="17"/>
  <c r="BA37" i="17"/>
  <c r="BB37" i="17"/>
  <c r="Z14" i="17"/>
  <c r="AQ37" i="17"/>
  <c r="AR37" i="17"/>
  <c r="Y14" i="17"/>
  <c r="AG37" i="17"/>
  <c r="X14" i="17"/>
  <c r="W37" i="17"/>
  <c r="W14" i="17"/>
  <c r="BK29" i="17"/>
  <c r="BL29" i="17"/>
  <c r="V14" i="17"/>
  <c r="BA29" i="17"/>
  <c r="BB29" i="17"/>
  <c r="U14" i="17"/>
  <c r="AQ29" i="17"/>
  <c r="T14" i="17"/>
  <c r="AG29" i="17"/>
  <c r="S14" i="17"/>
  <c r="W29" i="17"/>
  <c r="X29" i="17"/>
  <c r="AF13" i="17"/>
  <c r="BA45" i="17"/>
  <c r="AC13" i="17"/>
  <c r="AB13" i="17"/>
  <c r="AA13" i="17"/>
  <c r="Z13" i="17"/>
  <c r="AQ36" i="17"/>
  <c r="Y13" i="17"/>
  <c r="AG36" i="17"/>
  <c r="X13" i="17"/>
  <c r="W13" i="17"/>
  <c r="V13" i="17"/>
  <c r="U13" i="17"/>
  <c r="T13" i="17"/>
  <c r="S13" i="17"/>
  <c r="W28" i="17"/>
  <c r="BH7" i="17"/>
  <c r="BM6" i="17"/>
  <c r="BL6" i="17"/>
  <c r="BK6" i="17"/>
  <c r="BJ6" i="17"/>
  <c r="BI6" i="17"/>
  <c r="BH6" i="17"/>
  <c r="BG6" i="17"/>
  <c r="BF6" i="17"/>
  <c r="BE6" i="17"/>
  <c r="BD6" i="17"/>
  <c r="BC6" i="17"/>
  <c r="BB6" i="17"/>
  <c r="BA6" i="17"/>
  <c r="AZ6" i="17"/>
  <c r="AS6" i="17"/>
  <c r="AW47" i="17"/>
  <c r="AQ6" i="17"/>
  <c r="AM47" i="17"/>
  <c r="AO6" i="17"/>
  <c r="AC47" i="17"/>
  <c r="AM6" i="17"/>
  <c r="S47" i="17"/>
  <c r="AK6" i="17"/>
  <c r="BG38" i="17"/>
  <c r="AI6" i="17"/>
  <c r="AW38" i="17"/>
  <c r="AG6" i="17"/>
  <c r="AE6" i="17"/>
  <c r="AC38" i="17"/>
  <c r="AC6" i="17"/>
  <c r="S38" i="17"/>
  <c r="AA6" i="17"/>
  <c r="BG30" i="17"/>
  <c r="Y6" i="17"/>
  <c r="W6" i="17"/>
  <c r="AM30" i="17"/>
  <c r="U6" i="17"/>
  <c r="AC30" i="17"/>
  <c r="S6" i="17"/>
  <c r="S30" i="17"/>
  <c r="BM5" i="17"/>
  <c r="BM8" i="17"/>
  <c r="BL5" i="17"/>
  <c r="BL8" i="17"/>
  <c r="BK5" i="17"/>
  <c r="BJ5" i="17"/>
  <c r="BI5" i="17"/>
  <c r="BI8" i="17"/>
  <c r="BH5" i="17"/>
  <c r="BG5" i="17"/>
  <c r="BF5" i="17"/>
  <c r="BE5" i="17"/>
  <c r="BE8" i="17"/>
  <c r="BD5" i="17"/>
  <c r="BD8" i="17"/>
  <c r="BC5" i="17"/>
  <c r="BB5" i="17"/>
  <c r="BA5" i="17"/>
  <c r="BA8" i="17"/>
  <c r="AZ5" i="17"/>
  <c r="AZ8" i="17"/>
  <c r="AS5" i="17"/>
  <c r="AW46" i="17"/>
  <c r="AQ5" i="17"/>
  <c r="AM46" i="17"/>
  <c r="AO5" i="17"/>
  <c r="AM5" i="17"/>
  <c r="AK5" i="17"/>
  <c r="BG37" i="17"/>
  <c r="AI5" i="17"/>
  <c r="AG5" i="17"/>
  <c r="AM37" i="17"/>
  <c r="AE5" i="17"/>
  <c r="AC5" i="17"/>
  <c r="S37" i="17"/>
  <c r="AA5" i="17"/>
  <c r="BG29" i="17"/>
  <c r="Y5" i="17"/>
  <c r="AW29" i="17"/>
  <c r="W5" i="17"/>
  <c r="U5" i="17"/>
  <c r="AC29" i="17"/>
  <c r="S5" i="17"/>
  <c r="S29" i="17"/>
  <c r="AS4" i="17"/>
  <c r="AQ4" i="17"/>
  <c r="AM4" i="17"/>
  <c r="S45" i="17"/>
  <c r="AK4" i="17"/>
  <c r="BI3" i="17"/>
  <c r="BT12" i="17"/>
  <c r="AI4" i="17"/>
  <c r="AV74" i="17"/>
  <c r="AG4" i="17"/>
  <c r="AE4" i="17"/>
  <c r="AC4" i="17"/>
  <c r="S36" i="17"/>
  <c r="AA4" i="17"/>
  <c r="BD3" i="17"/>
  <c r="BT7" i="17"/>
  <c r="Y4" i="17"/>
  <c r="AW28" i="17"/>
  <c r="W4" i="17"/>
  <c r="AM28" i="17"/>
  <c r="U4" i="17"/>
  <c r="AC28" i="17"/>
  <c r="S4" i="17"/>
  <c r="S22" i="17"/>
  <c r="BC47" i="4"/>
  <c r="AS47" i="4"/>
  <c r="AI47" i="4"/>
  <c r="Y47" i="4"/>
  <c r="BC46" i="4"/>
  <c r="AS46" i="4"/>
  <c r="AI46" i="4"/>
  <c r="Y46" i="4"/>
  <c r="BC45" i="4"/>
  <c r="AS45" i="4"/>
  <c r="AI45" i="4"/>
  <c r="Y45" i="4"/>
  <c r="BM38" i="4"/>
  <c r="BC38" i="4"/>
  <c r="AS38" i="4"/>
  <c r="AI38" i="4"/>
  <c r="Y38" i="4"/>
  <c r="BM37" i="4"/>
  <c r="BC37" i="4"/>
  <c r="AS37" i="4"/>
  <c r="AI37" i="4"/>
  <c r="Y37" i="4"/>
  <c r="BM36" i="4"/>
  <c r="BC36" i="4"/>
  <c r="AS36" i="4"/>
  <c r="AI36" i="4"/>
  <c r="Y36" i="4"/>
  <c r="BM30" i="4"/>
  <c r="BC30" i="4"/>
  <c r="AS30" i="4"/>
  <c r="AI30" i="4"/>
  <c r="Y30" i="4"/>
  <c r="BM29" i="4"/>
  <c r="BC29" i="4"/>
  <c r="AS29" i="4"/>
  <c r="AI29" i="4"/>
  <c r="Y29" i="4"/>
  <c r="BM28" i="4"/>
  <c r="BC28" i="4"/>
  <c r="AS28" i="4"/>
  <c r="AI28" i="4"/>
  <c r="Y28" i="4"/>
  <c r="AF15" i="4"/>
  <c r="BA47" i="4"/>
  <c r="BB47" i="4"/>
  <c r="AE15" i="4"/>
  <c r="AQ47" i="4"/>
  <c r="AD15" i="4"/>
  <c r="AG47" i="4"/>
  <c r="AC15" i="4"/>
  <c r="W47" i="4"/>
  <c r="X47" i="4"/>
  <c r="AB15" i="4"/>
  <c r="BK38" i="4"/>
  <c r="BL38" i="4"/>
  <c r="AA15" i="4"/>
  <c r="BA38" i="4"/>
  <c r="Z15" i="4"/>
  <c r="AQ38" i="4"/>
  <c r="Y15" i="4"/>
  <c r="AG38" i="4"/>
  <c r="AH38" i="4"/>
  <c r="X15" i="4"/>
  <c r="W38" i="4"/>
  <c r="X38" i="4"/>
  <c r="W15" i="4"/>
  <c r="BK30" i="4"/>
  <c r="BL30" i="4"/>
  <c r="V15" i="4"/>
  <c r="BA30" i="4"/>
  <c r="BB30" i="4"/>
  <c r="U15" i="4"/>
  <c r="AQ30" i="4"/>
  <c r="AR30" i="4"/>
  <c r="T15" i="4"/>
  <c r="AG30" i="4"/>
  <c r="AH30" i="4"/>
  <c r="S15" i="4"/>
  <c r="W30" i="4"/>
  <c r="X30" i="4"/>
  <c r="AF14" i="4"/>
  <c r="BA46" i="4"/>
  <c r="BB46" i="4"/>
  <c r="AE14" i="4"/>
  <c r="AQ46" i="4"/>
  <c r="AD14" i="4"/>
  <c r="AG46" i="4"/>
  <c r="AC14" i="4"/>
  <c r="W46" i="4"/>
  <c r="X46" i="4"/>
  <c r="AB14" i="4"/>
  <c r="BK37" i="4"/>
  <c r="BL37" i="4"/>
  <c r="AA14" i="4"/>
  <c r="BA37" i="4"/>
  <c r="BB37" i="4"/>
  <c r="Z14" i="4"/>
  <c r="AQ37" i="4"/>
  <c r="AR37" i="4"/>
  <c r="Y14" i="4"/>
  <c r="AG37" i="4"/>
  <c r="AH37" i="4"/>
  <c r="X14" i="4"/>
  <c r="W37" i="4"/>
  <c r="X37" i="4"/>
  <c r="W14" i="4"/>
  <c r="BK29" i="4"/>
  <c r="BL29" i="4"/>
  <c r="V14" i="4"/>
  <c r="BA29" i="4"/>
  <c r="BB29" i="4"/>
  <c r="U14" i="4"/>
  <c r="AQ29" i="4"/>
  <c r="AR29" i="4"/>
  <c r="T14" i="4"/>
  <c r="AG29" i="4"/>
  <c r="AH29" i="4"/>
  <c r="S14" i="4"/>
  <c r="W29" i="4"/>
  <c r="X29" i="4"/>
  <c r="AF13" i="4"/>
  <c r="BA45" i="4"/>
  <c r="BB45" i="4"/>
  <c r="AE13" i="4"/>
  <c r="AD13" i="4"/>
  <c r="AC13" i="4"/>
  <c r="W45" i="4"/>
  <c r="X45" i="4"/>
  <c r="AB13" i="4"/>
  <c r="BK36" i="4"/>
  <c r="BL36" i="4"/>
  <c r="AA13" i="4"/>
  <c r="Z13" i="4"/>
  <c r="Y13" i="4"/>
  <c r="X13" i="4"/>
  <c r="W13" i="4"/>
  <c r="V13" i="4"/>
  <c r="U13" i="4"/>
  <c r="T13" i="4"/>
  <c r="S13" i="4"/>
  <c r="BK8" i="4"/>
  <c r="BH7" i="4"/>
  <c r="BM6" i="4"/>
  <c r="BL6" i="4"/>
  <c r="BI6" i="4"/>
  <c r="BH6" i="4"/>
  <c r="BG6" i="4"/>
  <c r="BF6" i="4"/>
  <c r="BE6" i="4"/>
  <c r="BD6" i="4"/>
  <c r="BC6" i="4"/>
  <c r="BB6" i="4"/>
  <c r="BA6" i="4"/>
  <c r="AZ6" i="4"/>
  <c r="AZ8" i="4"/>
  <c r="AS6" i="4"/>
  <c r="AW47" i="4"/>
  <c r="AQ6" i="4"/>
  <c r="AM47" i="4"/>
  <c r="AO6" i="4"/>
  <c r="AC47" i="4"/>
  <c r="AM6" i="4"/>
  <c r="S47" i="4"/>
  <c r="AK6" i="4"/>
  <c r="BG38" i="4"/>
  <c r="AI6" i="4"/>
  <c r="AW38" i="4"/>
  <c r="AG6" i="4"/>
  <c r="AM38" i="4"/>
  <c r="AE6" i="4"/>
  <c r="AC38" i="4"/>
  <c r="AC6" i="4"/>
  <c r="S38" i="4"/>
  <c r="AA6" i="4"/>
  <c r="BG30" i="4"/>
  <c r="Y6" i="4"/>
  <c r="AW30" i="4"/>
  <c r="W6" i="4"/>
  <c r="AM30" i="4"/>
  <c r="U6" i="4"/>
  <c r="AC30" i="4"/>
  <c r="S6" i="4"/>
  <c r="S30" i="4"/>
  <c r="BM5" i="4"/>
  <c r="BL5" i="4"/>
  <c r="BJ5" i="4"/>
  <c r="BJ8" i="4"/>
  <c r="BI5" i="4"/>
  <c r="BH5" i="4"/>
  <c r="BG5" i="4"/>
  <c r="BG8" i="4"/>
  <c r="BF5" i="4"/>
  <c r="BE5" i="4"/>
  <c r="BD5" i="4"/>
  <c r="BC5" i="4"/>
  <c r="BB5" i="4"/>
  <c r="BA5" i="4"/>
  <c r="AS5" i="4"/>
  <c r="AW46" i="4"/>
  <c r="AQ5" i="4"/>
  <c r="AM46" i="4"/>
  <c r="AO5" i="4"/>
  <c r="AC46" i="4"/>
  <c r="AM5" i="4"/>
  <c r="S46" i="4"/>
  <c r="AK5" i="4"/>
  <c r="BG37" i="4"/>
  <c r="AI5" i="4"/>
  <c r="AG5" i="4"/>
  <c r="AM37" i="4"/>
  <c r="AE5" i="4"/>
  <c r="AC37" i="4"/>
  <c r="AC5" i="4"/>
  <c r="S37" i="4"/>
  <c r="AA5" i="4"/>
  <c r="Y5" i="4"/>
  <c r="AW29" i="4"/>
  <c r="W5" i="4"/>
  <c r="AM29" i="4"/>
  <c r="U5" i="4"/>
  <c r="AC29" i="4"/>
  <c r="S5" i="4"/>
  <c r="AS4" i="4"/>
  <c r="AQ4" i="4"/>
  <c r="AO4" i="4"/>
  <c r="AM4" i="4"/>
  <c r="AK4" i="4"/>
  <c r="AI4" i="4"/>
  <c r="AG4" i="4"/>
  <c r="AE4" i="4"/>
  <c r="AC4" i="4"/>
  <c r="AA4" i="4"/>
  <c r="BG28" i="4"/>
  <c r="Y4" i="4"/>
  <c r="W4" i="4"/>
  <c r="U4" i="4"/>
  <c r="S4" i="4"/>
  <c r="BB8" i="17"/>
  <c r="BJ8" i="17"/>
  <c r="BM4" i="4"/>
  <c r="BU16" i="4"/>
  <c r="BA84" i="4"/>
  <c r="BD8" i="4"/>
  <c r="BH8" i="4"/>
  <c r="BB8" i="4"/>
  <c r="BF8" i="4"/>
  <c r="BJ4" i="4"/>
  <c r="BU13" i="4"/>
  <c r="BC8" i="4"/>
  <c r="AD73" i="4"/>
  <c r="AD74" i="4"/>
  <c r="AV75" i="4"/>
  <c r="AZ84" i="4"/>
  <c r="AF23" i="17"/>
  <c r="BA3" i="17"/>
  <c r="BT4" i="17"/>
  <c r="S28" i="4"/>
  <c r="AN84" i="4"/>
  <c r="AN73" i="4"/>
  <c r="AY84" i="4"/>
  <c r="BK3" i="4"/>
  <c r="BK9" i="4"/>
  <c r="AW75" i="17"/>
  <c r="AA22" i="17"/>
  <c r="BM3" i="17"/>
  <c r="BT16" i="17"/>
  <c r="BI9" i="17"/>
  <c r="V73" i="17"/>
  <c r="V74" i="17"/>
  <c r="AF73" i="17"/>
  <c r="AF74" i="17"/>
  <c r="Z73" i="17"/>
  <c r="Z74" i="17"/>
  <c r="AF22" i="4"/>
  <c r="AX46" i="4"/>
  <c r="T73" i="4"/>
  <c r="T74" i="4"/>
  <c r="X73" i="4"/>
  <c r="X74" i="4"/>
  <c r="AF75" i="4"/>
  <c r="BF3" i="4"/>
  <c r="BT9" i="4"/>
  <c r="BJ3" i="4"/>
  <c r="BT13" i="4"/>
  <c r="Y23" i="4"/>
  <c r="AE36" i="4"/>
  <c r="W23" i="17"/>
  <c r="BI28" i="17"/>
  <c r="T22" i="4"/>
  <c r="U73" i="4"/>
  <c r="U74" i="4"/>
  <c r="Y73" i="4"/>
  <c r="Y74" i="4"/>
  <c r="AC75" i="4"/>
  <c r="AB73" i="4"/>
  <c r="AB74" i="4"/>
  <c r="BE3" i="17"/>
  <c r="BT8" i="17"/>
  <c r="BL3" i="17"/>
  <c r="BT15" i="17"/>
  <c r="AZ75" i="17"/>
  <c r="AZ86" i="17"/>
  <c r="BF8" i="17"/>
  <c r="BG3" i="17"/>
  <c r="BT10" i="17"/>
  <c r="AB23" i="17"/>
  <c r="BI37" i="17"/>
  <c r="BA28" i="17"/>
  <c r="AW37" i="17"/>
  <c r="BA3" i="4"/>
  <c r="BT4" i="4"/>
  <c r="AZ3" i="17"/>
  <c r="BT3" i="17"/>
  <c r="BH3" i="17"/>
  <c r="BT11" i="17"/>
  <c r="BJ3" i="17"/>
  <c r="BT13" i="17"/>
  <c r="BC8" i="17"/>
  <c r="BG8" i="17"/>
  <c r="BK8" i="17"/>
  <c r="S73" i="17"/>
  <c r="S74" i="17"/>
  <c r="W73" i="17"/>
  <c r="W74" i="17"/>
  <c r="AA73" i="17"/>
  <c r="AA74" i="17"/>
  <c r="AE23" i="4"/>
  <c r="AE22" i="4"/>
  <c r="AG28" i="4"/>
  <c r="BB3" i="4"/>
  <c r="BT5" i="4"/>
  <c r="AQ84" i="4"/>
  <c r="BG3" i="4"/>
  <c r="BT10" i="4"/>
  <c r="BT14" i="4"/>
  <c r="AD23" i="4"/>
  <c r="AD22" i="4"/>
  <c r="BL8" i="4"/>
  <c r="AC46" i="17"/>
  <c r="AY86" i="17"/>
  <c r="AY75" i="17"/>
  <c r="V22" i="17"/>
  <c r="AX30" i="17"/>
  <c r="T23" i="17"/>
  <c r="AE30" i="17"/>
  <c r="BK28" i="17"/>
  <c r="BL28" i="17"/>
  <c r="AW74" i="17"/>
  <c r="AE23" i="17"/>
  <c r="AO45" i="17"/>
  <c r="AD73" i="17"/>
  <c r="AD74" i="17"/>
  <c r="AQ46" i="17"/>
  <c r="AR46" i="17"/>
  <c r="AE73" i="17"/>
  <c r="AE74" i="17"/>
  <c r="AQ45" i="17"/>
  <c r="AG46" i="17"/>
  <c r="AH46" i="17"/>
  <c r="AQ47" i="17"/>
  <c r="AR47" i="17"/>
  <c r="AG47" i="17"/>
  <c r="AH47" i="17"/>
  <c r="AD22" i="17"/>
  <c r="AD45" i="17"/>
  <c r="BK3" i="17"/>
  <c r="BL3" i="4"/>
  <c r="BT15" i="4"/>
  <c r="AY74" i="4"/>
  <c r="AZ74" i="4"/>
  <c r="AS86" i="4"/>
  <c r="AS85" i="4"/>
  <c r="AS84" i="4"/>
  <c r="AS73" i="4"/>
  <c r="AS74" i="4"/>
  <c r="X23" i="4"/>
  <c r="S36" i="4"/>
  <c r="BA86" i="4"/>
  <c r="BA85" i="4"/>
  <c r="BA73" i="4"/>
  <c r="BA74" i="4"/>
  <c r="AW45" i="4"/>
  <c r="BA75" i="4"/>
  <c r="AF23" i="4"/>
  <c r="AB75" i="4"/>
  <c r="BI4" i="4"/>
  <c r="BU12" i="4"/>
  <c r="BN37" i="4"/>
  <c r="AR30" i="17"/>
  <c r="AH38" i="17"/>
  <c r="X47" i="17"/>
  <c r="AP74" i="4"/>
  <c r="AP75" i="4"/>
  <c r="AP86" i="4"/>
  <c r="AP85" i="4"/>
  <c r="AP84" i="4"/>
  <c r="AP73" i="4"/>
  <c r="AM28" i="4"/>
  <c r="U22" i="4"/>
  <c r="AT74" i="4"/>
  <c r="AT75" i="4"/>
  <c r="AT86" i="4"/>
  <c r="AT85" i="4"/>
  <c r="AT84" i="4"/>
  <c r="AT73" i="4"/>
  <c r="AC36" i="4"/>
  <c r="Y22" i="4"/>
  <c r="AX74" i="4"/>
  <c r="AX75" i="4"/>
  <c r="S45" i="4"/>
  <c r="AX86" i="4"/>
  <c r="AX85" i="4"/>
  <c r="AX84" i="4"/>
  <c r="AX73" i="4"/>
  <c r="AC22" i="4"/>
  <c r="AZ3" i="4"/>
  <c r="S29" i="4"/>
  <c r="BD3" i="4"/>
  <c r="BG29" i="4"/>
  <c r="BH3" i="4"/>
  <c r="AW37" i="4"/>
  <c r="BA8" i="4"/>
  <c r="BE8" i="4"/>
  <c r="BI8" i="4"/>
  <c r="BM8" i="4"/>
  <c r="AC23" i="4"/>
  <c r="BN36" i="4"/>
  <c r="AS75" i="4"/>
  <c r="Y73" i="17"/>
  <c r="Y74" i="17"/>
  <c r="AO86" i="4"/>
  <c r="AO85" i="4"/>
  <c r="AO84" i="4"/>
  <c r="AO73" i="4"/>
  <c r="AO74" i="4"/>
  <c r="AO75" i="4"/>
  <c r="AE28" i="4"/>
  <c r="T23" i="4"/>
  <c r="AD30" i="4"/>
  <c r="AD29" i="4"/>
  <c r="AD28" i="4"/>
  <c r="AC28" i="4"/>
  <c r="AW86" i="4"/>
  <c r="AW85" i="4"/>
  <c r="AW84" i="4"/>
  <c r="AW73" i="4"/>
  <c r="AW74" i="4"/>
  <c r="AW75" i="4"/>
  <c r="AB23" i="4"/>
  <c r="BG36" i="4"/>
  <c r="AQ73" i="4"/>
  <c r="AQ85" i="4"/>
  <c r="BC3" i="4"/>
  <c r="BI3" i="4"/>
  <c r="BT12" i="4"/>
  <c r="BM3" i="4"/>
  <c r="BT16" i="4"/>
  <c r="AQ75" i="4"/>
  <c r="V22" i="4"/>
  <c r="AQ74" i="4"/>
  <c r="AW28" i="4"/>
  <c r="V23" i="4"/>
  <c r="AU75" i="4"/>
  <c r="AU86" i="4"/>
  <c r="AU85" i="4"/>
  <c r="AU84" i="4"/>
  <c r="AU73" i="4"/>
  <c r="AU74" i="4"/>
  <c r="Z22" i="4"/>
  <c r="AM36" i="4"/>
  <c r="Z23" i="4"/>
  <c r="AY75" i="4"/>
  <c r="AC45" i="4"/>
  <c r="AY86" i="4"/>
  <c r="AY85" i="4"/>
  <c r="AY73" i="4"/>
  <c r="BG9" i="4"/>
  <c r="V73" i="4"/>
  <c r="V74" i="4"/>
  <c r="BA28" i="4"/>
  <c r="Z73" i="4"/>
  <c r="Z74" i="4"/>
  <c r="AQ36" i="4"/>
  <c r="AG45" i="4"/>
  <c r="AH46" i="4"/>
  <c r="AR38" i="4"/>
  <c r="AH47" i="4"/>
  <c r="X22" i="4"/>
  <c r="AX47" i="4"/>
  <c r="BE3" i="4"/>
  <c r="BT8" i="4"/>
  <c r="S73" i="4"/>
  <c r="S74" i="4"/>
  <c r="W28" i="4"/>
  <c r="W73" i="4"/>
  <c r="W74" i="4"/>
  <c r="BK28" i="4"/>
  <c r="AA73" i="4"/>
  <c r="AA74" i="4"/>
  <c r="BA36" i="4"/>
  <c r="AE73" i="4"/>
  <c r="AE74" i="4"/>
  <c r="AQ45" i="4"/>
  <c r="AR46" i="4"/>
  <c r="BB38" i="4"/>
  <c r="AR47" i="4"/>
  <c r="AB22" i="4"/>
  <c r="U23" i="4"/>
  <c r="AQ86" i="4"/>
  <c r="AQ28" i="4"/>
  <c r="W36" i="4"/>
  <c r="AG36" i="4"/>
  <c r="AW36" i="4"/>
  <c r="AC73" i="4"/>
  <c r="AC74" i="4"/>
  <c r="AC76" i="4"/>
  <c r="AN86" i="4"/>
  <c r="AN85" i="4"/>
  <c r="AN74" i="4"/>
  <c r="AR86" i="4"/>
  <c r="AR85" i="4"/>
  <c r="AR84" i="4"/>
  <c r="AR73" i="4"/>
  <c r="AV86" i="4"/>
  <c r="AV85" i="4"/>
  <c r="AV84" i="4"/>
  <c r="AV73" i="4"/>
  <c r="AV74" i="4"/>
  <c r="AZ86" i="4"/>
  <c r="AZ85" i="4"/>
  <c r="AZ73" i="4"/>
  <c r="AM45" i="4"/>
  <c r="S23" i="4"/>
  <c r="W23" i="4"/>
  <c r="AA23" i="4"/>
  <c r="T28" i="4"/>
  <c r="T29" i="4"/>
  <c r="T30" i="4"/>
  <c r="AF73" i="4"/>
  <c r="AF74" i="4"/>
  <c r="AR74" i="4"/>
  <c r="AN75" i="4"/>
  <c r="AZ75" i="4"/>
  <c r="S22" i="4"/>
  <c r="W22" i="4"/>
  <c r="AA22" i="4"/>
  <c r="U28" i="4"/>
  <c r="U29" i="4"/>
  <c r="U30" i="4"/>
  <c r="BN38" i="4"/>
  <c r="Z45" i="4"/>
  <c r="BD45" i="4"/>
  <c r="Z46" i="4"/>
  <c r="BD46" i="4"/>
  <c r="Z47" i="4"/>
  <c r="BD47" i="4"/>
  <c r="AR75" i="4"/>
  <c r="AX28" i="17"/>
  <c r="AH37" i="17"/>
  <c r="BB45" i="17"/>
  <c r="AY47" i="17"/>
  <c r="AY46" i="17"/>
  <c r="AY45" i="17"/>
  <c r="T73" i="17"/>
  <c r="T74" i="17"/>
  <c r="AG28" i="17"/>
  <c r="X73" i="17"/>
  <c r="X74" i="17"/>
  <c r="W36" i="17"/>
  <c r="AB73" i="17"/>
  <c r="AB74" i="17"/>
  <c r="BK36" i="17"/>
  <c r="AX38" i="17"/>
  <c r="AX37" i="17"/>
  <c r="AX36" i="17"/>
  <c r="BL38" i="17"/>
  <c r="AH29" i="17"/>
  <c r="X37" i="17"/>
  <c r="BL37" i="17"/>
  <c r="BB46" i="17"/>
  <c r="BI38" i="17"/>
  <c r="AR36" i="17"/>
  <c r="AT36" i="17"/>
  <c r="X38" i="17"/>
  <c r="AR29" i="17"/>
  <c r="X28" i="17"/>
  <c r="BB28" i="17"/>
  <c r="X30" i="17"/>
  <c r="BL30" i="17"/>
  <c r="AH36" i="17"/>
  <c r="BB38" i="17"/>
  <c r="AR45" i="17"/>
  <c r="AN86" i="17"/>
  <c r="AN85" i="17"/>
  <c r="AN84" i="17"/>
  <c r="AN75" i="17"/>
  <c r="U30" i="17"/>
  <c r="U29" i="17"/>
  <c r="U28" i="17"/>
  <c r="T30" i="17"/>
  <c r="T29" i="17"/>
  <c r="T28" i="17"/>
  <c r="AN73" i="17"/>
  <c r="S28" i="17"/>
  <c r="AN74" i="17"/>
  <c r="AR86" i="17"/>
  <c r="AR85" i="17"/>
  <c r="AR84" i="17"/>
  <c r="AR75" i="17"/>
  <c r="AR73" i="17"/>
  <c r="AR74" i="17"/>
  <c r="BG28" i="17"/>
  <c r="BD9" i="17"/>
  <c r="AV84" i="17"/>
  <c r="AV75" i="17"/>
  <c r="AV86" i="17"/>
  <c r="AV85" i="17"/>
  <c r="AZ84" i="17"/>
  <c r="AZ85" i="17"/>
  <c r="AZ73" i="17"/>
  <c r="AZ74" i="17"/>
  <c r="AM45" i="17"/>
  <c r="BM9" i="17"/>
  <c r="U73" i="17"/>
  <c r="U74" i="17"/>
  <c r="AQ28" i="17"/>
  <c r="AC73" i="17"/>
  <c r="AC74" i="17"/>
  <c r="W45" i="17"/>
  <c r="W22" i="17"/>
  <c r="AE22" i="17"/>
  <c r="X23" i="17"/>
  <c r="BB30" i="17"/>
  <c r="AW36" i="17"/>
  <c r="BG36" i="17"/>
  <c r="AM38" i="17"/>
  <c r="S46" i="17"/>
  <c r="AU73" i="17"/>
  <c r="AO84" i="17"/>
  <c r="AO85" i="17"/>
  <c r="AO73" i="17"/>
  <c r="AE28" i="17"/>
  <c r="AD30" i="17"/>
  <c r="AD29" i="17"/>
  <c r="AD28" i="17"/>
  <c r="AO74" i="17"/>
  <c r="AO75" i="17"/>
  <c r="T22" i="17"/>
  <c r="AS86" i="17"/>
  <c r="AS85" i="17"/>
  <c r="AS73" i="17"/>
  <c r="AS84" i="17"/>
  <c r="AS74" i="17"/>
  <c r="AS75" i="17"/>
  <c r="X22" i="17"/>
  <c r="AW86" i="17"/>
  <c r="AW85" i="17"/>
  <c r="AW84" i="17"/>
  <c r="AW73" i="17"/>
  <c r="AB22" i="17"/>
  <c r="BA86" i="17"/>
  <c r="BA85" i="17"/>
  <c r="BA84" i="17"/>
  <c r="BA73" i="17"/>
  <c r="BA74" i="17"/>
  <c r="BA75" i="17"/>
  <c r="AW45" i="17"/>
  <c r="AF22" i="17"/>
  <c r="AM29" i="17"/>
  <c r="BB3" i="17"/>
  <c r="AC37" i="17"/>
  <c r="BF3" i="17"/>
  <c r="BC3" i="17"/>
  <c r="BT6" i="17"/>
  <c r="AW30" i="17"/>
  <c r="BH8" i="17"/>
  <c r="Z22" i="17"/>
  <c r="S23" i="17"/>
  <c r="AA23" i="17"/>
  <c r="AV73" i="17"/>
  <c r="AX75" i="17"/>
  <c r="AO86" i="17"/>
  <c r="AP86" i="17"/>
  <c r="AP85" i="17"/>
  <c r="AP73" i="17"/>
  <c r="AP74" i="17"/>
  <c r="AP84" i="17"/>
  <c r="AT86" i="17"/>
  <c r="AT85" i="17"/>
  <c r="AT84" i="17"/>
  <c r="AT73" i="17"/>
  <c r="AT74" i="17"/>
  <c r="AT75" i="17"/>
  <c r="AX86" i="17"/>
  <c r="AX85" i="17"/>
  <c r="AX73" i="17"/>
  <c r="AX84" i="17"/>
  <c r="AX74" i="17"/>
  <c r="U23" i="17"/>
  <c r="Y23" i="17"/>
  <c r="AC23" i="17"/>
  <c r="AC36" i="17"/>
  <c r="BA36" i="17"/>
  <c r="AQ86" i="17"/>
  <c r="AQ85" i="17"/>
  <c r="AQ84" i="17"/>
  <c r="AQ74" i="17"/>
  <c r="AQ75" i="17"/>
  <c r="AQ73" i="17"/>
  <c r="AU86" i="17"/>
  <c r="AU85" i="17"/>
  <c r="AU84" i="17"/>
  <c r="AU74" i="17"/>
  <c r="AU75" i="17"/>
  <c r="AY85" i="17"/>
  <c r="AY84" i="17"/>
  <c r="AY74" i="17"/>
  <c r="AY73" i="17"/>
  <c r="U22" i="17"/>
  <c r="Y22" i="17"/>
  <c r="AC22" i="17"/>
  <c r="V23" i="17"/>
  <c r="Z23" i="17"/>
  <c r="AD23" i="17"/>
  <c r="AM36" i="17"/>
  <c r="AG45" i="17"/>
  <c r="AP75" i="17"/>
  <c r="BA9" i="17"/>
  <c r="BC9" i="17"/>
  <c r="BI36" i="17"/>
  <c r="BI29" i="17"/>
  <c r="AE37" i="4"/>
  <c r="BL9" i="4"/>
  <c r="AE38" i="4"/>
  <c r="BB9" i="4"/>
  <c r="AX45" i="4"/>
  <c r="AQ76" i="17"/>
  <c r="AQ87" i="17"/>
  <c r="AQ91" i="17"/>
  <c r="BN30" i="17"/>
  <c r="BI30" i="17"/>
  <c r="V30" i="17"/>
  <c r="AW76" i="17"/>
  <c r="AW80" i="17"/>
  <c r="AR87" i="17"/>
  <c r="AR90" i="17"/>
  <c r="BJ9" i="4"/>
  <c r="BF9" i="4"/>
  <c r="BL9" i="17"/>
  <c r="AJ38" i="17"/>
  <c r="BJ9" i="17"/>
  <c r="BA87" i="17"/>
  <c r="BA90" i="17"/>
  <c r="AS87" i="17"/>
  <c r="AS90" i="17"/>
  <c r="AF28" i="17"/>
  <c r="V28" i="17"/>
  <c r="Z30" i="17"/>
  <c r="BA9" i="4"/>
  <c r="BW13" i="4"/>
  <c r="BJ10" i="4"/>
  <c r="BJ11" i="4"/>
  <c r="BJ12" i="4"/>
  <c r="BV13" i="4"/>
  <c r="BZ13" i="4"/>
  <c r="AP76" i="4"/>
  <c r="AP79" i="4"/>
  <c r="AF76" i="4"/>
  <c r="AF79" i="4"/>
  <c r="AU87" i="4"/>
  <c r="AU90" i="4"/>
  <c r="AQ76" i="4"/>
  <c r="AQ79" i="4"/>
  <c r="AO87" i="4"/>
  <c r="AO90" i="4"/>
  <c r="V28" i="4"/>
  <c r="AB76" i="4"/>
  <c r="AB80" i="4"/>
  <c r="AY87" i="4"/>
  <c r="AY90" i="4"/>
  <c r="AV87" i="4"/>
  <c r="AV90" i="4"/>
  <c r="AT87" i="17"/>
  <c r="AT91" i="17"/>
  <c r="AP76" i="17"/>
  <c r="AP80" i="17"/>
  <c r="AJ37" i="17"/>
  <c r="AT38" i="17"/>
  <c r="AE29" i="17"/>
  <c r="AF29" i="17"/>
  <c r="AX29" i="17"/>
  <c r="AU76" i="4"/>
  <c r="AU79" i="4"/>
  <c r="AX76" i="4"/>
  <c r="AX79" i="4"/>
  <c r="AT87" i="4"/>
  <c r="AT90" i="4"/>
  <c r="AH28" i="4"/>
  <c r="AJ28" i="4"/>
  <c r="AR87" i="4"/>
  <c r="AR91" i="4"/>
  <c r="BH9" i="17"/>
  <c r="AF30" i="17"/>
  <c r="BE9" i="17"/>
  <c r="AZ9" i="17"/>
  <c r="V29" i="17"/>
  <c r="BN28" i="17"/>
  <c r="V30" i="4"/>
  <c r="AV76" i="4"/>
  <c r="AV79" i="4"/>
  <c r="AR76" i="4"/>
  <c r="AR80" i="4"/>
  <c r="BG9" i="17"/>
  <c r="AO47" i="17"/>
  <c r="AD47" i="17"/>
  <c r="AO46" i="17"/>
  <c r="AT46" i="17"/>
  <c r="AD46" i="17"/>
  <c r="BT14" i="17"/>
  <c r="BK9" i="17"/>
  <c r="AZ76" i="4"/>
  <c r="AZ80" i="4"/>
  <c r="AY76" i="4"/>
  <c r="AY79" i="4"/>
  <c r="AB79" i="4"/>
  <c r="AU76" i="17"/>
  <c r="BI30" i="4"/>
  <c r="BI29" i="4"/>
  <c r="BI28" i="4"/>
  <c r="AV80" i="4"/>
  <c r="AH45" i="4"/>
  <c r="BK4" i="4"/>
  <c r="BK10" i="4"/>
  <c r="BB28" i="4"/>
  <c r="BD28" i="4"/>
  <c r="AN38" i="4"/>
  <c r="AN37" i="4"/>
  <c r="AN36" i="4"/>
  <c r="BT7" i="4"/>
  <c r="BD9" i="4"/>
  <c r="AD38" i="4"/>
  <c r="AD37" i="4"/>
  <c r="AF37" i="4"/>
  <c r="AD36" i="4"/>
  <c r="AF36" i="4"/>
  <c r="AT91" i="4"/>
  <c r="BM9" i="4"/>
  <c r="BM10" i="4"/>
  <c r="BM11" i="4"/>
  <c r="BM12" i="4"/>
  <c r="BV16" i="4"/>
  <c r="AH45" i="17"/>
  <c r="AJ45" i="17"/>
  <c r="AE47" i="17"/>
  <c r="AE46" i="17"/>
  <c r="AE45" i="17"/>
  <c r="AF45" i="17"/>
  <c r="T47" i="17"/>
  <c r="T46" i="17"/>
  <c r="T45" i="17"/>
  <c r="AY76" i="17"/>
  <c r="AY87" i="17"/>
  <c r="AO30" i="17"/>
  <c r="AO29" i="17"/>
  <c r="AO28" i="17"/>
  <c r="AX76" i="17"/>
  <c r="AP87" i="17"/>
  <c r="AY38" i="17"/>
  <c r="AZ38" i="17"/>
  <c r="AY37" i="17"/>
  <c r="AZ37" i="17"/>
  <c r="AY36" i="17"/>
  <c r="AZ36" i="17"/>
  <c r="AW87" i="17"/>
  <c r="AO76" i="17"/>
  <c r="AR28" i="17"/>
  <c r="AT28" i="17"/>
  <c r="AZ76" i="17"/>
  <c r="AR76" i="17"/>
  <c r="AN76" i="17"/>
  <c r="AT45" i="17"/>
  <c r="AJ36" i="17"/>
  <c r="X36" i="17"/>
  <c r="Z36" i="17"/>
  <c r="AZ87" i="4"/>
  <c r="AN76" i="4"/>
  <c r="AH36" i="4"/>
  <c r="AJ36" i="4"/>
  <c r="BI9" i="4"/>
  <c r="BI10" i="4"/>
  <c r="BI11" i="4"/>
  <c r="BI12" i="4"/>
  <c r="BV12" i="4"/>
  <c r="AW76" i="4"/>
  <c r="AF28" i="4"/>
  <c r="V29" i="4"/>
  <c r="AN30" i="4"/>
  <c r="AN29" i="4"/>
  <c r="AN28" i="4"/>
  <c r="AY47" i="4"/>
  <c r="AZ47" i="4"/>
  <c r="AY45" i="4"/>
  <c r="AZ45" i="4"/>
  <c r="AY46" i="4"/>
  <c r="AZ46" i="4"/>
  <c r="BA76" i="4"/>
  <c r="AS76" i="4"/>
  <c r="BW16" i="4"/>
  <c r="AQ79" i="17"/>
  <c r="AQ80" i="17"/>
  <c r="AE38" i="17"/>
  <c r="AE37" i="17"/>
  <c r="AE36" i="17"/>
  <c r="BT5" i="17"/>
  <c r="BB9" i="17"/>
  <c r="AS91" i="17"/>
  <c r="BH30" i="17"/>
  <c r="BH29" i="17"/>
  <c r="BJ29" i="17"/>
  <c r="BH28" i="17"/>
  <c r="BJ28" i="17"/>
  <c r="V75" i="17"/>
  <c r="V76" i="17"/>
  <c r="BC4" i="17"/>
  <c r="BU6" i="17"/>
  <c r="AZ4" i="17"/>
  <c r="BU3" i="17"/>
  <c r="S75" i="17"/>
  <c r="S76" i="17"/>
  <c r="Z29" i="17"/>
  <c r="AF75" i="17"/>
  <c r="AF76" i="17"/>
  <c r="BM4" i="17"/>
  <c r="BU16" i="17"/>
  <c r="BD47" i="17"/>
  <c r="BH30" i="4"/>
  <c r="BH29" i="4"/>
  <c r="BH28" i="4"/>
  <c r="BH38" i="4"/>
  <c r="BH37" i="4"/>
  <c r="BH36" i="4"/>
  <c r="AR45" i="4"/>
  <c r="BL4" i="4"/>
  <c r="BL28" i="4"/>
  <c r="BN28" i="4"/>
  <c r="AO38" i="17"/>
  <c r="AO37" i="17"/>
  <c r="AO36" i="17"/>
  <c r="AD38" i="17"/>
  <c r="AD37" i="17"/>
  <c r="AD36" i="17"/>
  <c r="AU87" i="17"/>
  <c r="BB36" i="17"/>
  <c r="BD36" i="17"/>
  <c r="AX87" i="17"/>
  <c r="AT76" i="17"/>
  <c r="AV76" i="17"/>
  <c r="BT9" i="17"/>
  <c r="BF9" i="17"/>
  <c r="AX47" i="17"/>
  <c r="AZ47" i="17"/>
  <c r="AX46" i="17"/>
  <c r="AZ46" i="17"/>
  <c r="AX45" i="17"/>
  <c r="AZ45" i="17"/>
  <c r="BA76" i="17"/>
  <c r="BH38" i="17"/>
  <c r="BJ38" i="17"/>
  <c r="BH37" i="17"/>
  <c r="BJ37" i="17"/>
  <c r="BH36" i="17"/>
  <c r="BJ36" i="17"/>
  <c r="AO87" i="17"/>
  <c r="BD29" i="17"/>
  <c r="U38" i="17"/>
  <c r="U37" i="17"/>
  <c r="U36" i="17"/>
  <c r="AZ87" i="17"/>
  <c r="AV87" i="17"/>
  <c r="AN87" i="17"/>
  <c r="AE75" i="17"/>
  <c r="AE76" i="17"/>
  <c r="BL4" i="17"/>
  <c r="BU15" i="17"/>
  <c r="AT47" i="17"/>
  <c r="Y75" i="17"/>
  <c r="BF4" i="17"/>
  <c r="BU9" i="17"/>
  <c r="W75" i="17"/>
  <c r="W76" i="17"/>
  <c r="BD4" i="17"/>
  <c r="BU7" i="17"/>
  <c r="BN29" i="17"/>
  <c r="BD46" i="17"/>
  <c r="AN47" i="4"/>
  <c r="AN46" i="4"/>
  <c r="AN45" i="4"/>
  <c r="AO46" i="4"/>
  <c r="AO47" i="4"/>
  <c r="AO45" i="4"/>
  <c r="AC79" i="4"/>
  <c r="AC80" i="4"/>
  <c r="X36" i="4"/>
  <c r="Z36" i="4"/>
  <c r="BB36" i="4"/>
  <c r="BD36" i="4"/>
  <c r="X28" i="4"/>
  <c r="Z28" i="4"/>
  <c r="AR36" i="4"/>
  <c r="AT36" i="4"/>
  <c r="AE47" i="4"/>
  <c r="AE45" i="4"/>
  <c r="AE46" i="4"/>
  <c r="AY91" i="4"/>
  <c r="AO37" i="4"/>
  <c r="AO36" i="4"/>
  <c r="AP36" i="4"/>
  <c r="AO38" i="4"/>
  <c r="AX30" i="4"/>
  <c r="AX29" i="4"/>
  <c r="AX28" i="4"/>
  <c r="BT6" i="4"/>
  <c r="BC9" i="4"/>
  <c r="BI37" i="4"/>
  <c r="BI36" i="4"/>
  <c r="BI38" i="4"/>
  <c r="AE30" i="4"/>
  <c r="AF30" i="4"/>
  <c r="AE29" i="4"/>
  <c r="AF29" i="4"/>
  <c r="AO76" i="4"/>
  <c r="Y76" i="17"/>
  <c r="BH9" i="4"/>
  <c r="BT11" i="4"/>
  <c r="AZ9" i="4"/>
  <c r="BT3" i="4"/>
  <c r="AX87" i="4"/>
  <c r="AT76" i="4"/>
  <c r="AP87" i="4"/>
  <c r="BE9" i="4"/>
  <c r="AQ90" i="17"/>
  <c r="AY30" i="17"/>
  <c r="AZ30" i="17"/>
  <c r="AY29" i="17"/>
  <c r="AY28" i="17"/>
  <c r="AZ28" i="17"/>
  <c r="AN30" i="17"/>
  <c r="AN29" i="17"/>
  <c r="AN28" i="17"/>
  <c r="U47" i="17"/>
  <c r="U46" i="17"/>
  <c r="U45" i="17"/>
  <c r="AN38" i="17"/>
  <c r="AN37" i="17"/>
  <c r="AP37" i="17"/>
  <c r="AN36" i="17"/>
  <c r="T38" i="17"/>
  <c r="T37" i="17"/>
  <c r="T36" i="17"/>
  <c r="AS76" i="17"/>
  <c r="BD30" i="17"/>
  <c r="AN47" i="17"/>
  <c r="AN46" i="17"/>
  <c r="AN45" i="17"/>
  <c r="AP45" i="17"/>
  <c r="X45" i="17"/>
  <c r="Z45" i="17"/>
  <c r="BD28" i="17"/>
  <c r="Z28" i="17"/>
  <c r="Z75" i="17"/>
  <c r="Z76" i="17"/>
  <c r="BG4" i="17"/>
  <c r="AT37" i="17"/>
  <c r="BL36" i="17"/>
  <c r="BN36" i="17"/>
  <c r="AH28" i="17"/>
  <c r="AJ28" i="17"/>
  <c r="BD45" i="17"/>
  <c r="AX38" i="4"/>
  <c r="AX37" i="4"/>
  <c r="AX36" i="4"/>
  <c r="AY37" i="4"/>
  <c r="AY36" i="4"/>
  <c r="AY38" i="4"/>
  <c r="AN87" i="4"/>
  <c r="AR28" i="4"/>
  <c r="AT28" i="4"/>
  <c r="AO30" i="4"/>
  <c r="AO29" i="4"/>
  <c r="AO28" i="4"/>
  <c r="T38" i="4"/>
  <c r="T37" i="4"/>
  <c r="T36" i="4"/>
  <c r="AD47" i="4"/>
  <c r="AD46" i="4"/>
  <c r="AD45" i="4"/>
  <c r="AY30" i="4"/>
  <c r="AY29" i="4"/>
  <c r="AY28" i="4"/>
  <c r="AQ87" i="4"/>
  <c r="AW87" i="4"/>
  <c r="U46" i="4"/>
  <c r="U47" i="4"/>
  <c r="U45" i="4"/>
  <c r="T47" i="4"/>
  <c r="T46" i="4"/>
  <c r="T45" i="4"/>
  <c r="BW12" i="4"/>
  <c r="BA87" i="4"/>
  <c r="U37" i="4"/>
  <c r="U36" i="4"/>
  <c r="U38" i="4"/>
  <c r="AS87" i="4"/>
  <c r="AP36" i="17"/>
  <c r="BM10" i="17"/>
  <c r="BM11" i="17"/>
  <c r="BM12" i="17"/>
  <c r="BV16" i="17"/>
  <c r="AZ29" i="17"/>
  <c r="AF38" i="17"/>
  <c r="AR91" i="17"/>
  <c r="AP30" i="17"/>
  <c r="AW79" i="17"/>
  <c r="AP29" i="17"/>
  <c r="AO91" i="4"/>
  <c r="AP80" i="4"/>
  <c r="AR90" i="4"/>
  <c r="AY80" i="4"/>
  <c r="AF38" i="4"/>
  <c r="AF45" i="4"/>
  <c r="BJ29" i="4"/>
  <c r="AQ80" i="4"/>
  <c r="V47" i="4"/>
  <c r="AU91" i="4"/>
  <c r="BJ30" i="17"/>
  <c r="BA91" i="17"/>
  <c r="AZ79" i="4"/>
  <c r="V46" i="4"/>
  <c r="AZ36" i="4"/>
  <c r="V46" i="17"/>
  <c r="V47" i="17"/>
  <c r="BD10" i="17"/>
  <c r="BD11" i="17"/>
  <c r="BD12" i="17"/>
  <c r="BV7" i="17"/>
  <c r="BZ7" i="17"/>
  <c r="AF36" i="17"/>
  <c r="AP46" i="4"/>
  <c r="AF80" i="4"/>
  <c r="AX80" i="4"/>
  <c r="AP28" i="4"/>
  <c r="V45" i="4"/>
  <c r="AZ37" i="4"/>
  <c r="AR79" i="4"/>
  <c r="AZ28" i="4"/>
  <c r="AF46" i="4"/>
  <c r="AV91" i="4"/>
  <c r="BJ36" i="4"/>
  <c r="AP45" i="4"/>
  <c r="T75" i="4"/>
  <c r="T76" i="4"/>
  <c r="AJ30" i="4"/>
  <c r="BA4" i="4"/>
  <c r="AJ29" i="4"/>
  <c r="V37" i="17"/>
  <c r="AT90" i="17"/>
  <c r="AU80" i="4"/>
  <c r="BJ30" i="4"/>
  <c r="AP79" i="17"/>
  <c r="AP30" i="4"/>
  <c r="AP38" i="4"/>
  <c r="V38" i="4"/>
  <c r="AJ45" i="4"/>
  <c r="V36" i="4"/>
  <c r="AZ38" i="4"/>
  <c r="AP28" i="17"/>
  <c r="AF37" i="17"/>
  <c r="AP38" i="17"/>
  <c r="AF47" i="17"/>
  <c r="AP47" i="17"/>
  <c r="AP46" i="17"/>
  <c r="AF46" i="17"/>
  <c r="AE75" i="4"/>
  <c r="AE76" i="4"/>
  <c r="AT46" i="4"/>
  <c r="AT47" i="4"/>
  <c r="BW16" i="17"/>
  <c r="AZ91" i="4"/>
  <c r="AZ90" i="4"/>
  <c r="AX91" i="4"/>
  <c r="AX90" i="4"/>
  <c r="AV80" i="17"/>
  <c r="AV79" i="17"/>
  <c r="BH4" i="17"/>
  <c r="BD37" i="17"/>
  <c r="AA75" i="17"/>
  <c r="AA76" i="17"/>
  <c r="BD38" i="17"/>
  <c r="BW6" i="17"/>
  <c r="AY90" i="17"/>
  <c r="AY91" i="17"/>
  <c r="BA91" i="4"/>
  <c r="BA90" i="4"/>
  <c r="AS80" i="17"/>
  <c r="AS79" i="17"/>
  <c r="AA75" i="4"/>
  <c r="AA76" i="4"/>
  <c r="BH4" i="4"/>
  <c r="BU11" i="4"/>
  <c r="BD37" i="4"/>
  <c r="BD38" i="4"/>
  <c r="BW7" i="17"/>
  <c r="AQ90" i="4"/>
  <c r="AQ91" i="4"/>
  <c r="U75" i="4"/>
  <c r="U76" i="4"/>
  <c r="BB4" i="4"/>
  <c r="AT29" i="4"/>
  <c r="AT30" i="4"/>
  <c r="AB75" i="17"/>
  <c r="AB76" i="17"/>
  <c r="BI4" i="17"/>
  <c r="BN38" i="17"/>
  <c r="BN37" i="17"/>
  <c r="BL10" i="17"/>
  <c r="BL11" i="17"/>
  <c r="BL12" i="17"/>
  <c r="BV15" i="17"/>
  <c r="V36" i="17"/>
  <c r="AO79" i="4"/>
  <c r="AO80" i="4"/>
  <c r="AZ30" i="4"/>
  <c r="W79" i="17"/>
  <c r="W80" i="17"/>
  <c r="AN91" i="17"/>
  <c r="AN90" i="17"/>
  <c r="AX91" i="17"/>
  <c r="AX90" i="17"/>
  <c r="AT45" i="4"/>
  <c r="BJ38" i="4"/>
  <c r="S79" i="17"/>
  <c r="S80" i="17"/>
  <c r="AP29" i="4"/>
  <c r="BZ12" i="4"/>
  <c r="AN80" i="4"/>
  <c r="AN79" i="4"/>
  <c r="X75" i="17"/>
  <c r="X76" i="17"/>
  <c r="BE4" i="17"/>
  <c r="Z37" i="17"/>
  <c r="Z38" i="17"/>
  <c r="AR80" i="17"/>
  <c r="AR79" i="17"/>
  <c r="AO79" i="17"/>
  <c r="AO80" i="17"/>
  <c r="V45" i="17"/>
  <c r="BC10" i="17"/>
  <c r="BC11" i="17"/>
  <c r="BC12" i="17"/>
  <c r="BV6" i="17"/>
  <c r="BZ16" i="17"/>
  <c r="AT79" i="4"/>
  <c r="AT80" i="4"/>
  <c r="S75" i="4"/>
  <c r="S76" i="4"/>
  <c r="AZ4" i="4"/>
  <c r="BU3" i="4"/>
  <c r="Z30" i="4"/>
  <c r="Z29" i="4"/>
  <c r="BW3" i="17"/>
  <c r="AS80" i="4"/>
  <c r="AS79" i="4"/>
  <c r="Y75" i="4"/>
  <c r="Y76" i="4"/>
  <c r="BF4" i="4"/>
  <c r="AJ37" i="4"/>
  <c r="AJ38" i="4"/>
  <c r="AZ79" i="17"/>
  <c r="AZ80" i="17"/>
  <c r="AW90" i="17"/>
  <c r="AW91" i="17"/>
  <c r="AP37" i="4"/>
  <c r="AD75" i="4"/>
  <c r="AD76" i="4"/>
  <c r="AJ46" i="4"/>
  <c r="AJ47" i="4"/>
  <c r="V37" i="4"/>
  <c r="T75" i="17"/>
  <c r="T76" i="17"/>
  <c r="BA4" i="17"/>
  <c r="AJ29" i="17"/>
  <c r="AJ30" i="17"/>
  <c r="AP91" i="4"/>
  <c r="AP90" i="4"/>
  <c r="BW15" i="17"/>
  <c r="BZ16" i="4"/>
  <c r="AN90" i="4"/>
  <c r="AN91" i="4"/>
  <c r="Z75" i="4"/>
  <c r="Z76" i="4"/>
  <c r="BG4" i="4"/>
  <c r="AT37" i="4"/>
  <c r="AT38" i="4"/>
  <c r="X75" i="4"/>
  <c r="X76" i="4"/>
  <c r="BE4" i="4"/>
  <c r="BU8" i="4"/>
  <c r="Z38" i="4"/>
  <c r="Z37" i="4"/>
  <c r="BU10" i="17"/>
  <c r="BG10" i="17"/>
  <c r="BG11" i="17"/>
  <c r="BG12" i="17"/>
  <c r="BV10" i="17"/>
  <c r="AZ10" i="17"/>
  <c r="AZ11" i="17"/>
  <c r="AZ12" i="17"/>
  <c r="BV3" i="17"/>
  <c r="V38" i="17"/>
  <c r="AV90" i="17"/>
  <c r="AV91" i="17"/>
  <c r="AF80" i="17"/>
  <c r="AF79" i="17"/>
  <c r="AP91" i="17"/>
  <c r="AP90" i="17"/>
  <c r="AS91" i="4"/>
  <c r="AS90" i="4"/>
  <c r="AW91" i="4"/>
  <c r="AW90" i="4"/>
  <c r="AF47" i="4"/>
  <c r="Z80" i="17"/>
  <c r="Z79" i="17"/>
  <c r="AC75" i="17"/>
  <c r="AC76" i="17"/>
  <c r="BJ4" i="17"/>
  <c r="Z47" i="17"/>
  <c r="Z46" i="17"/>
  <c r="Y79" i="17"/>
  <c r="Y80" i="17"/>
  <c r="AZ29" i="4"/>
  <c r="AP47" i="4"/>
  <c r="BW9" i="17"/>
  <c r="AE80" i="17"/>
  <c r="AE79" i="17"/>
  <c r="AZ91" i="17"/>
  <c r="AZ90" i="17"/>
  <c r="AO91" i="17"/>
  <c r="AO90" i="17"/>
  <c r="BA80" i="17"/>
  <c r="BA79" i="17"/>
  <c r="BF10" i="17"/>
  <c r="BF11" i="17"/>
  <c r="BF12" i="17"/>
  <c r="BV9" i="17"/>
  <c r="AT80" i="17"/>
  <c r="AT79" i="17"/>
  <c r="AU90" i="17"/>
  <c r="AU91" i="17"/>
  <c r="W75" i="4"/>
  <c r="W76" i="4"/>
  <c r="BD4" i="4"/>
  <c r="BU7" i="4"/>
  <c r="BN30" i="4"/>
  <c r="BN29" i="4"/>
  <c r="BJ37" i="4"/>
  <c r="BJ28" i="4"/>
  <c r="V80" i="17"/>
  <c r="V79" i="17"/>
  <c r="BA79" i="4"/>
  <c r="BA80" i="4"/>
  <c r="AW79" i="4"/>
  <c r="AW80" i="4"/>
  <c r="AN79" i="17"/>
  <c r="AN80" i="17"/>
  <c r="U75" i="17"/>
  <c r="U76" i="17"/>
  <c r="BB4" i="17"/>
  <c r="BU5" i="17"/>
  <c r="AT29" i="17"/>
  <c r="AT30" i="17"/>
  <c r="AX80" i="17"/>
  <c r="AX79" i="17"/>
  <c r="AY79" i="17"/>
  <c r="AY80" i="17"/>
  <c r="AD75" i="17"/>
  <c r="AD76" i="17"/>
  <c r="BK4" i="17"/>
  <c r="AJ46" i="17"/>
  <c r="AJ47" i="17"/>
  <c r="V75" i="4"/>
  <c r="V76" i="4"/>
  <c r="BC4" i="4"/>
  <c r="BU6" i="4"/>
  <c r="BD30" i="4"/>
  <c r="BD29" i="4"/>
  <c r="AU79" i="17"/>
  <c r="AU80" i="17"/>
  <c r="BH10" i="4"/>
  <c r="BH11" i="4"/>
  <c r="BH12" i="4"/>
  <c r="BV11" i="4"/>
  <c r="BE10" i="4"/>
  <c r="BE11" i="4"/>
  <c r="BE12" i="4"/>
  <c r="BV8" i="4"/>
  <c r="BZ8" i="4"/>
  <c r="BD10" i="4"/>
  <c r="BD11" i="4"/>
  <c r="BD12" i="4"/>
  <c r="BV7" i="4"/>
  <c r="BZ7" i="4"/>
  <c r="BU4" i="4"/>
  <c r="BA10" i="4"/>
  <c r="BA11" i="4"/>
  <c r="BA12" i="4"/>
  <c r="BV4" i="4"/>
  <c r="BC10" i="4"/>
  <c r="BC11" i="4"/>
  <c r="BC12" i="4"/>
  <c r="BV6" i="4"/>
  <c r="T79" i="4"/>
  <c r="T80" i="4"/>
  <c r="BU14" i="4"/>
  <c r="BK11" i="4"/>
  <c r="V80" i="4"/>
  <c r="V79" i="4"/>
  <c r="BU13" i="17"/>
  <c r="BJ10" i="17"/>
  <c r="BJ11" i="17"/>
  <c r="BJ12" i="17"/>
  <c r="BV13" i="17"/>
  <c r="BW3" i="4"/>
  <c r="BZ15" i="17"/>
  <c r="BZ3" i="17"/>
  <c r="BU10" i="4"/>
  <c r="BG10" i="4"/>
  <c r="BG11" i="4"/>
  <c r="BG12" i="4"/>
  <c r="BV10" i="4"/>
  <c r="T79" i="17"/>
  <c r="T80" i="17"/>
  <c r="S79" i="4"/>
  <c r="S80" i="4"/>
  <c r="BU5" i="4"/>
  <c r="BB10" i="4"/>
  <c r="BB11" i="4"/>
  <c r="BB12" i="4"/>
  <c r="BV5" i="4"/>
  <c r="AA80" i="17"/>
  <c r="AA79" i="17"/>
  <c r="BU14" i="17"/>
  <c r="BK10" i="17"/>
  <c r="BK11" i="17"/>
  <c r="BK12" i="17"/>
  <c r="BV14" i="17"/>
  <c r="BZ10" i="17"/>
  <c r="X79" i="4"/>
  <c r="X80" i="4"/>
  <c r="Z80" i="4"/>
  <c r="Z79" i="4"/>
  <c r="BU9" i="4"/>
  <c r="BF10" i="4"/>
  <c r="BF11" i="4"/>
  <c r="BF12" i="4"/>
  <c r="BV9" i="4"/>
  <c r="BU8" i="17"/>
  <c r="BE10" i="17"/>
  <c r="BE11" i="17"/>
  <c r="BE12" i="17"/>
  <c r="BV8" i="17"/>
  <c r="AZ10" i="4"/>
  <c r="AZ11" i="4"/>
  <c r="AZ12" i="4"/>
  <c r="BV3" i="4"/>
  <c r="U79" i="4"/>
  <c r="U80" i="4"/>
  <c r="BW11" i="4"/>
  <c r="BU15" i="4"/>
  <c r="BL10" i="4"/>
  <c r="BL11" i="4"/>
  <c r="BL12" i="4"/>
  <c r="BV15" i="4"/>
  <c r="BW5" i="17"/>
  <c r="W80" i="4"/>
  <c r="W79" i="4"/>
  <c r="BU4" i="17"/>
  <c r="BA10" i="17"/>
  <c r="BA11" i="17"/>
  <c r="BA12" i="17"/>
  <c r="BV4" i="17"/>
  <c r="BZ6" i="17"/>
  <c r="AB80" i="17"/>
  <c r="AB79" i="17"/>
  <c r="U79" i="17"/>
  <c r="U80" i="17"/>
  <c r="BZ9" i="17"/>
  <c r="AC79" i="17"/>
  <c r="AC80" i="17"/>
  <c r="BW8" i="4"/>
  <c r="BW6" i="4"/>
  <c r="AD80" i="17"/>
  <c r="AD79" i="17"/>
  <c r="BW7" i="4"/>
  <c r="BZ11" i="4"/>
  <c r="BW10" i="17"/>
  <c r="BB10" i="17"/>
  <c r="BB11" i="17"/>
  <c r="BB12" i="17"/>
  <c r="BV5" i="17"/>
  <c r="AD80" i="4"/>
  <c r="AD79" i="4"/>
  <c r="Y79" i="4"/>
  <c r="Y80" i="4"/>
  <c r="X80" i="17"/>
  <c r="X79" i="17"/>
  <c r="BU12" i="17"/>
  <c r="BI10" i="17"/>
  <c r="BI11" i="17"/>
  <c r="BI12" i="17"/>
  <c r="BV12" i="17"/>
  <c r="AA79" i="4"/>
  <c r="AA80" i="4"/>
  <c r="BU11" i="17"/>
  <c r="BH10" i="17"/>
  <c r="BH11" i="17"/>
  <c r="BH12" i="17"/>
  <c r="BV11" i="17"/>
  <c r="AE80" i="4"/>
  <c r="AE79" i="4"/>
  <c r="BK12" i="4"/>
  <c r="BV14" i="4"/>
  <c r="BZ6" i="4"/>
  <c r="BZ4" i="4"/>
  <c r="BW4" i="4"/>
  <c r="BZ12" i="17"/>
  <c r="BZ5" i="17"/>
  <c r="BW5" i="4"/>
  <c r="BZ13" i="17"/>
  <c r="BW12" i="17"/>
  <c r="BZ4" i="17"/>
  <c r="BZ15" i="4"/>
  <c r="BZ3" i="4"/>
  <c r="BZ8" i="17"/>
  <c r="BZ9" i="4"/>
  <c r="BZ10" i="4"/>
  <c r="BW13" i="17"/>
  <c r="BZ11" i="17"/>
  <c r="BW4" i="17"/>
  <c r="BW15" i="4"/>
  <c r="BW8" i="17"/>
  <c r="BW9" i="4"/>
  <c r="BZ14" i="17"/>
  <c r="BW10" i="4"/>
  <c r="BW11" i="17"/>
  <c r="BW14" i="17"/>
  <c r="BZ5" i="4"/>
  <c r="BW14" i="4"/>
  <c r="CA3" i="17"/>
  <c r="CB3" i="17"/>
  <c r="BX3" i="4"/>
  <c r="BY3" i="4"/>
  <c r="BX3" i="17"/>
  <c r="BZ14" i="4"/>
  <c r="CA3" i="4"/>
  <c r="CA4" i="17"/>
  <c r="BX4" i="4"/>
  <c r="BX4" i="17"/>
  <c r="BY3" i="17"/>
  <c r="CA4" i="4"/>
  <c r="CB3" i="4"/>
  <c r="BX5" i="4"/>
  <c r="BY4" i="4"/>
  <c r="CB4" i="17"/>
  <c r="CA5" i="17"/>
  <c r="CA6" i="17"/>
  <c r="CB5" i="17"/>
  <c r="BX6" i="4"/>
  <c r="BY5" i="4"/>
  <c r="CA5" i="4"/>
  <c r="CB4" i="4"/>
  <c r="BY4" i="17"/>
  <c r="BX5" i="17"/>
  <c r="BY6" i="4"/>
  <c r="BX7" i="4"/>
  <c r="CA7" i="17"/>
  <c r="CB6" i="17"/>
  <c r="BY5" i="17"/>
  <c r="BX6" i="17"/>
  <c r="CB5" i="4"/>
  <c r="CA6" i="4"/>
  <c r="BY7" i="4"/>
  <c r="BX8" i="4"/>
  <c r="CB7" i="17"/>
  <c r="CA8" i="17"/>
  <c r="CA7" i="4"/>
  <c r="CB6" i="4"/>
  <c r="BX7" i="17"/>
  <c r="BY6" i="17"/>
  <c r="CA8" i="4"/>
  <c r="CB7" i="4"/>
  <c r="BY8" i="4"/>
  <c r="BX9" i="4"/>
  <c r="CB8" i="17"/>
  <c r="CA9" i="17"/>
  <c r="BY7" i="17"/>
  <c r="BX8" i="17"/>
  <c r="BX10" i="4"/>
  <c r="BY9" i="4"/>
  <c r="BY8" i="17"/>
  <c r="BX9" i="17"/>
  <c r="CB9" i="17"/>
  <c r="CA10" i="17"/>
  <c r="CA9" i="4"/>
  <c r="CB8" i="4"/>
  <c r="CA10" i="4"/>
  <c r="CB9" i="4"/>
  <c r="BY9" i="17"/>
  <c r="BX10" i="17"/>
  <c r="BY10" i="4"/>
  <c r="BX11" i="4"/>
  <c r="CB10" i="17"/>
  <c r="CA11" i="17"/>
  <c r="BX12" i="4"/>
  <c r="BY11" i="4"/>
  <c r="CA11" i="4"/>
  <c r="CB10" i="4"/>
  <c r="CB11" i="17"/>
  <c r="CA12" i="17"/>
  <c r="BY10" i="17"/>
  <c r="BX11" i="17"/>
  <c r="CA12" i="4"/>
  <c r="CB11" i="4"/>
  <c r="BY12" i="4"/>
  <c r="BX13" i="4"/>
  <c r="BY11" i="17"/>
  <c r="BX12" i="17"/>
  <c r="CB12" i="17"/>
  <c r="CA13" i="17"/>
  <c r="BY12" i="17"/>
  <c r="BX13" i="17"/>
  <c r="CB13" i="17"/>
  <c r="CA14" i="17"/>
  <c r="BY13" i="4"/>
  <c r="BX14" i="4"/>
  <c r="CA13" i="4"/>
  <c r="CB12" i="4"/>
  <c r="CB14" i="17"/>
  <c r="CA15" i="17"/>
  <c r="CA14" i="4"/>
  <c r="CB13" i="4"/>
  <c r="BY14" i="4"/>
  <c r="BX15" i="4"/>
  <c r="BY13" i="17"/>
  <c r="BX14" i="17"/>
  <c r="BX16" i="4"/>
  <c r="BY15" i="4"/>
  <c r="BY14" i="17"/>
  <c r="BX15" i="17"/>
  <c r="CA15" i="4"/>
  <c r="CB14" i="4"/>
  <c r="CA16" i="17"/>
  <c r="CB15" i="17"/>
  <c r="BY16" i="4"/>
  <c r="BX16" i="17"/>
  <c r="BY15" i="17"/>
  <c r="CB16" i="17"/>
  <c r="CA16" i="4"/>
  <c r="CB15" i="4"/>
  <c r="BY16" i="17"/>
  <c r="CB16" i="4"/>
</calcChain>
</file>

<file path=xl/sharedStrings.xml><?xml version="1.0" encoding="utf-8"?>
<sst xmlns="http://schemas.openxmlformats.org/spreadsheetml/2006/main" count="700" uniqueCount="92">
  <si>
    <t>m2</t>
  </si>
  <si>
    <t>m1</t>
  </si>
  <si>
    <t>S14</t>
  </si>
  <si>
    <t>S13</t>
  </si>
  <si>
    <t>S12</t>
  </si>
  <si>
    <t>S11</t>
  </si>
  <si>
    <t>S10</t>
  </si>
  <si>
    <t>S9</t>
  </si>
  <si>
    <t>S8</t>
  </si>
  <si>
    <t>S7</t>
  </si>
  <si>
    <t>S6</t>
  </si>
  <si>
    <t>S5</t>
  </si>
  <si>
    <t>S4</t>
  </si>
  <si>
    <t>S3</t>
  </si>
  <si>
    <t>S2</t>
  </si>
  <si>
    <t>S1</t>
  </si>
  <si>
    <t>ok</t>
  </si>
  <si>
    <t>Conclusion</t>
  </si>
  <si>
    <t>1% critical value</t>
  </si>
  <si>
    <t>5% critical value</t>
  </si>
  <si>
    <t>G</t>
  </si>
  <si>
    <t>Grubb's test single low outlier</t>
  </si>
  <si>
    <t>Grubb's test single high outlier</t>
  </si>
  <si>
    <t>Subject</t>
  </si>
  <si>
    <t>straggler</t>
  </si>
  <si>
    <t>outliers</t>
  </si>
  <si>
    <t>C</t>
  </si>
  <si>
    <t>s14</t>
  </si>
  <si>
    <t>outlier</t>
  </si>
  <si>
    <t>s13</t>
  </si>
  <si>
    <t>s12</t>
  </si>
  <si>
    <t>s11</t>
  </si>
  <si>
    <t>s10</t>
  </si>
  <si>
    <t>s9</t>
  </si>
  <si>
    <t>s8</t>
  </si>
  <si>
    <t>s7</t>
  </si>
  <si>
    <t>s6</t>
  </si>
  <si>
    <t>s5</t>
  </si>
  <si>
    <t>s4</t>
  </si>
  <si>
    <t>s3</t>
  </si>
  <si>
    <t>s2</t>
  </si>
  <si>
    <t xml:space="preserve">                          </t>
  </si>
  <si>
    <t>s1</t>
  </si>
  <si>
    <t>sRj/mj</t>
  </si>
  <si>
    <t>srj/mj</t>
  </si>
  <si>
    <t>sRj</t>
  </si>
  <si>
    <t>srj</t>
  </si>
  <si>
    <t>q</t>
  </si>
  <si>
    <t>pj</t>
  </si>
  <si>
    <t>somme(sij²)</t>
  </si>
  <si>
    <t>moy(xi)</t>
  </si>
  <si>
    <t>max(sd)²</t>
  </si>
  <si>
    <t>Maximum mean</t>
  </si>
  <si>
    <t xml:space="preserve">Maximum SD </t>
  </si>
  <si>
    <t>Grubb's test single low outlier : Identify for each level minimum mean</t>
  </si>
  <si>
    <t>sd (xi)</t>
  </si>
  <si>
    <t>Grubb's test single high outlier : Identify for each level maximum mean</t>
  </si>
  <si>
    <t>Identify for each level maximum SD</t>
  </si>
  <si>
    <t>Scrutiny of results for consistency and outliers : Grubb's test on form b (cell means)</t>
  </si>
  <si>
    <t>Scrutiny of results for consistency and outliers : cochran's test on form C (standard deviation)</t>
  </si>
  <si>
    <t>K</t>
  </si>
  <si>
    <t>H</t>
  </si>
  <si>
    <t>Ajout des lignes 1% et 5% pour K et H</t>
  </si>
  <si>
    <t>s_j</t>
  </si>
  <si>
    <t>s_ij</t>
  </si>
  <si>
    <t>Scrutiny of results for consistency and outliers : graphical conistency technique</t>
  </si>
  <si>
    <t>s²Rj</t>
  </si>
  <si>
    <t>s²Lj (sans neg)</t>
  </si>
  <si>
    <t>s²Lj</t>
  </si>
  <si>
    <t>FORM C STANDARD DEVIATIONS</t>
  </si>
  <si>
    <t>s²dj</t>
  </si>
  <si>
    <t>bar(nj)</t>
  </si>
  <si>
    <t>p-1</t>
  </si>
  <si>
    <t>∑nij²</t>
  </si>
  <si>
    <t>∑nij</t>
  </si>
  <si>
    <t>srj²</t>
  </si>
  <si>
    <t>sR_bm</t>
  </si>
  <si>
    <t>bR</t>
  </si>
  <si>
    <t>sr_bm</t>
  </si>
  <si>
    <t>br</t>
  </si>
  <si>
    <t xml:space="preserve"> </t>
  </si>
  <si>
    <t>Relationship between prevision values and mean level</t>
  </si>
  <si>
    <t>Calculation of general mean and variances (sans outliers)</t>
  </si>
  <si>
    <t>FORM B MEANS</t>
  </si>
  <si>
    <t>FORM A ORIGINAL DATA</t>
  </si>
  <si>
    <t>Machine 1</t>
  </si>
  <si>
    <t>Machine 2</t>
  </si>
  <si>
    <t>Machine 3</t>
  </si>
  <si>
    <t>Minimum mean</t>
  </si>
  <si>
    <t>Subject j</t>
  </si>
  <si>
    <t>Tableau sans l'outlier</t>
  </si>
  <si>
    <t>Relation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</si>
</sst>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mbria Math"/>
      <family val="1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Fill="1"/>
    <xf numFmtId="0" fontId="0" fillId="3" borderId="3" xfId="0" applyFill="1" applyBorder="1"/>
    <xf numFmtId="0" fontId="0" fillId="4" borderId="3" xfId="0" applyFill="1" applyBorder="1"/>
    <xf numFmtId="0" fontId="2" fillId="4" borderId="0" xfId="0" applyFont="1" applyFill="1"/>
    <xf numFmtId="0" fontId="0" fillId="2" borderId="3" xfId="0" applyFill="1" applyBorder="1"/>
    <xf numFmtId="0" fontId="2" fillId="2" borderId="0" xfId="0" applyFont="1" applyFill="1"/>
    <xf numFmtId="0" fontId="2" fillId="0" borderId="8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4" fillId="0" borderId="1" xfId="0" applyFont="1" applyBorder="1"/>
    <xf numFmtId="0" fontId="2" fillId="0" borderId="0" xfId="0" applyFont="1"/>
    <xf numFmtId="0" fontId="2" fillId="0" borderId="0" xfId="0" applyFont="1" applyBorder="1"/>
    <xf numFmtId="0" fontId="0" fillId="5" borderId="0" xfId="0" applyFill="1"/>
    <xf numFmtId="9" fontId="0" fillId="5" borderId="0" xfId="0" applyNumberFormat="1" applyFill="1"/>
    <xf numFmtId="0" fontId="2" fillId="0" borderId="8" xfId="0" applyFont="1" applyBorder="1"/>
    <xf numFmtId="0" fontId="0" fillId="0" borderId="8" xfId="0" applyBorder="1"/>
    <xf numFmtId="0" fontId="0" fillId="0" borderId="1" xfId="0" applyBorder="1"/>
    <xf numFmtId="0" fontId="2" fillId="0" borderId="8" xfId="0" applyFont="1" applyFill="1" applyBorder="1" applyAlignment="1"/>
    <xf numFmtId="0" fontId="0" fillId="0" borderId="0" xfId="0" applyFill="1" applyBorder="1"/>
    <xf numFmtId="0" fontId="0" fillId="0" borderId="0" xfId="0" quotePrefix="1" applyNumberFormat="1"/>
    <xf numFmtId="9" fontId="0" fillId="0" borderId="0" xfId="0" applyNumberFormat="1"/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6" borderId="8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6" fillId="0" borderId="8" xfId="0" applyFont="1" applyBorder="1"/>
    <xf numFmtId="0" fontId="2" fillId="0" borderId="0" xfId="0" applyFont="1" applyBorder="1" applyAlignment="1">
      <alignment horizontal="center"/>
    </xf>
    <xf numFmtId="0" fontId="0" fillId="0" borderId="8" xfId="0" applyFont="1" applyFill="1" applyBorder="1"/>
    <xf numFmtId="0" fontId="0" fillId="0" borderId="0" xfId="0" applyFill="1" applyBorder="1" applyAlignment="1">
      <alignment horizontal="center"/>
    </xf>
    <xf numFmtId="0" fontId="6" fillId="0" borderId="0" xfId="0" applyFont="1"/>
    <xf numFmtId="0" fontId="7" fillId="0" borderId="8" xfId="0" applyFont="1" applyFill="1" applyBorder="1"/>
    <xf numFmtId="0" fontId="8" fillId="0" borderId="8" xfId="0" applyFont="1" applyFill="1" applyBorder="1"/>
    <xf numFmtId="0" fontId="2" fillId="0" borderId="8" xfId="0" applyFont="1" applyBorder="1" applyAlignment="1"/>
    <xf numFmtId="0" fontId="8" fillId="0" borderId="8" xfId="0" applyFont="1" applyBorder="1"/>
    <xf numFmtId="0" fontId="5" fillId="0" borderId="0" xfId="0" applyFont="1"/>
    <xf numFmtId="164" fontId="0" fillId="0" borderId="8" xfId="0" applyNumberFormat="1" applyBorder="1"/>
    <xf numFmtId="2" fontId="0" fillId="6" borderId="8" xfId="0" applyNumberFormat="1" applyFill="1" applyBorder="1" applyAlignment="1">
      <alignment horizontal="center"/>
    </xf>
    <xf numFmtId="2" fontId="0" fillId="4" borderId="8" xfId="0" applyNumberFormat="1" applyFill="1" applyBorder="1" applyAlignment="1">
      <alignment horizontal="center"/>
    </xf>
    <xf numFmtId="2" fontId="0" fillId="2" borderId="8" xfId="0" applyNumberForma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65" fontId="0" fillId="0" borderId="0" xfId="0" applyNumberFormat="1"/>
    <xf numFmtId="2" fontId="0" fillId="0" borderId="0" xfId="0" applyNumberFormat="1"/>
    <xf numFmtId="0" fontId="2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2" borderId="3" xfId="0" applyFont="1" applyFill="1" applyBorder="1"/>
    <xf numFmtId="0" fontId="0" fillId="2" borderId="4" xfId="0" applyFont="1" applyFill="1" applyBorder="1"/>
    <xf numFmtId="0" fontId="0" fillId="6" borderId="5" xfId="0" applyFill="1" applyBorder="1" applyAlignment="1">
      <alignment horizontal="center"/>
    </xf>
    <xf numFmtId="0" fontId="0" fillId="0" borderId="0" xfId="0" quotePrefix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6" borderId="0" xfId="0" applyFont="1" applyFill="1"/>
    <xf numFmtId="0" fontId="0" fillId="0" borderId="5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9" fontId="0" fillId="0" borderId="0" xfId="0" applyNumberFormat="1" applyFill="1" applyBorder="1"/>
    <xf numFmtId="2" fontId="0" fillId="6" borderId="5" xfId="0" applyNumberFormat="1" applyFill="1" applyBorder="1" applyAlignment="1">
      <alignment horizontal="center"/>
    </xf>
    <xf numFmtId="2" fontId="3" fillId="6" borderId="5" xfId="0" applyNumberFormat="1" applyFont="1" applyFill="1" applyBorder="1" applyAlignment="1">
      <alignment horizontal="center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1" fillId="0" borderId="9" xfId="0" applyFont="1" applyBorder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0" xfId="0" applyFont="1" applyAlignment="1">
      <alignment vertical="center"/>
    </xf>
    <xf numFmtId="165" fontId="11" fillId="0" borderId="9" xfId="0" applyNumberFormat="1" applyFont="1" applyBorder="1" applyAlignment="1">
      <alignment horizontal="center" vertical="center"/>
    </xf>
    <xf numFmtId="0" fontId="12" fillId="0" borderId="0" xfId="0" applyFont="1"/>
    <xf numFmtId="2" fontId="12" fillId="0" borderId="0" xfId="0" applyNumberFormat="1" applyFont="1" applyAlignment="1">
      <alignment horizontal="center"/>
    </xf>
    <xf numFmtId="0" fontId="2" fillId="0" borderId="11" xfId="0" applyFont="1" applyBorder="1" applyAlignment="1">
      <alignment horizontal="center"/>
    </xf>
    <xf numFmtId="0" fontId="2" fillId="2" borderId="6" xfId="0" applyFont="1" applyFill="1" applyBorder="1"/>
    <xf numFmtId="0" fontId="0" fillId="2" borderId="6" xfId="0" applyFill="1" applyBorder="1"/>
    <xf numFmtId="0" fontId="2" fillId="4" borderId="6" xfId="0" applyFont="1" applyFill="1" applyBorder="1"/>
    <xf numFmtId="0" fontId="0" fillId="4" borderId="6" xfId="0" applyFill="1" applyBorder="1"/>
    <xf numFmtId="0" fontId="2" fillId="3" borderId="6" xfId="0" applyFont="1" applyFill="1" applyBorder="1"/>
    <xf numFmtId="0" fontId="0" fillId="3" borderId="6" xfId="0" applyFill="1" applyBorder="1"/>
    <xf numFmtId="0" fontId="0" fillId="3" borderId="12" xfId="0" applyFill="1" applyBorder="1"/>
    <xf numFmtId="0" fontId="4" fillId="0" borderId="0" xfId="0" applyFont="1" applyFill="1" applyBorder="1"/>
    <xf numFmtId="0" fontId="2" fillId="0" borderId="0" xfId="0" applyFont="1" applyFill="1" applyBorder="1"/>
    <xf numFmtId="1" fontId="10" fillId="0" borderId="0" xfId="0" applyNumberFormat="1" applyFont="1" applyAlignment="1">
      <alignment horizontal="center" vertical="center"/>
    </xf>
    <xf numFmtId="0" fontId="0" fillId="7" borderId="8" xfId="0" applyFill="1" applyBorder="1"/>
    <xf numFmtId="0" fontId="2" fillId="0" borderId="8" xfId="0" applyFont="1" applyBorder="1" applyAlignment="1">
      <alignment horizontal="center"/>
    </xf>
    <xf numFmtId="165" fontId="0" fillId="5" borderId="0" xfId="0" applyNumberFormat="1" applyFill="1"/>
    <xf numFmtId="2" fontId="3" fillId="2" borderId="8" xfId="0" applyNumberFormat="1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3" borderId="2" xfId="0" applyFill="1" applyBorder="1"/>
    <xf numFmtId="0" fontId="0" fillId="4" borderId="0" xfId="0" applyFill="1" applyBorder="1"/>
    <xf numFmtId="0" fontId="0" fillId="4" borderId="4" xfId="0" applyFill="1" applyBorder="1"/>
    <xf numFmtId="0" fontId="0" fillId="3" borderId="0" xfId="0" applyFill="1" applyBorder="1"/>
    <xf numFmtId="0" fontId="0" fillId="3" borderId="4" xfId="0" applyFill="1" applyBorder="1"/>
    <xf numFmtId="0" fontId="0" fillId="3" borderId="1" xfId="0" applyFill="1" applyBorder="1"/>
    <xf numFmtId="0" fontId="0" fillId="3" borderId="13" xfId="0" applyFill="1" applyBorder="1"/>
    <xf numFmtId="0" fontId="0" fillId="2" borderId="5" xfId="0" applyFont="1" applyFill="1" applyBorder="1"/>
    <xf numFmtId="0" fontId="0" fillId="2" borderId="0" xfId="0" applyFont="1" applyFill="1" applyBorder="1"/>
    <xf numFmtId="0" fontId="0" fillId="2" borderId="4" xfId="0" applyFill="1" applyBorder="1"/>
    <xf numFmtId="0" fontId="2" fillId="0" borderId="8" xfId="0" applyFont="1" applyBorder="1" applyAlignment="1">
      <alignment horizontal="center"/>
    </xf>
    <xf numFmtId="164" fontId="0" fillId="7" borderId="8" xfId="0" applyNumberFormat="1" applyFill="1" applyBorder="1"/>
    <xf numFmtId="0" fontId="0" fillId="0" borderId="6" xfId="0" applyBorder="1"/>
    <xf numFmtId="0" fontId="0" fillId="0" borderId="4" xfId="0" applyBorder="1"/>
    <xf numFmtId="0" fontId="0" fillId="0" borderId="8" xfId="0" applyFont="1" applyBorder="1"/>
    <xf numFmtId="0" fontId="0" fillId="0" borderId="9" xfId="0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Relationship Id="rId2" Type="http://schemas.microsoft.com/office/2011/relationships/chartStyle" Target="style1.xml"/><Relationship Id="rId3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Relationship Id="rId2" Type="http://schemas.microsoft.com/office/2011/relationships/chartStyle" Target="style4.xml"/><Relationship Id="rId3" Type="http://schemas.microsoft.com/office/2011/relationships/chartColorStyle" Target="colors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Mandel's within-machines consitency statistic k, grouped by machine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Repro_hands!$Z$28:$Z$30</c:f>
              <c:numCache>
                <c:formatCode>General</c:formatCode>
                <c:ptCount val="3"/>
                <c:pt idx="0">
                  <c:v>0.986927542439653</c:v>
                </c:pt>
                <c:pt idx="1">
                  <c:v>1.184313050927584</c:v>
                </c:pt>
                <c:pt idx="2">
                  <c:v>0.789542033951723</c:v>
                </c:pt>
              </c:numCache>
            </c:numRef>
          </c:val>
        </c:ser>
        <c:ser>
          <c:idx val="1"/>
          <c:order val="1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Repro_hands!$AJ$28:$AJ$30</c:f>
              <c:numCache>
                <c:formatCode>General</c:formatCode>
                <c:ptCount val="3"/>
                <c:pt idx="0">
                  <c:v>1.485221314465011</c:v>
                </c:pt>
                <c:pt idx="1">
                  <c:v>0.891132788679007</c:v>
                </c:pt>
                <c:pt idx="2">
                  <c:v>0.0</c:v>
                </c:pt>
              </c:numCache>
            </c:numRef>
          </c:val>
        </c:ser>
        <c:ser>
          <c:idx val="2"/>
          <c:order val="2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Repro_hands!$AT$28:$AT$30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val>
        </c:ser>
        <c:ser>
          <c:idx val="3"/>
          <c:order val="3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Repro_hands!$BD$28:$BD$30</c:f>
              <c:numCache>
                <c:formatCode>General</c:formatCode>
                <c:ptCount val="3"/>
                <c:pt idx="0">
                  <c:v>0.0</c:v>
                </c:pt>
                <c:pt idx="1">
                  <c:v>1.22474487139159</c:v>
                </c:pt>
                <c:pt idx="2">
                  <c:v>1.22474487139159</c:v>
                </c:pt>
              </c:numCache>
            </c:numRef>
          </c:val>
        </c:ser>
        <c:ser>
          <c:idx val="4"/>
          <c:order val="4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Repro_hands!$BN$28:$BN$30</c:f>
              <c:numCache>
                <c:formatCode>General</c:formatCode>
                <c:ptCount val="3"/>
                <c:pt idx="0">
                  <c:v>1.532261755365747</c:v>
                </c:pt>
                <c:pt idx="1">
                  <c:v>0.255376959227625</c:v>
                </c:pt>
                <c:pt idx="2">
                  <c:v>0.766130877682874</c:v>
                </c:pt>
              </c:numCache>
            </c:numRef>
          </c:val>
        </c:ser>
        <c:ser>
          <c:idx val="5"/>
          <c:order val="5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Repro_hands!$Z$36:$Z$38</c:f>
              <c:numCache>
                <c:formatCode>General</c:formatCode>
                <c:ptCount val="3"/>
                <c:pt idx="0">
                  <c:v>1.507556722888818</c:v>
                </c:pt>
                <c:pt idx="1">
                  <c:v>0.603022689155527</c:v>
                </c:pt>
                <c:pt idx="2">
                  <c:v>0.603022689155527</c:v>
                </c:pt>
              </c:numCache>
            </c:numRef>
          </c:val>
        </c:ser>
        <c:ser>
          <c:idx val="6"/>
          <c:order val="6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Repro_hands!$AJ$36:$AJ$38</c:f>
              <c:numCache>
                <c:formatCode>General</c:formatCode>
                <c:ptCount val="3"/>
                <c:pt idx="0">
                  <c:v>1.608168802256692</c:v>
                </c:pt>
                <c:pt idx="1">
                  <c:v>0.0</c:v>
                </c:pt>
                <c:pt idx="2">
                  <c:v>0.643267520902677</c:v>
                </c:pt>
              </c:numCache>
            </c:numRef>
          </c:val>
        </c:ser>
        <c:ser>
          <c:idx val="7"/>
          <c:order val="7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Repro_hands!$AT$36:$AT$38</c:f>
              <c:numCache>
                <c:formatCode>General</c:formatCode>
                <c:ptCount val="3"/>
                <c:pt idx="0">
                  <c:v>0.0</c:v>
                </c:pt>
                <c:pt idx="1">
                  <c:v>1.22474487139159</c:v>
                </c:pt>
                <c:pt idx="2">
                  <c:v>1.22474487139159</c:v>
                </c:pt>
              </c:numCache>
            </c:numRef>
          </c:val>
        </c:ser>
        <c:ser>
          <c:idx val="8"/>
          <c:order val="8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Repro_hands!$BD$36:$BD$38</c:f>
              <c:numCache>
                <c:formatCode>General</c:formatCode>
                <c:ptCount val="3"/>
                <c:pt idx="0">
                  <c:v>0.237915475715443</c:v>
                </c:pt>
                <c:pt idx="1">
                  <c:v>1.427492854292659</c:v>
                </c:pt>
                <c:pt idx="2">
                  <c:v>0.951661902861773</c:v>
                </c:pt>
              </c:numCache>
            </c:numRef>
          </c:val>
        </c:ser>
        <c:ser>
          <c:idx val="9"/>
          <c:order val="9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Repro_hands!$BN$36:$BN$38</c:f>
              <c:numCache>
                <c:formatCode>General</c:formatCode>
                <c:ptCount val="3"/>
                <c:pt idx="0">
                  <c:v>0.819288030372914</c:v>
                </c:pt>
                <c:pt idx="1">
                  <c:v>0.117041147196131</c:v>
                </c:pt>
                <c:pt idx="2">
                  <c:v>1.521534913549697</c:v>
                </c:pt>
              </c:numCache>
            </c:numRef>
          </c:val>
        </c:ser>
        <c:ser>
          <c:idx val="10"/>
          <c:order val="1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Repro_hands!$Z$45:$Z$47</c:f>
              <c:numCache>
                <c:formatCode>General</c:formatCode>
                <c:ptCount val="3"/>
                <c:pt idx="0">
                  <c:v>0.707106781186547</c:v>
                </c:pt>
                <c:pt idx="1">
                  <c:v>0.707106781186547</c:v>
                </c:pt>
                <c:pt idx="2">
                  <c:v>1.414213562373095</c:v>
                </c:pt>
              </c:numCache>
            </c:numRef>
          </c:val>
        </c:ser>
        <c:ser>
          <c:idx val="11"/>
          <c:order val="11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Repro_hands!$AJ$45:$AJ$47</c:f>
              <c:numCache>
                <c:formatCode>General</c:formatCode>
                <c:ptCount val="3"/>
                <c:pt idx="0">
                  <c:v>0.676481425202546</c:v>
                </c:pt>
                <c:pt idx="1">
                  <c:v>1.127469042004243</c:v>
                </c:pt>
                <c:pt idx="2">
                  <c:v>1.127469042004243</c:v>
                </c:pt>
              </c:numCache>
            </c:numRef>
          </c:val>
        </c:ser>
        <c:ser>
          <c:idx val="12"/>
          <c:order val="12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Repro_hands!$AT$45:$AT$47</c:f>
              <c:numCache>
                <c:formatCode>General</c:formatCode>
                <c:ptCount val="3"/>
                <c:pt idx="0">
                  <c:v>0.359425378723892</c:v>
                </c:pt>
                <c:pt idx="1">
                  <c:v>1.198084595746307</c:v>
                </c:pt>
                <c:pt idx="2">
                  <c:v>1.198084595746307</c:v>
                </c:pt>
              </c:numCache>
            </c:numRef>
          </c:val>
        </c:ser>
        <c:ser>
          <c:idx val="13"/>
          <c:order val="13"/>
          <c:tx>
            <c:v>Série14</c:v>
          </c:tx>
          <c:spPr>
            <a:solidFill>
              <a:sysClr val="window" lastClr="FFFFFF">
                <a:lumMod val="50000"/>
              </a:sysClr>
            </a:solidFill>
            <a:ln>
              <a:noFill/>
            </a:ln>
            <a:effectLst/>
          </c:spPr>
          <c:invertIfNegative val="0"/>
          <c:cat>
            <c:strRef>
              <c:f>Repro_hands!$R$28:$R$30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Repro_hands!$BD$45:$BD$47</c:f>
              <c:numCache>
                <c:formatCode>General</c:formatCode>
                <c:ptCount val="3"/>
                <c:pt idx="0">
                  <c:v>0.27050089040023</c:v>
                </c:pt>
                <c:pt idx="1">
                  <c:v>1.623005342401378</c:v>
                </c:pt>
                <c:pt idx="2">
                  <c:v>0.541001780800459</c:v>
                </c:pt>
              </c:numCache>
            </c:numRef>
          </c:val>
        </c:ser>
        <c:ser>
          <c:idx val="14"/>
          <c:order val="14"/>
          <c:tx>
            <c:v>Série15</c:v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Repro_hands!$R$28:$R$30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Repro_mains!#REF!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5"/>
        <c:axId val="-2127961656"/>
        <c:axId val="-2128206248"/>
      </c:barChart>
      <c:lineChart>
        <c:grouping val="standard"/>
        <c:varyColors val="0"/>
        <c:ser>
          <c:idx val="15"/>
          <c:order val="15"/>
          <c:spPr>
            <a:ln w="25400" cap="rnd">
              <a:solidFill>
                <a:srgbClr val="E7E6E6">
                  <a:lumMod val="25000"/>
                </a:srgbClr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Repro_hands!$S$60:$T$60</c:f>
              <c:numCache>
                <c:formatCode>General</c:formatCode>
                <c:ptCount val="2"/>
                <c:pt idx="0">
                  <c:v>1.71</c:v>
                </c:pt>
                <c:pt idx="1">
                  <c:v>1.71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Repro_hands!$S$61:$T$61</c:f>
              <c:strCache>
                <c:ptCount val="1"/>
                <c:pt idx="0">
                  <c:v>1.65 1.65</c:v>
                </c:pt>
              </c:strCache>
            </c:strRef>
          </c:tx>
          <c:spPr>
            <a:ln w="25400" cap="rnd">
              <a:solidFill>
                <a:srgbClr val="E7E6E6">
                  <a:lumMod val="25000"/>
                </a:srgbClr>
              </a:solidFill>
              <a:prstDash val="dash"/>
              <a:round/>
            </a:ln>
            <a:effectLst>
              <a:glow>
                <a:srgbClr val="5B9BD5">
                  <a:alpha val="40000"/>
                </a:srgbClr>
              </a:glow>
            </a:effectLst>
          </c:spPr>
          <c:marker>
            <c:symbol val="none"/>
          </c:marker>
          <c:val>
            <c:numRef>
              <c:f>Repro_hands!$S$61:$T$61</c:f>
              <c:numCache>
                <c:formatCode>General</c:formatCode>
                <c:ptCount val="2"/>
                <c:pt idx="0">
                  <c:v>1.65</c:v>
                </c:pt>
                <c:pt idx="1">
                  <c:v>1.65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7726152"/>
        <c:axId val="-2127965736"/>
      </c:lineChart>
      <c:catAx>
        <c:axId val="-2127961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8206248"/>
        <c:crosses val="autoZero"/>
        <c:auto val="1"/>
        <c:lblAlgn val="ctr"/>
        <c:lblOffset val="100"/>
        <c:noMultiLvlLbl val="0"/>
      </c:catAx>
      <c:valAx>
        <c:axId val="-2128206248"/>
        <c:scaling>
          <c:orientation val="minMax"/>
          <c:max val="2.0"/>
          <c:min val="0.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7961656"/>
        <c:crosses val="autoZero"/>
        <c:crossBetween val="between"/>
        <c:majorUnit val="1.0"/>
      </c:valAx>
      <c:valAx>
        <c:axId val="-2127965736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-2127726152"/>
        <c:crosses val="max"/>
        <c:crossBetween val="midCat"/>
      </c:valAx>
      <c:catAx>
        <c:axId val="-2127726152"/>
        <c:scaling>
          <c:orientation val="minMax"/>
        </c:scaling>
        <c:delete val="0"/>
        <c:axPos val="t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7965736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" l="0.700000000000001" r="0.700000000000001" t="0.750000000000001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FR" sz="1100">
                <a:solidFill>
                  <a:sysClr val="windowText" lastClr="000000"/>
                </a:solidFill>
              </a:rPr>
              <a:t>Mandel's between-machines</a:t>
            </a:r>
            <a:r>
              <a:rPr lang="fr-FR" sz="1100" baseline="0">
                <a:solidFill>
                  <a:sysClr val="windowText" lastClr="000000"/>
                </a:solidFill>
              </a:rPr>
              <a:t> consitency statistic </a:t>
            </a:r>
            <a:r>
              <a:rPr lang="fr-FR" sz="1100" i="1" baseline="0">
                <a:solidFill>
                  <a:sysClr val="windowText" lastClr="000000"/>
                </a:solidFill>
              </a:rPr>
              <a:t>h</a:t>
            </a:r>
            <a:r>
              <a:rPr lang="fr-FR" sz="1100" baseline="0">
                <a:solidFill>
                  <a:sysClr val="windowText" lastClr="000000"/>
                </a:solidFill>
              </a:rPr>
              <a:t>, grouped by machine</a:t>
            </a:r>
            <a:endParaRPr lang="fr-FR" sz="110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Repro_hands!$V$28:$V$30</c:f>
              <c:numCache>
                <c:formatCode>General</c:formatCode>
                <c:ptCount val="3"/>
                <c:pt idx="0">
                  <c:v>-0.440225453162813</c:v>
                </c:pt>
                <c:pt idx="1">
                  <c:v>-0.7043607250605</c:v>
                </c:pt>
                <c:pt idx="2">
                  <c:v>1.14458617822331</c:v>
                </c:pt>
              </c:numCache>
            </c:numRef>
          </c:val>
        </c:ser>
        <c:ser>
          <c:idx val="1"/>
          <c:order val="1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Repro_hands!$AF$28:$AF$30</c:f>
              <c:numCache>
                <c:formatCode>General</c:formatCode>
                <c:ptCount val="3"/>
                <c:pt idx="0">
                  <c:v>-1.147078669352809</c:v>
                </c:pt>
                <c:pt idx="1">
                  <c:v>0.688247201611685</c:v>
                </c:pt>
                <c:pt idx="2">
                  <c:v>0.458831467741123</c:v>
                </c:pt>
              </c:numCache>
            </c:numRef>
          </c:val>
        </c:ser>
        <c:ser>
          <c:idx val="2"/>
          <c:order val="2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Repro_hands!$AP$28:$AP$30</c:f>
              <c:numCache>
                <c:formatCode>General</c:formatCode>
                <c:ptCount val="3"/>
                <c:pt idx="0">
                  <c:v>-1.0</c:v>
                </c:pt>
                <c:pt idx="1">
                  <c:v>1.0</c:v>
                </c:pt>
                <c:pt idx="2">
                  <c:v>0.0</c:v>
                </c:pt>
              </c:numCache>
            </c:numRef>
          </c:val>
        </c:ser>
        <c:ser>
          <c:idx val="3"/>
          <c:order val="3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Repro_hands!$AZ$28:$AZ$30</c:f>
              <c:numCache>
                <c:formatCode>General</c:formatCode>
                <c:ptCount val="3"/>
                <c:pt idx="0">
                  <c:v>1.109400392450458</c:v>
                </c:pt>
                <c:pt idx="1">
                  <c:v>-0.277350098112615</c:v>
                </c:pt>
                <c:pt idx="2">
                  <c:v>-0.832050294337844</c:v>
                </c:pt>
              </c:numCache>
            </c:numRef>
          </c:val>
        </c:ser>
        <c:ser>
          <c:idx val="4"/>
          <c:order val="4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Repro_hands!$BJ$28:$BJ$30</c:f>
              <c:numCache>
                <c:formatCode>General</c:formatCode>
                <c:ptCount val="3"/>
                <c:pt idx="0">
                  <c:v>0.635942906813732</c:v>
                </c:pt>
                <c:pt idx="1">
                  <c:v>0.516703611786158</c:v>
                </c:pt>
                <c:pt idx="2">
                  <c:v>-1.152646518599887</c:v>
                </c:pt>
              </c:numCache>
            </c:numRef>
          </c:val>
        </c:ser>
        <c:ser>
          <c:idx val="5"/>
          <c:order val="5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Repro_hands!$V$36:$V$38</c:f>
              <c:numCache>
                <c:formatCode>General</c:formatCode>
                <c:ptCount val="3"/>
                <c:pt idx="0">
                  <c:v>-0.755928946018454</c:v>
                </c:pt>
                <c:pt idx="1">
                  <c:v>-0.377964473009227</c:v>
                </c:pt>
                <c:pt idx="2">
                  <c:v>1.133893419027682</c:v>
                </c:pt>
              </c:numCache>
            </c:numRef>
          </c:val>
        </c:ser>
        <c:ser>
          <c:idx val="6"/>
          <c:order val="6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Repro_hands!$AF$36:$AF$38</c:f>
              <c:numCache>
                <c:formatCode>General</c:formatCode>
                <c:ptCount val="3"/>
                <c:pt idx="0">
                  <c:v>1.12089707663561</c:v>
                </c:pt>
                <c:pt idx="1">
                  <c:v>-0.800640769025436</c:v>
                </c:pt>
                <c:pt idx="2">
                  <c:v>-0.320256307610174</c:v>
                </c:pt>
              </c:numCache>
            </c:numRef>
          </c:val>
        </c:ser>
        <c:ser>
          <c:idx val="7"/>
          <c:order val="7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Repro_hands!$AP$36:$AP$38</c:f>
              <c:numCache>
                <c:formatCode>General</c:formatCode>
                <c:ptCount val="3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</c:numCache>
            </c:numRef>
          </c:val>
        </c:ser>
        <c:ser>
          <c:idx val="8"/>
          <c:order val="8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Repro_hands!$AZ$36:$AZ$38</c:f>
              <c:numCache>
                <c:formatCode>General</c:formatCode>
                <c:ptCount val="3"/>
                <c:pt idx="0">
                  <c:v>0.872871560943976</c:v>
                </c:pt>
                <c:pt idx="1">
                  <c:v>-1.091089451179956</c:v>
                </c:pt>
                <c:pt idx="2">
                  <c:v>0.218217890235999</c:v>
                </c:pt>
              </c:numCache>
            </c:numRef>
          </c:val>
        </c:ser>
        <c:ser>
          <c:idx val="9"/>
          <c:order val="9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Repro_hands!$BJ$36:$BJ$38</c:f>
              <c:numCache>
                <c:formatCode>General</c:formatCode>
                <c:ptCount val="3"/>
                <c:pt idx="0">
                  <c:v>-0.398216086792002</c:v>
                </c:pt>
                <c:pt idx="1">
                  <c:v>-0.739544161185147</c:v>
                </c:pt>
                <c:pt idx="2">
                  <c:v>1.137760247977148</c:v>
                </c:pt>
              </c:numCache>
            </c:numRef>
          </c:val>
        </c:ser>
        <c:ser>
          <c:idx val="10"/>
          <c:order val="1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Repro_hands!$V$45:$V$47</c:f>
              <c:numCache>
                <c:formatCode>General</c:formatCode>
                <c:ptCount val="3"/>
                <c:pt idx="0">
                  <c:v>-0.57735026918963</c:v>
                </c:pt>
                <c:pt idx="1">
                  <c:v>1.154700538379247</c:v>
                </c:pt>
                <c:pt idx="2">
                  <c:v>-0.57735026918963</c:v>
                </c:pt>
              </c:numCache>
            </c:numRef>
          </c:val>
        </c:ser>
        <c:ser>
          <c:idx val="11"/>
          <c:order val="11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Repro_hands!$AF$45:$AF$47</c:f>
              <c:numCache>
                <c:formatCode>General</c:formatCode>
                <c:ptCount val="3"/>
                <c:pt idx="0">
                  <c:v>1.154700538379251</c:v>
                </c:pt>
                <c:pt idx="1">
                  <c:v>-0.577350269189626</c:v>
                </c:pt>
                <c:pt idx="2">
                  <c:v>-0.577350269189626</c:v>
                </c:pt>
              </c:numCache>
            </c:numRef>
          </c:val>
        </c:ser>
        <c:ser>
          <c:idx val="12"/>
          <c:order val="12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Repro_hands!$AP$45:$AP$47</c:f>
              <c:numCache>
                <c:formatCode>General</c:formatCode>
                <c:ptCount val="3"/>
                <c:pt idx="0">
                  <c:v>-1.059625885652037</c:v>
                </c:pt>
                <c:pt idx="1">
                  <c:v>0.132453235706502</c:v>
                </c:pt>
                <c:pt idx="2">
                  <c:v>0.927172649945529</c:v>
                </c:pt>
              </c:numCache>
            </c:numRef>
          </c:val>
        </c:ser>
        <c:ser>
          <c:idx val="13"/>
          <c:order val="13"/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Repro_hands!$AP$45:$AP$47</c:f>
              <c:numCache>
                <c:formatCode>General</c:formatCode>
                <c:ptCount val="3"/>
                <c:pt idx="0">
                  <c:v>-1.059625885652037</c:v>
                </c:pt>
                <c:pt idx="1">
                  <c:v>0.132453235706502</c:v>
                </c:pt>
                <c:pt idx="2">
                  <c:v>0.927172649945529</c:v>
                </c:pt>
              </c:numCache>
            </c:numRef>
          </c:val>
        </c:ser>
        <c:ser>
          <c:idx val="14"/>
          <c:order val="14"/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Repro_mains!#REF!</c:f>
              <c:numCache>
                <c:formatCode>General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5"/>
        <c:axId val="-2127797880"/>
        <c:axId val="-2127804072"/>
      </c:barChart>
      <c:lineChart>
        <c:grouping val="standard"/>
        <c:varyColors val="0"/>
        <c:ser>
          <c:idx val="15"/>
          <c:order val="15"/>
          <c:spPr>
            <a:ln w="25400" cap="rnd">
              <a:solidFill>
                <a:schemeClr val="bg2">
                  <a:lumMod val="2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Repro_hands!$S$56:$T$56</c:f>
              <c:numCache>
                <c:formatCode>General</c:formatCode>
                <c:ptCount val="2"/>
                <c:pt idx="0">
                  <c:v>-1.15</c:v>
                </c:pt>
                <c:pt idx="1">
                  <c:v>-1.15</c:v>
                </c:pt>
              </c:numCache>
            </c:numRef>
          </c:val>
          <c:smooth val="0"/>
        </c:ser>
        <c:ser>
          <c:idx val="16"/>
          <c:order val="16"/>
          <c:spPr>
            <a:ln w="25400" cap="rnd">
              <a:solidFill>
                <a:schemeClr val="bg2">
                  <a:lumMod val="2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Repro_hands!$S$54:$T$54</c:f>
              <c:numCache>
                <c:formatCode>General</c:formatCode>
                <c:ptCount val="2"/>
                <c:pt idx="0">
                  <c:v>1.15</c:v>
                </c:pt>
                <c:pt idx="1">
                  <c:v>1.15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7806872"/>
        <c:axId val="-2127809864"/>
      </c:lineChart>
      <c:catAx>
        <c:axId val="-2127797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7804072"/>
        <c:crosses val="autoZero"/>
        <c:auto val="1"/>
        <c:lblAlgn val="ctr"/>
        <c:lblOffset val="100"/>
        <c:noMultiLvlLbl val="0"/>
      </c:catAx>
      <c:valAx>
        <c:axId val="-21278040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7797880"/>
        <c:crosses val="autoZero"/>
        <c:crossBetween val="between"/>
      </c:valAx>
      <c:valAx>
        <c:axId val="-212780986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-2127806872"/>
        <c:crosses val="max"/>
        <c:crossBetween val="midCat"/>
      </c:valAx>
      <c:catAx>
        <c:axId val="-2127806872"/>
        <c:scaling>
          <c:orientation val="minMax"/>
        </c:scaling>
        <c:delete val="0"/>
        <c:axPos val="t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7809864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" l="0.700000000000001" r="0.700000000000001" t="0.750000000000001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FR" sz="1100">
                <a:solidFill>
                  <a:sysClr val="windowText" lastClr="000000"/>
                </a:solidFill>
              </a:rPr>
              <a:t>Mandel's between-machines</a:t>
            </a:r>
            <a:r>
              <a:rPr lang="fr-FR" sz="1100" baseline="0">
                <a:solidFill>
                  <a:sysClr val="windowText" lastClr="000000"/>
                </a:solidFill>
              </a:rPr>
              <a:t> consitency statistic </a:t>
            </a:r>
            <a:r>
              <a:rPr lang="fr-FR" sz="1100" i="1" baseline="0">
                <a:solidFill>
                  <a:sysClr val="windowText" lastClr="000000"/>
                </a:solidFill>
              </a:rPr>
              <a:t>h</a:t>
            </a:r>
            <a:r>
              <a:rPr lang="fr-FR" sz="1100" baseline="0">
                <a:solidFill>
                  <a:sysClr val="windowText" lastClr="000000"/>
                </a:solidFill>
              </a:rPr>
              <a:t>, grouped by machine</a:t>
            </a:r>
            <a:endParaRPr lang="fr-FR" sz="110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Repro_feet!$V$28:$V$30</c:f>
              <c:numCache>
                <c:formatCode>General</c:formatCode>
                <c:ptCount val="3"/>
                <c:pt idx="0">
                  <c:v>-0.577350269189628</c:v>
                </c:pt>
                <c:pt idx="1">
                  <c:v>-0.577350269189628</c:v>
                </c:pt>
                <c:pt idx="2">
                  <c:v>1.15470053837925</c:v>
                </c:pt>
              </c:numCache>
            </c:numRef>
          </c:val>
        </c:ser>
        <c:ser>
          <c:idx val="1"/>
          <c:order val="1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Repro_feet!$AF$28:$AF$30</c:f>
              <c:numCache>
                <c:formatCode>General</c:formatCode>
                <c:ptCount val="3"/>
                <c:pt idx="0">
                  <c:v>0.800640769025431</c:v>
                </c:pt>
                <c:pt idx="1">
                  <c:v>-1.120897076635614</c:v>
                </c:pt>
                <c:pt idx="2">
                  <c:v>0.32025630761017</c:v>
                </c:pt>
              </c:numCache>
            </c:numRef>
          </c:val>
        </c:ser>
        <c:ser>
          <c:idx val="2"/>
          <c:order val="2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Repro_feet!$AP$28:$AP$30</c:f>
              <c:numCache>
                <c:formatCode>General</c:formatCode>
                <c:ptCount val="3"/>
                <c:pt idx="0">
                  <c:v>0.32025630761017</c:v>
                </c:pt>
                <c:pt idx="1">
                  <c:v>-1.120897076635614</c:v>
                </c:pt>
                <c:pt idx="2">
                  <c:v>0.800640769025431</c:v>
                </c:pt>
              </c:numCache>
            </c:numRef>
          </c:val>
        </c:ser>
        <c:ser>
          <c:idx val="3"/>
          <c:order val="3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Repro_feet!$AZ$28:$AZ$30</c:f>
              <c:numCache>
                <c:formatCode>General</c:formatCode>
                <c:ptCount val="3"/>
                <c:pt idx="0">
                  <c:v>0.0949157995752526</c:v>
                </c:pt>
                <c:pt idx="1">
                  <c:v>0.949157995752502</c:v>
                </c:pt>
                <c:pt idx="2">
                  <c:v>-1.044073795327746</c:v>
                </c:pt>
              </c:numCache>
            </c:numRef>
          </c:val>
        </c:ser>
        <c:ser>
          <c:idx val="4"/>
          <c:order val="4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Repro_feet!$BJ$28:$BJ$30</c:f>
              <c:numCache>
                <c:formatCode>General</c:formatCode>
                <c:ptCount val="3"/>
                <c:pt idx="0">
                  <c:v>1.133893419027682</c:v>
                </c:pt>
                <c:pt idx="1">
                  <c:v>-0.377964473009227</c:v>
                </c:pt>
                <c:pt idx="2">
                  <c:v>-0.755928946018454</c:v>
                </c:pt>
              </c:numCache>
            </c:numRef>
          </c:val>
        </c:ser>
        <c:ser>
          <c:idx val="5"/>
          <c:order val="5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Repro_feet!$V$36:$V$38</c:f>
              <c:numCache>
                <c:formatCode>General</c:formatCode>
                <c:ptCount val="3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</c:numCache>
            </c:numRef>
          </c:val>
        </c:ser>
        <c:ser>
          <c:idx val="6"/>
          <c:order val="6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Repro_feet!$AF$36:$AF$38</c:f>
              <c:numCache>
                <c:formatCode>General</c:formatCode>
                <c:ptCount val="3"/>
                <c:pt idx="0">
                  <c:v>1.120897076635611</c:v>
                </c:pt>
                <c:pt idx="1">
                  <c:v>-0.800640769025435</c:v>
                </c:pt>
                <c:pt idx="2">
                  <c:v>-0.320256307610173</c:v>
                </c:pt>
              </c:numCache>
            </c:numRef>
          </c:val>
        </c:ser>
        <c:ser>
          <c:idx val="7"/>
          <c:order val="7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Repro_feet!$AP$36:$AP$38</c:f>
              <c:numCache>
                <c:formatCode>General</c:formatCode>
                <c:ptCount val="3"/>
                <c:pt idx="0">
                  <c:v>-0.898026510133875</c:v>
                </c:pt>
                <c:pt idx="1">
                  <c:v>-0.179605302026775</c:v>
                </c:pt>
                <c:pt idx="2">
                  <c:v>1.077631812160649</c:v>
                </c:pt>
              </c:numCache>
            </c:numRef>
          </c:val>
        </c:ser>
        <c:ser>
          <c:idx val="8"/>
          <c:order val="8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Repro_feet!$AZ$36:$AZ$38</c:f>
              <c:numCache>
                <c:formatCode>General</c:formatCode>
                <c:ptCount val="3"/>
                <c:pt idx="0">
                  <c:v>1.154700538379252</c:v>
                </c:pt>
                <c:pt idx="1">
                  <c:v>-0.577350269189626</c:v>
                </c:pt>
                <c:pt idx="2">
                  <c:v>-0.577350269189626</c:v>
                </c:pt>
              </c:numCache>
            </c:numRef>
          </c:val>
        </c:ser>
        <c:ser>
          <c:idx val="9"/>
          <c:order val="9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Repro_feet!$BJ$36:$BJ$38</c:f>
              <c:numCache>
                <c:formatCode>General</c:formatCode>
                <c:ptCount val="3"/>
                <c:pt idx="0">
                  <c:v>1.144586178223314</c:v>
                </c:pt>
                <c:pt idx="1">
                  <c:v>-0.440225453162809</c:v>
                </c:pt>
                <c:pt idx="2">
                  <c:v>-0.704360725060496</c:v>
                </c:pt>
              </c:numCache>
            </c:numRef>
          </c:val>
        </c:ser>
        <c:ser>
          <c:idx val="10"/>
          <c:order val="1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Repro_feet!$V$45:$V$47</c:f>
              <c:numCache>
                <c:formatCode>General</c:formatCode>
                <c:ptCount val="3"/>
                <c:pt idx="0">
                  <c:v>1.140646864203465</c:v>
                </c:pt>
                <c:pt idx="1">
                  <c:v>-0.725866186311301</c:v>
                </c:pt>
                <c:pt idx="2">
                  <c:v>-0.414780677892173</c:v>
                </c:pt>
              </c:numCache>
            </c:numRef>
          </c:val>
        </c:ser>
        <c:ser>
          <c:idx val="11"/>
          <c:order val="11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Repro_feet!$AF$45:$AF$47</c:f>
              <c:numCache>
                <c:formatCode>General</c:formatCode>
                <c:ptCount val="3"/>
                <c:pt idx="0">
                  <c:v>0.688247201611685</c:v>
                </c:pt>
                <c:pt idx="1">
                  <c:v>0.458831467741123</c:v>
                </c:pt>
                <c:pt idx="2">
                  <c:v>-1.147078669352809</c:v>
                </c:pt>
              </c:numCache>
            </c:numRef>
          </c:val>
        </c:ser>
        <c:ser>
          <c:idx val="12"/>
          <c:order val="12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Repro_feet!$AP$45:$AP$47</c:f>
              <c:numCache>
                <c:formatCode>General</c:formatCode>
                <c:ptCount val="3"/>
                <c:pt idx="0">
                  <c:v>-1.154700538379252</c:v>
                </c:pt>
                <c:pt idx="1">
                  <c:v>0.577350269189626</c:v>
                </c:pt>
                <c:pt idx="2">
                  <c:v>0.577350269189626</c:v>
                </c:pt>
              </c:numCache>
            </c:numRef>
          </c:val>
        </c:ser>
        <c:ser>
          <c:idx val="13"/>
          <c:order val="13"/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Repro_feet!$AP$45:$AP$47</c:f>
              <c:numCache>
                <c:formatCode>General</c:formatCode>
                <c:ptCount val="3"/>
                <c:pt idx="0">
                  <c:v>-1.154700538379252</c:v>
                </c:pt>
                <c:pt idx="1">
                  <c:v>0.577350269189626</c:v>
                </c:pt>
                <c:pt idx="2">
                  <c:v>0.577350269189626</c:v>
                </c:pt>
              </c:numCache>
            </c:numRef>
          </c:val>
        </c:ser>
        <c:ser>
          <c:idx val="14"/>
          <c:order val="14"/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Repro_pieds!#REF!</c:f>
              <c:numCache>
                <c:formatCode>General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5"/>
        <c:axId val="-2120962232"/>
        <c:axId val="-2120958792"/>
      </c:barChart>
      <c:lineChart>
        <c:grouping val="standard"/>
        <c:varyColors val="0"/>
        <c:ser>
          <c:idx val="15"/>
          <c:order val="15"/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bubble3D val="0"/>
            <c:spPr>
              <a:ln w="25400" cap="rnd">
                <a:solidFill>
                  <a:schemeClr val="bg2">
                    <a:lumMod val="25000"/>
                  </a:schemeClr>
                </a:solidFill>
                <a:prstDash val="dash"/>
                <a:round/>
              </a:ln>
              <a:effectLst/>
            </c:spPr>
          </c:dPt>
          <c:val>
            <c:numRef>
              <c:f>Repro_feet!$S$57:$T$57</c:f>
              <c:numCache>
                <c:formatCode>General</c:formatCode>
                <c:ptCount val="2"/>
                <c:pt idx="0">
                  <c:v>-1.15</c:v>
                </c:pt>
                <c:pt idx="1">
                  <c:v>-1.15</c:v>
                </c:pt>
              </c:numCache>
            </c:numRef>
          </c:val>
          <c:smooth val="0"/>
        </c:ser>
        <c:ser>
          <c:idx val="16"/>
          <c:order val="16"/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bubble3D val="0"/>
            <c:spPr>
              <a:ln w="25400" cap="rnd">
                <a:solidFill>
                  <a:schemeClr val="bg2">
                    <a:lumMod val="25000"/>
                  </a:schemeClr>
                </a:solidFill>
                <a:prstDash val="dash"/>
                <a:round/>
              </a:ln>
              <a:effectLst/>
            </c:spPr>
          </c:dPt>
          <c:val>
            <c:numRef>
              <c:f>Repro_feet!$S$54:$T$54</c:f>
              <c:numCache>
                <c:formatCode>General</c:formatCode>
                <c:ptCount val="2"/>
                <c:pt idx="0">
                  <c:v>1.15</c:v>
                </c:pt>
                <c:pt idx="1">
                  <c:v>1.15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0952392"/>
        <c:axId val="-2120955384"/>
      </c:lineChart>
      <c:catAx>
        <c:axId val="-212096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0958792"/>
        <c:crosses val="autoZero"/>
        <c:auto val="1"/>
        <c:lblAlgn val="ctr"/>
        <c:lblOffset val="100"/>
        <c:noMultiLvlLbl val="0"/>
      </c:catAx>
      <c:valAx>
        <c:axId val="-21209587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0962232"/>
        <c:crosses val="autoZero"/>
        <c:crossBetween val="between"/>
      </c:valAx>
      <c:valAx>
        <c:axId val="-212095538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-2120952392"/>
        <c:crosses val="max"/>
        <c:crossBetween val="midCat"/>
      </c:valAx>
      <c:catAx>
        <c:axId val="-2120952392"/>
        <c:scaling>
          <c:orientation val="minMax"/>
        </c:scaling>
        <c:delete val="0"/>
        <c:axPos val="t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0955384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" l="0.700000000000001" r="0.700000000000001" t="0.750000000000001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Mandel's within-days consitency statistic k, grouped by day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Repro_feet!$Z$28:$Z$30</c:f>
              <c:numCache>
                <c:formatCode>General</c:formatCode>
                <c:ptCount val="3"/>
                <c:pt idx="0">
                  <c:v>0.734846922834953</c:v>
                </c:pt>
                <c:pt idx="1">
                  <c:v>1.224744871391589</c:v>
                </c:pt>
                <c:pt idx="2">
                  <c:v>0.979795897113271</c:v>
                </c:pt>
              </c:numCache>
            </c:numRef>
          </c:val>
        </c:ser>
        <c:ser>
          <c:idx val="1"/>
          <c:order val="1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Repro_feet!$AJ$28:$AJ$30</c:f>
              <c:numCache>
                <c:formatCode>General</c:formatCode>
                <c:ptCount val="3"/>
                <c:pt idx="0">
                  <c:v>1.154700538379251</c:v>
                </c:pt>
                <c:pt idx="1">
                  <c:v>1.154700538379251</c:v>
                </c:pt>
                <c:pt idx="2">
                  <c:v>0.577350269189626</c:v>
                </c:pt>
              </c:numCache>
            </c:numRef>
          </c:val>
        </c:ser>
        <c:ser>
          <c:idx val="2"/>
          <c:order val="2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Repro_feet!$AT$28:$AT$30</c:f>
              <c:numCache>
                <c:formatCode>General</c:formatCode>
                <c:ptCount val="3"/>
                <c:pt idx="0">
                  <c:v>0.420084025208403</c:v>
                </c:pt>
                <c:pt idx="1">
                  <c:v>1.680336100833612</c:v>
                </c:pt>
                <c:pt idx="2">
                  <c:v>0.0</c:v>
                </c:pt>
              </c:numCache>
            </c:numRef>
          </c:val>
        </c:ser>
        <c:ser>
          <c:idx val="3"/>
          <c:order val="3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Repro_feet!$BD$28:$BD$30</c:f>
              <c:numCache>
                <c:formatCode>General</c:formatCode>
                <c:ptCount val="3"/>
                <c:pt idx="0">
                  <c:v>1.286535041805354</c:v>
                </c:pt>
                <c:pt idx="1">
                  <c:v>0.964901281354015</c:v>
                </c:pt>
                <c:pt idx="2">
                  <c:v>0.643267520902677</c:v>
                </c:pt>
              </c:numCache>
            </c:numRef>
          </c:val>
        </c:ser>
        <c:ser>
          <c:idx val="4"/>
          <c:order val="4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Repro_feet!$BN$28:$BN$30</c:f>
              <c:numCache>
                <c:formatCode>General</c:formatCode>
                <c:ptCount val="3"/>
                <c:pt idx="0">
                  <c:v>1.468776147269051</c:v>
                </c:pt>
                <c:pt idx="1">
                  <c:v>0.0</c:v>
                </c:pt>
                <c:pt idx="2">
                  <c:v>0.917985092043157</c:v>
                </c:pt>
              </c:numCache>
            </c:numRef>
          </c:val>
        </c:ser>
        <c:ser>
          <c:idx val="5"/>
          <c:order val="5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Repro_feet!$Z$36:$Z$38</c:f>
              <c:numCache>
                <c:formatCode>General</c:formatCode>
                <c:ptCount val="3"/>
                <c:pt idx="0">
                  <c:v>1.4</c:v>
                </c:pt>
                <c:pt idx="1">
                  <c:v>1.0</c:v>
                </c:pt>
                <c:pt idx="2">
                  <c:v>0.2</c:v>
                </c:pt>
              </c:numCache>
            </c:numRef>
          </c:val>
        </c:ser>
        <c:ser>
          <c:idx val="6"/>
          <c:order val="6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Repro_feet!$AJ$36:$AJ$38</c:f>
              <c:numCache>
                <c:formatCode>General</c:formatCode>
                <c:ptCount val="3"/>
                <c:pt idx="0">
                  <c:v>0.453989945074786</c:v>
                </c:pt>
                <c:pt idx="1">
                  <c:v>1.66462979860755</c:v>
                </c:pt>
                <c:pt idx="2">
                  <c:v>0.151329981691596</c:v>
                </c:pt>
              </c:numCache>
            </c:numRef>
          </c:val>
        </c:ser>
        <c:ser>
          <c:idx val="7"/>
          <c:order val="7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Repro_feet!$AT$36:$AT$38</c:f>
              <c:numCache>
                <c:formatCode>General</c:formatCode>
                <c:ptCount val="3"/>
                <c:pt idx="0">
                  <c:v>1.612959808632036</c:v>
                </c:pt>
                <c:pt idx="1">
                  <c:v>0.631158185986449</c:v>
                </c:pt>
                <c:pt idx="2">
                  <c:v>0.0</c:v>
                </c:pt>
              </c:numCache>
            </c:numRef>
          </c:val>
        </c:ser>
        <c:ser>
          <c:idx val="8"/>
          <c:order val="8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Repro_feet!$BD$36:$BD$38</c:f>
              <c:numCache>
                <c:formatCode>General</c:formatCode>
                <c:ptCount val="3"/>
                <c:pt idx="0">
                  <c:v>0.707106781186547</c:v>
                </c:pt>
                <c:pt idx="1">
                  <c:v>0.707106781186547</c:v>
                </c:pt>
                <c:pt idx="2">
                  <c:v>1.414213562373095</c:v>
                </c:pt>
              </c:numCache>
            </c:numRef>
          </c:val>
        </c:ser>
        <c:ser>
          <c:idx val="9"/>
          <c:order val="9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Repro_feet!$BN$36:$BN$38</c:f>
              <c:numCache>
                <c:formatCode>General</c:formatCode>
                <c:ptCount val="3"/>
                <c:pt idx="0">
                  <c:v>1.36719814556295</c:v>
                </c:pt>
                <c:pt idx="1">
                  <c:v>1.06337633543785</c:v>
                </c:pt>
                <c:pt idx="2">
                  <c:v>0.0</c:v>
                </c:pt>
              </c:numCache>
            </c:numRef>
          </c:val>
        </c:ser>
        <c:ser>
          <c:idx val="10"/>
          <c:order val="1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Repro_feet!$Z$45:$Z$47</c:f>
              <c:numCache>
                <c:formatCode>General</c:formatCode>
                <c:ptCount val="3"/>
                <c:pt idx="0">
                  <c:v>1.154700538379251</c:v>
                </c:pt>
                <c:pt idx="1">
                  <c:v>1.154700538379251</c:v>
                </c:pt>
                <c:pt idx="2">
                  <c:v>0.577350269189626</c:v>
                </c:pt>
              </c:numCache>
            </c:numRef>
          </c:val>
        </c:ser>
        <c:ser>
          <c:idx val="11"/>
          <c:order val="11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Repro_feet!$AJ$45:$AJ$47</c:f>
              <c:numCache>
                <c:formatCode>General</c:formatCode>
                <c:ptCount val="3"/>
                <c:pt idx="0">
                  <c:v>1.413768210901692</c:v>
                </c:pt>
                <c:pt idx="1">
                  <c:v>0.983490929322916</c:v>
                </c:pt>
                <c:pt idx="2">
                  <c:v>0.184404549248047</c:v>
                </c:pt>
              </c:numCache>
            </c:numRef>
          </c:val>
        </c:ser>
        <c:ser>
          <c:idx val="12"/>
          <c:order val="12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Repro_feet!$AT$45:$AT$47</c:f>
              <c:numCache>
                <c:formatCode>General</c:formatCode>
                <c:ptCount val="3"/>
                <c:pt idx="0">
                  <c:v>1.181818181818182</c:v>
                </c:pt>
                <c:pt idx="1">
                  <c:v>0.454545454545454</c:v>
                </c:pt>
                <c:pt idx="2">
                  <c:v>1.181818181818182</c:v>
                </c:pt>
              </c:numCache>
            </c:numRef>
          </c:val>
        </c:ser>
        <c:ser>
          <c:idx val="13"/>
          <c:order val="13"/>
          <c:spPr>
            <a:solidFill>
              <a:sysClr val="window" lastClr="FFFFFF">
                <a:lumMod val="50000"/>
              </a:sys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Repro_feet!$BD$45:$BD$47</c:f>
              <c:numCache>
                <c:formatCode>General</c:formatCode>
                <c:ptCount val="3"/>
                <c:pt idx="0">
                  <c:v>1.19207912135854</c:v>
                </c:pt>
                <c:pt idx="1">
                  <c:v>0.397359707119513</c:v>
                </c:pt>
                <c:pt idx="2">
                  <c:v>1.19207912135854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Repro_feet!$R$28:$R$30</c:f>
              <c:strCache>
                <c:ptCount val="3"/>
                <c:pt idx="0">
                  <c:v>Machine 1</c:v>
                </c:pt>
                <c:pt idx="1">
                  <c:v>Machine 2</c:v>
                </c:pt>
                <c:pt idx="2">
                  <c:v>Machine 3</c:v>
                </c:pt>
              </c:strCache>
            </c:strRef>
          </c:cat>
          <c:val>
            <c:numRef>
              <c:f>Repro_pieds!#REF!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5"/>
        <c:axId val="-2121212904"/>
        <c:axId val="-2121209496"/>
      </c:barChart>
      <c:lineChart>
        <c:grouping val="standard"/>
        <c:varyColors val="0"/>
        <c:ser>
          <c:idx val="15"/>
          <c:order val="15"/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bubble3D val="0"/>
            <c:spPr>
              <a:ln w="25400" cap="rnd">
                <a:solidFill>
                  <a:srgbClr val="E7E6E6">
                    <a:lumMod val="25000"/>
                  </a:srgbClr>
                </a:solidFill>
                <a:prstDash val="dash"/>
                <a:round/>
              </a:ln>
              <a:effectLst/>
            </c:spPr>
          </c:dPt>
          <c:val>
            <c:numRef>
              <c:f>Repro_feet!$S$60:$T$60</c:f>
              <c:numCache>
                <c:formatCode>General</c:formatCode>
                <c:ptCount val="2"/>
                <c:pt idx="0">
                  <c:v>1.71</c:v>
                </c:pt>
                <c:pt idx="1">
                  <c:v>1.71</c:v>
                </c:pt>
              </c:numCache>
            </c:numRef>
          </c:val>
          <c:smooth val="0"/>
        </c:ser>
        <c:ser>
          <c:idx val="16"/>
          <c:order val="16"/>
          <c:spPr>
            <a:ln w="25400" cap="rnd">
              <a:solidFill>
                <a:srgbClr val="E7E6E6">
                  <a:lumMod val="25000"/>
                </a:srgbClr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Repro_feet!$S$61:$T$61</c:f>
              <c:numCache>
                <c:formatCode>General</c:formatCode>
                <c:ptCount val="2"/>
                <c:pt idx="0">
                  <c:v>1.65</c:v>
                </c:pt>
                <c:pt idx="1">
                  <c:v>1.65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1203096"/>
        <c:axId val="-2121206088"/>
      </c:lineChart>
      <c:catAx>
        <c:axId val="-2121212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1209496"/>
        <c:crosses val="autoZero"/>
        <c:auto val="1"/>
        <c:lblAlgn val="ctr"/>
        <c:lblOffset val="100"/>
        <c:noMultiLvlLbl val="0"/>
      </c:catAx>
      <c:valAx>
        <c:axId val="-2121209496"/>
        <c:scaling>
          <c:orientation val="minMax"/>
          <c:max val="2.0"/>
          <c:min val="0.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1212904"/>
        <c:crosses val="autoZero"/>
        <c:crossBetween val="between"/>
        <c:majorUnit val="1.0"/>
      </c:valAx>
      <c:valAx>
        <c:axId val="-21212060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-2121203096"/>
        <c:crosses val="max"/>
        <c:crossBetween val="midCat"/>
      </c:valAx>
      <c:catAx>
        <c:axId val="-2121203096"/>
        <c:scaling>
          <c:orientation val="minMax"/>
        </c:scaling>
        <c:delete val="0"/>
        <c:axPos val="t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1206088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" l="0.700000000000001" r="0.700000000000001" t="0.750000000000001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28575</xdr:colOff>
      <xdr:row>2</xdr:row>
      <xdr:rowOff>14287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ZoneTexte 1"/>
            <xdr:cNvSpPr txBox="1"/>
          </xdr:nvSpPr>
          <xdr:spPr>
            <a:xfrm>
              <a:off x="14293215" y="380047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" name="ZoneTexte 1"/>
            <xdr:cNvSpPr txBox="1"/>
          </xdr:nvSpPr>
          <xdr:spPr>
            <a:xfrm>
              <a:off x="14293215" y="380047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19</xdr:col>
      <xdr:colOff>57150</xdr:colOff>
      <xdr:row>1</xdr:row>
      <xdr:rowOff>185737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ZoneTexte 2"/>
            <xdr:cNvSpPr txBox="1"/>
          </xdr:nvSpPr>
          <xdr:spPr>
            <a:xfrm>
              <a:off x="15114270" y="368617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" name="ZoneTexte 2"/>
            <xdr:cNvSpPr txBox="1"/>
          </xdr:nvSpPr>
          <xdr:spPr>
            <a:xfrm>
              <a:off x="15114270" y="368617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20</xdr:col>
      <xdr:colOff>66675</xdr:colOff>
      <xdr:row>2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ZoneTexte 3"/>
            <xdr:cNvSpPr txBox="1"/>
          </xdr:nvSpPr>
          <xdr:spPr>
            <a:xfrm>
              <a:off x="15916275" y="37528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" name="ZoneTexte 3"/>
            <xdr:cNvSpPr txBox="1"/>
          </xdr:nvSpPr>
          <xdr:spPr>
            <a:xfrm>
              <a:off x="15916275" y="37528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22</xdr:col>
      <xdr:colOff>38100</xdr:colOff>
      <xdr:row>2</xdr:row>
      <xdr:rowOff>28575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ZoneTexte 4"/>
            <xdr:cNvSpPr txBox="1"/>
          </xdr:nvSpPr>
          <xdr:spPr>
            <a:xfrm>
              <a:off x="17472660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" name="ZoneTexte 4"/>
            <xdr:cNvSpPr txBox="1"/>
          </xdr:nvSpPr>
          <xdr:spPr>
            <a:xfrm>
              <a:off x="17472660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24</xdr:col>
      <xdr:colOff>28575</xdr:colOff>
      <xdr:row>2</xdr:row>
      <xdr:rowOff>19050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ZoneTexte 5"/>
            <xdr:cNvSpPr txBox="1"/>
          </xdr:nvSpPr>
          <xdr:spPr>
            <a:xfrm>
              <a:off x="19048095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" name="ZoneTexte 5"/>
            <xdr:cNvSpPr txBox="1"/>
          </xdr:nvSpPr>
          <xdr:spPr>
            <a:xfrm>
              <a:off x="19048095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26</xdr:col>
      <xdr:colOff>19050</xdr:colOff>
      <xdr:row>2</xdr:row>
      <xdr:rowOff>28575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ZoneTexte 6"/>
            <xdr:cNvSpPr txBox="1"/>
          </xdr:nvSpPr>
          <xdr:spPr>
            <a:xfrm>
              <a:off x="20623530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" name="ZoneTexte 6"/>
            <xdr:cNvSpPr txBox="1"/>
          </xdr:nvSpPr>
          <xdr:spPr>
            <a:xfrm>
              <a:off x="20623530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28</xdr:col>
      <xdr:colOff>28575</xdr:colOff>
      <xdr:row>2</xdr:row>
      <xdr:rowOff>28575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ZoneTexte 7"/>
            <xdr:cNvSpPr txBox="1"/>
          </xdr:nvSpPr>
          <xdr:spPr>
            <a:xfrm>
              <a:off x="22218015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" name="ZoneTexte 7"/>
            <xdr:cNvSpPr txBox="1"/>
          </xdr:nvSpPr>
          <xdr:spPr>
            <a:xfrm>
              <a:off x="22218015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30</xdr:col>
      <xdr:colOff>28575</xdr:colOff>
      <xdr:row>2</xdr:row>
      <xdr:rowOff>38100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ZoneTexte 8"/>
            <xdr:cNvSpPr txBox="1"/>
          </xdr:nvSpPr>
          <xdr:spPr>
            <a:xfrm>
              <a:off x="23802975" y="40386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" name="ZoneTexte 8"/>
            <xdr:cNvSpPr txBox="1"/>
          </xdr:nvSpPr>
          <xdr:spPr>
            <a:xfrm>
              <a:off x="23802975" y="40386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21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ZoneTexte 9"/>
            <xdr:cNvSpPr txBox="1"/>
          </xdr:nvSpPr>
          <xdr:spPr>
            <a:xfrm>
              <a:off x="1664208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0" name="ZoneTexte 9"/>
            <xdr:cNvSpPr txBox="1"/>
          </xdr:nvSpPr>
          <xdr:spPr>
            <a:xfrm>
              <a:off x="1664208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23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ZoneTexte 10"/>
            <xdr:cNvSpPr txBox="1"/>
          </xdr:nvSpPr>
          <xdr:spPr>
            <a:xfrm>
              <a:off x="1822704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" name="ZoneTexte 10"/>
            <xdr:cNvSpPr txBox="1"/>
          </xdr:nvSpPr>
          <xdr:spPr>
            <a:xfrm>
              <a:off x="1822704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25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ZoneTexte 11"/>
            <xdr:cNvSpPr txBox="1"/>
          </xdr:nvSpPr>
          <xdr:spPr>
            <a:xfrm>
              <a:off x="1981200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" name="ZoneTexte 11"/>
            <xdr:cNvSpPr txBox="1"/>
          </xdr:nvSpPr>
          <xdr:spPr>
            <a:xfrm>
              <a:off x="1981200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27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ZoneTexte 12"/>
            <xdr:cNvSpPr txBox="1"/>
          </xdr:nvSpPr>
          <xdr:spPr>
            <a:xfrm>
              <a:off x="2139696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" name="ZoneTexte 12"/>
            <xdr:cNvSpPr txBox="1"/>
          </xdr:nvSpPr>
          <xdr:spPr>
            <a:xfrm>
              <a:off x="2139696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29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ZoneTexte 13"/>
            <xdr:cNvSpPr txBox="1"/>
          </xdr:nvSpPr>
          <xdr:spPr>
            <a:xfrm>
              <a:off x="2298192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" name="ZoneTexte 13"/>
            <xdr:cNvSpPr txBox="1"/>
          </xdr:nvSpPr>
          <xdr:spPr>
            <a:xfrm>
              <a:off x="2298192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31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ZoneTexte 14"/>
            <xdr:cNvSpPr txBox="1"/>
          </xdr:nvSpPr>
          <xdr:spPr>
            <a:xfrm>
              <a:off x="2456688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" name="ZoneTexte 14"/>
            <xdr:cNvSpPr txBox="1"/>
          </xdr:nvSpPr>
          <xdr:spPr>
            <a:xfrm>
              <a:off x="2456688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32</xdr:col>
      <xdr:colOff>19050</xdr:colOff>
      <xdr:row>2</xdr:row>
      <xdr:rowOff>28575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ZoneTexte 15"/>
            <xdr:cNvSpPr txBox="1"/>
          </xdr:nvSpPr>
          <xdr:spPr>
            <a:xfrm>
              <a:off x="25378410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" name="ZoneTexte 15"/>
            <xdr:cNvSpPr txBox="1"/>
          </xdr:nvSpPr>
          <xdr:spPr>
            <a:xfrm>
              <a:off x="25378410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34</xdr:col>
      <xdr:colOff>28575</xdr:colOff>
      <xdr:row>2</xdr:row>
      <xdr:rowOff>19050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ZoneTexte 16"/>
            <xdr:cNvSpPr txBox="1"/>
          </xdr:nvSpPr>
          <xdr:spPr>
            <a:xfrm>
              <a:off x="26972895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7" name="ZoneTexte 16"/>
            <xdr:cNvSpPr txBox="1"/>
          </xdr:nvSpPr>
          <xdr:spPr>
            <a:xfrm>
              <a:off x="26972895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36</xdr:col>
      <xdr:colOff>28575</xdr:colOff>
      <xdr:row>2</xdr:row>
      <xdr:rowOff>19050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ZoneTexte 17"/>
            <xdr:cNvSpPr txBox="1"/>
          </xdr:nvSpPr>
          <xdr:spPr>
            <a:xfrm>
              <a:off x="28557855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8" name="ZoneTexte 17"/>
            <xdr:cNvSpPr txBox="1"/>
          </xdr:nvSpPr>
          <xdr:spPr>
            <a:xfrm>
              <a:off x="28557855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38</xdr:col>
      <xdr:colOff>19050</xdr:colOff>
      <xdr:row>2</xdr:row>
      <xdr:rowOff>38100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ZoneTexte 18"/>
            <xdr:cNvSpPr txBox="1"/>
          </xdr:nvSpPr>
          <xdr:spPr>
            <a:xfrm>
              <a:off x="30133290" y="40386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9" name="ZoneTexte 18"/>
            <xdr:cNvSpPr txBox="1"/>
          </xdr:nvSpPr>
          <xdr:spPr>
            <a:xfrm>
              <a:off x="30133290" y="40386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40</xdr:col>
      <xdr:colOff>19050</xdr:colOff>
      <xdr:row>2</xdr:row>
      <xdr:rowOff>19050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ZoneTexte 19"/>
            <xdr:cNvSpPr txBox="1"/>
          </xdr:nvSpPr>
          <xdr:spPr>
            <a:xfrm>
              <a:off x="31718250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0" name="ZoneTexte 19"/>
            <xdr:cNvSpPr txBox="1"/>
          </xdr:nvSpPr>
          <xdr:spPr>
            <a:xfrm>
              <a:off x="31718250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42</xdr:col>
      <xdr:colOff>28575</xdr:colOff>
      <xdr:row>2</xdr:row>
      <xdr:rowOff>28575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ZoneTexte 20"/>
            <xdr:cNvSpPr txBox="1"/>
          </xdr:nvSpPr>
          <xdr:spPr>
            <a:xfrm>
              <a:off x="33312735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1" name="ZoneTexte 20"/>
            <xdr:cNvSpPr txBox="1"/>
          </xdr:nvSpPr>
          <xdr:spPr>
            <a:xfrm>
              <a:off x="33312735" y="39433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44</xdr:col>
      <xdr:colOff>28575</xdr:colOff>
      <xdr:row>2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ZoneTexte 21"/>
            <xdr:cNvSpPr txBox="1"/>
          </xdr:nvSpPr>
          <xdr:spPr>
            <a:xfrm>
              <a:off x="34897695" y="37528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2" name="ZoneTexte 21"/>
            <xdr:cNvSpPr txBox="1"/>
          </xdr:nvSpPr>
          <xdr:spPr>
            <a:xfrm>
              <a:off x="34897695" y="37528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46</xdr:col>
      <xdr:colOff>38100</xdr:colOff>
      <xdr:row>2</xdr:row>
      <xdr:rowOff>19050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ZoneTexte 22"/>
            <xdr:cNvSpPr txBox="1"/>
          </xdr:nvSpPr>
          <xdr:spPr>
            <a:xfrm>
              <a:off x="36492180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3" name="ZoneTexte 22"/>
            <xdr:cNvSpPr txBox="1"/>
          </xdr:nvSpPr>
          <xdr:spPr>
            <a:xfrm>
              <a:off x="36492180" y="38481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33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ZoneTexte 23"/>
            <xdr:cNvSpPr txBox="1"/>
          </xdr:nvSpPr>
          <xdr:spPr>
            <a:xfrm>
              <a:off x="2615184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4" name="ZoneTexte 23"/>
            <xdr:cNvSpPr txBox="1"/>
          </xdr:nvSpPr>
          <xdr:spPr>
            <a:xfrm>
              <a:off x="2615184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35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ZoneTexte 24"/>
            <xdr:cNvSpPr txBox="1"/>
          </xdr:nvSpPr>
          <xdr:spPr>
            <a:xfrm>
              <a:off x="2773680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5" name="ZoneTexte 24"/>
            <xdr:cNvSpPr txBox="1"/>
          </xdr:nvSpPr>
          <xdr:spPr>
            <a:xfrm>
              <a:off x="2773680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37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ZoneTexte 25"/>
            <xdr:cNvSpPr txBox="1"/>
          </xdr:nvSpPr>
          <xdr:spPr>
            <a:xfrm>
              <a:off x="2932176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6" name="ZoneTexte 25"/>
            <xdr:cNvSpPr txBox="1"/>
          </xdr:nvSpPr>
          <xdr:spPr>
            <a:xfrm>
              <a:off x="2932176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39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7" name="ZoneTexte 26"/>
            <xdr:cNvSpPr txBox="1"/>
          </xdr:nvSpPr>
          <xdr:spPr>
            <a:xfrm>
              <a:off x="3090672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7" name="ZoneTexte 26"/>
            <xdr:cNvSpPr txBox="1"/>
          </xdr:nvSpPr>
          <xdr:spPr>
            <a:xfrm>
              <a:off x="3090672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41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8" name="ZoneTexte 27"/>
            <xdr:cNvSpPr txBox="1"/>
          </xdr:nvSpPr>
          <xdr:spPr>
            <a:xfrm>
              <a:off x="3249168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8" name="ZoneTexte 27"/>
            <xdr:cNvSpPr txBox="1"/>
          </xdr:nvSpPr>
          <xdr:spPr>
            <a:xfrm>
              <a:off x="3249168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43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9" name="ZoneTexte 28"/>
            <xdr:cNvSpPr txBox="1"/>
          </xdr:nvSpPr>
          <xdr:spPr>
            <a:xfrm>
              <a:off x="3407664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9" name="ZoneTexte 28"/>
            <xdr:cNvSpPr txBox="1"/>
          </xdr:nvSpPr>
          <xdr:spPr>
            <a:xfrm>
              <a:off x="3407664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45</xdr:col>
      <xdr:colOff>19050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0" name="ZoneTexte 29"/>
            <xdr:cNvSpPr txBox="1"/>
          </xdr:nvSpPr>
          <xdr:spPr>
            <a:xfrm>
              <a:off x="3568065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0" name="ZoneTexte 29"/>
            <xdr:cNvSpPr txBox="1"/>
          </xdr:nvSpPr>
          <xdr:spPr>
            <a:xfrm>
              <a:off x="3568065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47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1" name="ZoneTexte 30"/>
            <xdr:cNvSpPr txBox="1"/>
          </xdr:nvSpPr>
          <xdr:spPr>
            <a:xfrm>
              <a:off x="3724656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1" name="ZoneTexte 30"/>
            <xdr:cNvSpPr txBox="1"/>
          </xdr:nvSpPr>
          <xdr:spPr>
            <a:xfrm>
              <a:off x="37246560" y="36576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18</xdr:col>
      <xdr:colOff>85725</xdr:colOff>
      <xdr:row>10</xdr:row>
      <xdr:rowOff>185737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2" name="ZoneTexte 31"/>
            <xdr:cNvSpPr txBox="1"/>
          </xdr:nvSpPr>
          <xdr:spPr>
            <a:xfrm>
              <a:off x="14350365" y="2014537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2" name="ZoneTexte 31"/>
            <xdr:cNvSpPr txBox="1"/>
          </xdr:nvSpPr>
          <xdr:spPr>
            <a:xfrm>
              <a:off x="14350365" y="2014537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19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3" name="ZoneTexte 32"/>
            <xdr:cNvSpPr txBox="1"/>
          </xdr:nvSpPr>
          <xdr:spPr>
            <a:xfrm>
              <a:off x="1505712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3" name="ZoneTexte 32"/>
            <xdr:cNvSpPr txBox="1"/>
          </xdr:nvSpPr>
          <xdr:spPr>
            <a:xfrm>
              <a:off x="1505712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21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4" name="ZoneTexte 33"/>
            <xdr:cNvSpPr txBox="1"/>
          </xdr:nvSpPr>
          <xdr:spPr>
            <a:xfrm>
              <a:off x="1664208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4" name="ZoneTexte 33"/>
            <xdr:cNvSpPr txBox="1"/>
          </xdr:nvSpPr>
          <xdr:spPr>
            <a:xfrm>
              <a:off x="1664208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22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5" name="ZoneTexte 34"/>
            <xdr:cNvSpPr txBox="1"/>
          </xdr:nvSpPr>
          <xdr:spPr>
            <a:xfrm>
              <a:off x="1743456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5" name="ZoneTexte 34"/>
            <xdr:cNvSpPr txBox="1"/>
          </xdr:nvSpPr>
          <xdr:spPr>
            <a:xfrm>
              <a:off x="1743456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23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6" name="ZoneTexte 35"/>
            <xdr:cNvSpPr txBox="1"/>
          </xdr:nvSpPr>
          <xdr:spPr>
            <a:xfrm>
              <a:off x="1822704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6" name="ZoneTexte 35"/>
            <xdr:cNvSpPr txBox="1"/>
          </xdr:nvSpPr>
          <xdr:spPr>
            <a:xfrm>
              <a:off x="1822704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24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7" name="ZoneTexte 36"/>
            <xdr:cNvSpPr txBox="1"/>
          </xdr:nvSpPr>
          <xdr:spPr>
            <a:xfrm>
              <a:off x="1901952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7" name="ZoneTexte 36"/>
            <xdr:cNvSpPr txBox="1"/>
          </xdr:nvSpPr>
          <xdr:spPr>
            <a:xfrm>
              <a:off x="1901952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25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8" name="ZoneTexte 37"/>
            <xdr:cNvSpPr txBox="1"/>
          </xdr:nvSpPr>
          <xdr:spPr>
            <a:xfrm>
              <a:off x="1981200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8" name="ZoneTexte 37"/>
            <xdr:cNvSpPr txBox="1"/>
          </xdr:nvSpPr>
          <xdr:spPr>
            <a:xfrm>
              <a:off x="1981200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26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9" name="ZoneTexte 38"/>
            <xdr:cNvSpPr txBox="1"/>
          </xdr:nvSpPr>
          <xdr:spPr>
            <a:xfrm>
              <a:off x="2060448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9" name="ZoneTexte 38"/>
            <xdr:cNvSpPr txBox="1"/>
          </xdr:nvSpPr>
          <xdr:spPr>
            <a:xfrm>
              <a:off x="2060448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27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0" name="ZoneTexte 39"/>
            <xdr:cNvSpPr txBox="1"/>
          </xdr:nvSpPr>
          <xdr:spPr>
            <a:xfrm>
              <a:off x="2139696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0" name="ZoneTexte 39"/>
            <xdr:cNvSpPr txBox="1"/>
          </xdr:nvSpPr>
          <xdr:spPr>
            <a:xfrm>
              <a:off x="2139696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28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1" name="ZoneTexte 40"/>
            <xdr:cNvSpPr txBox="1"/>
          </xdr:nvSpPr>
          <xdr:spPr>
            <a:xfrm>
              <a:off x="2218944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1" name="ZoneTexte 40"/>
            <xdr:cNvSpPr txBox="1"/>
          </xdr:nvSpPr>
          <xdr:spPr>
            <a:xfrm>
              <a:off x="2218944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29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2" name="ZoneTexte 41"/>
            <xdr:cNvSpPr txBox="1"/>
          </xdr:nvSpPr>
          <xdr:spPr>
            <a:xfrm>
              <a:off x="2298192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2" name="ZoneTexte 41"/>
            <xdr:cNvSpPr txBox="1"/>
          </xdr:nvSpPr>
          <xdr:spPr>
            <a:xfrm>
              <a:off x="2298192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30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3" name="ZoneTexte 42"/>
            <xdr:cNvSpPr txBox="1"/>
          </xdr:nvSpPr>
          <xdr:spPr>
            <a:xfrm>
              <a:off x="2377440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3" name="ZoneTexte 42"/>
            <xdr:cNvSpPr txBox="1"/>
          </xdr:nvSpPr>
          <xdr:spPr>
            <a:xfrm>
              <a:off x="2377440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31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4" name="ZoneTexte 43"/>
            <xdr:cNvSpPr txBox="1"/>
          </xdr:nvSpPr>
          <xdr:spPr>
            <a:xfrm>
              <a:off x="2456688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4" name="ZoneTexte 43"/>
            <xdr:cNvSpPr txBox="1"/>
          </xdr:nvSpPr>
          <xdr:spPr>
            <a:xfrm>
              <a:off x="2456688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32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5" name="ZoneTexte 44"/>
            <xdr:cNvSpPr txBox="1"/>
          </xdr:nvSpPr>
          <xdr:spPr>
            <a:xfrm>
              <a:off x="2535936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5" name="ZoneTexte 44"/>
            <xdr:cNvSpPr txBox="1"/>
          </xdr:nvSpPr>
          <xdr:spPr>
            <a:xfrm>
              <a:off x="2535936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20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ZoneTexte 45"/>
            <xdr:cNvSpPr txBox="1"/>
          </xdr:nvSpPr>
          <xdr:spPr>
            <a:xfrm>
              <a:off x="1584960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6" name="ZoneTexte 45"/>
            <xdr:cNvSpPr txBox="1"/>
          </xdr:nvSpPr>
          <xdr:spPr>
            <a:xfrm>
              <a:off x="15849600" y="20116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17</xdr:col>
      <xdr:colOff>133350</xdr:colOff>
      <xdr:row>21</xdr:row>
      <xdr:rowOff>23812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7" name="ZoneTexte 46"/>
            <xdr:cNvSpPr txBox="1"/>
          </xdr:nvSpPr>
          <xdr:spPr>
            <a:xfrm>
              <a:off x="13605510" y="3864292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7" name="ZoneTexte 46"/>
            <xdr:cNvSpPr txBox="1"/>
          </xdr:nvSpPr>
          <xdr:spPr>
            <a:xfrm>
              <a:off x="13605510" y="3864292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17</xdr:col>
      <xdr:colOff>161925</xdr:colOff>
      <xdr:row>21</xdr:row>
      <xdr:rowOff>180975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8" name="ZoneTexte 47"/>
            <xdr:cNvSpPr txBox="1"/>
          </xdr:nvSpPr>
          <xdr:spPr>
            <a:xfrm>
              <a:off x="13634085" y="4021455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8" name="ZoneTexte 47"/>
            <xdr:cNvSpPr txBox="1"/>
          </xdr:nvSpPr>
          <xdr:spPr>
            <a:xfrm>
              <a:off x="13634085" y="4021455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18</xdr:col>
      <xdr:colOff>95250</xdr:colOff>
      <xdr:row>26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9" name="ZoneTexte 48"/>
            <xdr:cNvSpPr txBox="1"/>
          </xdr:nvSpPr>
          <xdr:spPr>
            <a:xfrm>
              <a:off x="14359890" y="476440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9" name="ZoneTexte 48"/>
            <xdr:cNvSpPr txBox="1"/>
          </xdr:nvSpPr>
          <xdr:spPr>
            <a:xfrm>
              <a:off x="14359890" y="476440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19</xdr:col>
      <xdr:colOff>95250</xdr:colOff>
      <xdr:row>26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0" name="ZoneTexte 49"/>
            <xdr:cNvSpPr txBox="1"/>
          </xdr:nvSpPr>
          <xdr:spPr>
            <a:xfrm>
              <a:off x="15152370" y="476440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0" name="ZoneTexte 49"/>
            <xdr:cNvSpPr txBox="1"/>
          </xdr:nvSpPr>
          <xdr:spPr>
            <a:xfrm>
              <a:off x="15152370" y="476440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20</xdr:col>
      <xdr:colOff>85725</xdr:colOff>
      <xdr:row>26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1" name="ZoneTexte 50"/>
            <xdr:cNvSpPr txBox="1"/>
          </xdr:nvSpPr>
          <xdr:spPr>
            <a:xfrm>
              <a:off x="15935325" y="475488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1" name="ZoneTexte 50"/>
            <xdr:cNvSpPr txBox="1"/>
          </xdr:nvSpPr>
          <xdr:spPr>
            <a:xfrm>
              <a:off x="15935325" y="475488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21</xdr:col>
      <xdr:colOff>66675</xdr:colOff>
      <xdr:row>26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2" name="ZoneTexte 51"/>
            <xdr:cNvSpPr txBox="1"/>
          </xdr:nvSpPr>
          <xdr:spPr>
            <a:xfrm>
              <a:off x="16708755" y="477393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52" name="ZoneTexte 51"/>
            <xdr:cNvSpPr txBox="1"/>
          </xdr:nvSpPr>
          <xdr:spPr>
            <a:xfrm>
              <a:off x="16708755" y="477393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18</xdr:col>
      <xdr:colOff>95250</xdr:colOff>
      <xdr:row>34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3" name="ZoneTexte 52"/>
            <xdr:cNvSpPr txBox="1"/>
          </xdr:nvSpPr>
          <xdr:spPr>
            <a:xfrm>
              <a:off x="14359890" y="62274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3" name="ZoneTexte 52"/>
            <xdr:cNvSpPr txBox="1"/>
          </xdr:nvSpPr>
          <xdr:spPr>
            <a:xfrm>
              <a:off x="14359890" y="62274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19</xdr:col>
      <xdr:colOff>95250</xdr:colOff>
      <xdr:row>34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4" name="ZoneTexte 53"/>
            <xdr:cNvSpPr txBox="1"/>
          </xdr:nvSpPr>
          <xdr:spPr>
            <a:xfrm>
              <a:off x="15152370" y="62274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4" name="ZoneTexte 53"/>
            <xdr:cNvSpPr txBox="1"/>
          </xdr:nvSpPr>
          <xdr:spPr>
            <a:xfrm>
              <a:off x="15152370" y="62274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20</xdr:col>
      <xdr:colOff>85725</xdr:colOff>
      <xdr:row>34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5" name="ZoneTexte 54"/>
            <xdr:cNvSpPr txBox="1"/>
          </xdr:nvSpPr>
          <xdr:spPr>
            <a:xfrm>
              <a:off x="15935325" y="62179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5" name="ZoneTexte 54"/>
            <xdr:cNvSpPr txBox="1"/>
          </xdr:nvSpPr>
          <xdr:spPr>
            <a:xfrm>
              <a:off x="15935325" y="62179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21</xdr:col>
      <xdr:colOff>66675</xdr:colOff>
      <xdr:row>34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6" name="ZoneTexte 55"/>
            <xdr:cNvSpPr txBox="1"/>
          </xdr:nvSpPr>
          <xdr:spPr>
            <a:xfrm>
              <a:off x="16708755" y="62369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56" name="ZoneTexte 55"/>
            <xdr:cNvSpPr txBox="1"/>
          </xdr:nvSpPr>
          <xdr:spPr>
            <a:xfrm>
              <a:off x="16708755" y="62369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28</xdr:col>
      <xdr:colOff>95250</xdr:colOff>
      <xdr:row>26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7" name="ZoneTexte 56"/>
            <xdr:cNvSpPr txBox="1"/>
          </xdr:nvSpPr>
          <xdr:spPr>
            <a:xfrm>
              <a:off x="22284690" y="476440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7" name="ZoneTexte 56"/>
            <xdr:cNvSpPr txBox="1"/>
          </xdr:nvSpPr>
          <xdr:spPr>
            <a:xfrm>
              <a:off x="22284690" y="476440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29</xdr:col>
      <xdr:colOff>95250</xdr:colOff>
      <xdr:row>26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8" name="ZoneTexte 57"/>
            <xdr:cNvSpPr txBox="1"/>
          </xdr:nvSpPr>
          <xdr:spPr>
            <a:xfrm>
              <a:off x="23077170" y="476440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8" name="ZoneTexte 57"/>
            <xdr:cNvSpPr txBox="1"/>
          </xdr:nvSpPr>
          <xdr:spPr>
            <a:xfrm>
              <a:off x="23077170" y="476440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30</xdr:col>
      <xdr:colOff>85725</xdr:colOff>
      <xdr:row>26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9" name="ZoneTexte 58"/>
            <xdr:cNvSpPr txBox="1"/>
          </xdr:nvSpPr>
          <xdr:spPr>
            <a:xfrm>
              <a:off x="23860125" y="475488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9" name="ZoneTexte 58"/>
            <xdr:cNvSpPr txBox="1"/>
          </xdr:nvSpPr>
          <xdr:spPr>
            <a:xfrm>
              <a:off x="23860125" y="475488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31</xdr:col>
      <xdr:colOff>66675</xdr:colOff>
      <xdr:row>26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0" name="ZoneTexte 59"/>
            <xdr:cNvSpPr txBox="1"/>
          </xdr:nvSpPr>
          <xdr:spPr>
            <a:xfrm>
              <a:off x="24633555" y="477393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60" name="ZoneTexte 59"/>
            <xdr:cNvSpPr txBox="1"/>
          </xdr:nvSpPr>
          <xdr:spPr>
            <a:xfrm>
              <a:off x="24633555" y="477393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28</xdr:col>
      <xdr:colOff>95250</xdr:colOff>
      <xdr:row>34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1" name="ZoneTexte 60"/>
            <xdr:cNvSpPr txBox="1"/>
          </xdr:nvSpPr>
          <xdr:spPr>
            <a:xfrm>
              <a:off x="22284690" y="62274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1" name="ZoneTexte 60"/>
            <xdr:cNvSpPr txBox="1"/>
          </xdr:nvSpPr>
          <xdr:spPr>
            <a:xfrm>
              <a:off x="22284690" y="62274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29</xdr:col>
      <xdr:colOff>95250</xdr:colOff>
      <xdr:row>34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2" name="ZoneTexte 61"/>
            <xdr:cNvSpPr txBox="1"/>
          </xdr:nvSpPr>
          <xdr:spPr>
            <a:xfrm>
              <a:off x="23077170" y="62274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2" name="ZoneTexte 61"/>
            <xdr:cNvSpPr txBox="1"/>
          </xdr:nvSpPr>
          <xdr:spPr>
            <a:xfrm>
              <a:off x="23077170" y="62274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30</xdr:col>
      <xdr:colOff>85725</xdr:colOff>
      <xdr:row>34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3" name="ZoneTexte 62"/>
            <xdr:cNvSpPr txBox="1"/>
          </xdr:nvSpPr>
          <xdr:spPr>
            <a:xfrm>
              <a:off x="23860125" y="62179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3" name="ZoneTexte 62"/>
            <xdr:cNvSpPr txBox="1"/>
          </xdr:nvSpPr>
          <xdr:spPr>
            <a:xfrm>
              <a:off x="23860125" y="62179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31</xdr:col>
      <xdr:colOff>66675</xdr:colOff>
      <xdr:row>34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4" name="ZoneTexte 63"/>
            <xdr:cNvSpPr txBox="1"/>
          </xdr:nvSpPr>
          <xdr:spPr>
            <a:xfrm>
              <a:off x="24633555" y="62369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64" name="ZoneTexte 63"/>
            <xdr:cNvSpPr txBox="1"/>
          </xdr:nvSpPr>
          <xdr:spPr>
            <a:xfrm>
              <a:off x="24633555" y="62369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38</xdr:col>
      <xdr:colOff>95250</xdr:colOff>
      <xdr:row>26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5" name="ZoneTexte 64"/>
            <xdr:cNvSpPr txBox="1"/>
          </xdr:nvSpPr>
          <xdr:spPr>
            <a:xfrm>
              <a:off x="30209490" y="476440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5" name="ZoneTexte 64"/>
            <xdr:cNvSpPr txBox="1"/>
          </xdr:nvSpPr>
          <xdr:spPr>
            <a:xfrm>
              <a:off x="30209490" y="476440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39</xdr:col>
      <xdr:colOff>95250</xdr:colOff>
      <xdr:row>26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6" name="ZoneTexte 65"/>
            <xdr:cNvSpPr txBox="1"/>
          </xdr:nvSpPr>
          <xdr:spPr>
            <a:xfrm>
              <a:off x="31001970" y="476440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6" name="ZoneTexte 65"/>
            <xdr:cNvSpPr txBox="1"/>
          </xdr:nvSpPr>
          <xdr:spPr>
            <a:xfrm>
              <a:off x="31001970" y="476440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40</xdr:col>
      <xdr:colOff>85725</xdr:colOff>
      <xdr:row>26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7" name="ZoneTexte 66"/>
            <xdr:cNvSpPr txBox="1"/>
          </xdr:nvSpPr>
          <xdr:spPr>
            <a:xfrm>
              <a:off x="31784925" y="475488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7" name="ZoneTexte 66"/>
            <xdr:cNvSpPr txBox="1"/>
          </xdr:nvSpPr>
          <xdr:spPr>
            <a:xfrm>
              <a:off x="31784925" y="475488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41</xdr:col>
      <xdr:colOff>66675</xdr:colOff>
      <xdr:row>26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8" name="ZoneTexte 67"/>
            <xdr:cNvSpPr txBox="1"/>
          </xdr:nvSpPr>
          <xdr:spPr>
            <a:xfrm>
              <a:off x="32558355" y="477393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68" name="ZoneTexte 67"/>
            <xdr:cNvSpPr txBox="1"/>
          </xdr:nvSpPr>
          <xdr:spPr>
            <a:xfrm>
              <a:off x="32558355" y="477393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38</xdr:col>
      <xdr:colOff>95250</xdr:colOff>
      <xdr:row>34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9" name="ZoneTexte 68"/>
            <xdr:cNvSpPr txBox="1"/>
          </xdr:nvSpPr>
          <xdr:spPr>
            <a:xfrm>
              <a:off x="30209490" y="62274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9" name="ZoneTexte 68"/>
            <xdr:cNvSpPr txBox="1"/>
          </xdr:nvSpPr>
          <xdr:spPr>
            <a:xfrm>
              <a:off x="30209490" y="62274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39</xdr:col>
      <xdr:colOff>95250</xdr:colOff>
      <xdr:row>34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0" name="ZoneTexte 69"/>
            <xdr:cNvSpPr txBox="1"/>
          </xdr:nvSpPr>
          <xdr:spPr>
            <a:xfrm>
              <a:off x="31001970" y="62274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0" name="ZoneTexte 69"/>
            <xdr:cNvSpPr txBox="1"/>
          </xdr:nvSpPr>
          <xdr:spPr>
            <a:xfrm>
              <a:off x="31001970" y="62274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40</xdr:col>
      <xdr:colOff>85725</xdr:colOff>
      <xdr:row>34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1" name="ZoneTexte 70"/>
            <xdr:cNvSpPr txBox="1"/>
          </xdr:nvSpPr>
          <xdr:spPr>
            <a:xfrm>
              <a:off x="31784925" y="62179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1" name="ZoneTexte 70"/>
            <xdr:cNvSpPr txBox="1"/>
          </xdr:nvSpPr>
          <xdr:spPr>
            <a:xfrm>
              <a:off x="31784925" y="62179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41</xdr:col>
      <xdr:colOff>66675</xdr:colOff>
      <xdr:row>34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2" name="ZoneTexte 71"/>
            <xdr:cNvSpPr txBox="1"/>
          </xdr:nvSpPr>
          <xdr:spPr>
            <a:xfrm>
              <a:off x="32558355" y="62369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72" name="ZoneTexte 71"/>
            <xdr:cNvSpPr txBox="1"/>
          </xdr:nvSpPr>
          <xdr:spPr>
            <a:xfrm>
              <a:off x="32558355" y="62369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48</xdr:col>
      <xdr:colOff>95250</xdr:colOff>
      <xdr:row>26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3" name="ZoneTexte 72"/>
            <xdr:cNvSpPr txBox="1"/>
          </xdr:nvSpPr>
          <xdr:spPr>
            <a:xfrm>
              <a:off x="38134290" y="476440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3" name="ZoneTexte 72"/>
            <xdr:cNvSpPr txBox="1"/>
          </xdr:nvSpPr>
          <xdr:spPr>
            <a:xfrm>
              <a:off x="38134290" y="476440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49</xdr:col>
      <xdr:colOff>95250</xdr:colOff>
      <xdr:row>26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4" name="ZoneTexte 73"/>
            <xdr:cNvSpPr txBox="1"/>
          </xdr:nvSpPr>
          <xdr:spPr>
            <a:xfrm>
              <a:off x="38926770" y="476440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4" name="ZoneTexte 73"/>
            <xdr:cNvSpPr txBox="1"/>
          </xdr:nvSpPr>
          <xdr:spPr>
            <a:xfrm>
              <a:off x="38926770" y="476440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50</xdr:col>
      <xdr:colOff>85725</xdr:colOff>
      <xdr:row>26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5" name="ZoneTexte 74"/>
            <xdr:cNvSpPr txBox="1"/>
          </xdr:nvSpPr>
          <xdr:spPr>
            <a:xfrm>
              <a:off x="39709725" y="475488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5" name="ZoneTexte 74"/>
            <xdr:cNvSpPr txBox="1"/>
          </xdr:nvSpPr>
          <xdr:spPr>
            <a:xfrm>
              <a:off x="39709725" y="475488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51</xdr:col>
      <xdr:colOff>66675</xdr:colOff>
      <xdr:row>26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6" name="ZoneTexte 75"/>
            <xdr:cNvSpPr txBox="1"/>
          </xdr:nvSpPr>
          <xdr:spPr>
            <a:xfrm>
              <a:off x="40483155" y="477393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76" name="ZoneTexte 75"/>
            <xdr:cNvSpPr txBox="1"/>
          </xdr:nvSpPr>
          <xdr:spPr>
            <a:xfrm>
              <a:off x="40483155" y="477393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48</xdr:col>
      <xdr:colOff>95250</xdr:colOff>
      <xdr:row>34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7" name="ZoneTexte 76"/>
            <xdr:cNvSpPr txBox="1"/>
          </xdr:nvSpPr>
          <xdr:spPr>
            <a:xfrm>
              <a:off x="38134290" y="62274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7" name="ZoneTexte 76"/>
            <xdr:cNvSpPr txBox="1"/>
          </xdr:nvSpPr>
          <xdr:spPr>
            <a:xfrm>
              <a:off x="38134290" y="62274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49</xdr:col>
      <xdr:colOff>95250</xdr:colOff>
      <xdr:row>34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8" name="ZoneTexte 77"/>
            <xdr:cNvSpPr txBox="1"/>
          </xdr:nvSpPr>
          <xdr:spPr>
            <a:xfrm>
              <a:off x="38926770" y="62274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8" name="ZoneTexte 77"/>
            <xdr:cNvSpPr txBox="1"/>
          </xdr:nvSpPr>
          <xdr:spPr>
            <a:xfrm>
              <a:off x="38926770" y="62274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50</xdr:col>
      <xdr:colOff>85725</xdr:colOff>
      <xdr:row>34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9" name="ZoneTexte 78"/>
            <xdr:cNvSpPr txBox="1"/>
          </xdr:nvSpPr>
          <xdr:spPr>
            <a:xfrm>
              <a:off x="39709725" y="62179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9" name="ZoneTexte 78"/>
            <xdr:cNvSpPr txBox="1"/>
          </xdr:nvSpPr>
          <xdr:spPr>
            <a:xfrm>
              <a:off x="39709725" y="62179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51</xdr:col>
      <xdr:colOff>66675</xdr:colOff>
      <xdr:row>34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0" name="ZoneTexte 79"/>
            <xdr:cNvSpPr txBox="1"/>
          </xdr:nvSpPr>
          <xdr:spPr>
            <a:xfrm>
              <a:off x="40483155" y="62369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80" name="ZoneTexte 79"/>
            <xdr:cNvSpPr txBox="1"/>
          </xdr:nvSpPr>
          <xdr:spPr>
            <a:xfrm>
              <a:off x="40483155" y="62369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18</xdr:col>
      <xdr:colOff>95250</xdr:colOff>
      <xdr:row>43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1" name="ZoneTexte 80"/>
            <xdr:cNvSpPr txBox="1"/>
          </xdr:nvSpPr>
          <xdr:spPr>
            <a:xfrm>
              <a:off x="14359890" y="7873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1" name="ZoneTexte 80"/>
            <xdr:cNvSpPr txBox="1"/>
          </xdr:nvSpPr>
          <xdr:spPr>
            <a:xfrm>
              <a:off x="14359890" y="7873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19</xdr:col>
      <xdr:colOff>95250</xdr:colOff>
      <xdr:row>43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2" name="ZoneTexte 81"/>
            <xdr:cNvSpPr txBox="1"/>
          </xdr:nvSpPr>
          <xdr:spPr>
            <a:xfrm>
              <a:off x="15152370" y="7873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2" name="ZoneTexte 81"/>
            <xdr:cNvSpPr txBox="1"/>
          </xdr:nvSpPr>
          <xdr:spPr>
            <a:xfrm>
              <a:off x="15152370" y="7873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20</xdr:col>
      <xdr:colOff>85725</xdr:colOff>
      <xdr:row>43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3" name="ZoneTexte 82"/>
            <xdr:cNvSpPr txBox="1"/>
          </xdr:nvSpPr>
          <xdr:spPr>
            <a:xfrm>
              <a:off x="15935325" y="7863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3" name="ZoneTexte 82"/>
            <xdr:cNvSpPr txBox="1"/>
          </xdr:nvSpPr>
          <xdr:spPr>
            <a:xfrm>
              <a:off x="15935325" y="7863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21</xdr:col>
      <xdr:colOff>66675</xdr:colOff>
      <xdr:row>43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4" name="ZoneTexte 83"/>
            <xdr:cNvSpPr txBox="1"/>
          </xdr:nvSpPr>
          <xdr:spPr>
            <a:xfrm>
              <a:off x="16708755" y="7882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84" name="ZoneTexte 83"/>
            <xdr:cNvSpPr txBox="1"/>
          </xdr:nvSpPr>
          <xdr:spPr>
            <a:xfrm>
              <a:off x="16708755" y="7882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58</xdr:col>
      <xdr:colOff>95250</xdr:colOff>
      <xdr:row>26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5" name="ZoneTexte 84"/>
            <xdr:cNvSpPr txBox="1"/>
          </xdr:nvSpPr>
          <xdr:spPr>
            <a:xfrm>
              <a:off x="46059090" y="476440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5" name="ZoneTexte 84"/>
            <xdr:cNvSpPr txBox="1"/>
          </xdr:nvSpPr>
          <xdr:spPr>
            <a:xfrm>
              <a:off x="46059090" y="476440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59</xdr:col>
      <xdr:colOff>95250</xdr:colOff>
      <xdr:row>26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6" name="ZoneTexte 85"/>
            <xdr:cNvSpPr txBox="1"/>
          </xdr:nvSpPr>
          <xdr:spPr>
            <a:xfrm>
              <a:off x="46851570" y="476440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6" name="ZoneTexte 85"/>
            <xdr:cNvSpPr txBox="1"/>
          </xdr:nvSpPr>
          <xdr:spPr>
            <a:xfrm>
              <a:off x="46851570" y="476440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60</xdr:col>
      <xdr:colOff>85725</xdr:colOff>
      <xdr:row>26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7" name="ZoneTexte 86"/>
            <xdr:cNvSpPr txBox="1"/>
          </xdr:nvSpPr>
          <xdr:spPr>
            <a:xfrm>
              <a:off x="47634525" y="475488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7" name="ZoneTexte 86"/>
            <xdr:cNvSpPr txBox="1"/>
          </xdr:nvSpPr>
          <xdr:spPr>
            <a:xfrm>
              <a:off x="47634525" y="475488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61</xdr:col>
      <xdr:colOff>66675</xdr:colOff>
      <xdr:row>26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8" name="ZoneTexte 87"/>
            <xdr:cNvSpPr txBox="1"/>
          </xdr:nvSpPr>
          <xdr:spPr>
            <a:xfrm>
              <a:off x="48407955" y="477393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88" name="ZoneTexte 87"/>
            <xdr:cNvSpPr txBox="1"/>
          </xdr:nvSpPr>
          <xdr:spPr>
            <a:xfrm>
              <a:off x="48407955" y="477393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58</xdr:col>
      <xdr:colOff>95250</xdr:colOff>
      <xdr:row>34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9" name="ZoneTexte 88"/>
            <xdr:cNvSpPr txBox="1"/>
          </xdr:nvSpPr>
          <xdr:spPr>
            <a:xfrm>
              <a:off x="46059090" y="62274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9" name="ZoneTexte 88"/>
            <xdr:cNvSpPr txBox="1"/>
          </xdr:nvSpPr>
          <xdr:spPr>
            <a:xfrm>
              <a:off x="46059090" y="622744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59</xdr:col>
      <xdr:colOff>95250</xdr:colOff>
      <xdr:row>34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0" name="ZoneTexte 89"/>
            <xdr:cNvSpPr txBox="1"/>
          </xdr:nvSpPr>
          <xdr:spPr>
            <a:xfrm>
              <a:off x="46851570" y="62274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0" name="ZoneTexte 89"/>
            <xdr:cNvSpPr txBox="1"/>
          </xdr:nvSpPr>
          <xdr:spPr>
            <a:xfrm>
              <a:off x="46851570" y="622744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60</xdr:col>
      <xdr:colOff>85725</xdr:colOff>
      <xdr:row>34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1" name="ZoneTexte 90"/>
            <xdr:cNvSpPr txBox="1"/>
          </xdr:nvSpPr>
          <xdr:spPr>
            <a:xfrm>
              <a:off x="47634525" y="62179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1" name="ZoneTexte 90"/>
            <xdr:cNvSpPr txBox="1"/>
          </xdr:nvSpPr>
          <xdr:spPr>
            <a:xfrm>
              <a:off x="47634525" y="621792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61</xdr:col>
      <xdr:colOff>66675</xdr:colOff>
      <xdr:row>34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2" name="ZoneTexte 91"/>
            <xdr:cNvSpPr txBox="1"/>
          </xdr:nvSpPr>
          <xdr:spPr>
            <a:xfrm>
              <a:off x="48407955" y="62369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92" name="ZoneTexte 91"/>
            <xdr:cNvSpPr txBox="1"/>
          </xdr:nvSpPr>
          <xdr:spPr>
            <a:xfrm>
              <a:off x="48407955" y="623697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28</xdr:col>
      <xdr:colOff>95250</xdr:colOff>
      <xdr:row>43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3" name="ZoneTexte 92"/>
            <xdr:cNvSpPr txBox="1"/>
          </xdr:nvSpPr>
          <xdr:spPr>
            <a:xfrm>
              <a:off x="22284690" y="7873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3" name="ZoneTexte 92"/>
            <xdr:cNvSpPr txBox="1"/>
          </xdr:nvSpPr>
          <xdr:spPr>
            <a:xfrm>
              <a:off x="22284690" y="7873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29</xdr:col>
      <xdr:colOff>95250</xdr:colOff>
      <xdr:row>43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4" name="ZoneTexte 93"/>
            <xdr:cNvSpPr txBox="1"/>
          </xdr:nvSpPr>
          <xdr:spPr>
            <a:xfrm>
              <a:off x="23077170" y="7873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4" name="ZoneTexte 93"/>
            <xdr:cNvSpPr txBox="1"/>
          </xdr:nvSpPr>
          <xdr:spPr>
            <a:xfrm>
              <a:off x="23077170" y="7873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30</xdr:col>
      <xdr:colOff>85725</xdr:colOff>
      <xdr:row>43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5" name="ZoneTexte 94"/>
            <xdr:cNvSpPr txBox="1"/>
          </xdr:nvSpPr>
          <xdr:spPr>
            <a:xfrm>
              <a:off x="23860125" y="7863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5" name="ZoneTexte 94"/>
            <xdr:cNvSpPr txBox="1"/>
          </xdr:nvSpPr>
          <xdr:spPr>
            <a:xfrm>
              <a:off x="23860125" y="7863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31</xdr:col>
      <xdr:colOff>66675</xdr:colOff>
      <xdr:row>43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6" name="ZoneTexte 95"/>
            <xdr:cNvSpPr txBox="1"/>
          </xdr:nvSpPr>
          <xdr:spPr>
            <a:xfrm>
              <a:off x="24633555" y="7882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96" name="ZoneTexte 95"/>
            <xdr:cNvSpPr txBox="1"/>
          </xdr:nvSpPr>
          <xdr:spPr>
            <a:xfrm>
              <a:off x="24633555" y="7882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38</xdr:col>
      <xdr:colOff>95250</xdr:colOff>
      <xdr:row>43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7" name="ZoneTexte 96"/>
            <xdr:cNvSpPr txBox="1"/>
          </xdr:nvSpPr>
          <xdr:spPr>
            <a:xfrm>
              <a:off x="30209490" y="7873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7" name="ZoneTexte 96"/>
            <xdr:cNvSpPr txBox="1"/>
          </xdr:nvSpPr>
          <xdr:spPr>
            <a:xfrm>
              <a:off x="30209490" y="7873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39</xdr:col>
      <xdr:colOff>95250</xdr:colOff>
      <xdr:row>43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8" name="ZoneTexte 97"/>
            <xdr:cNvSpPr txBox="1"/>
          </xdr:nvSpPr>
          <xdr:spPr>
            <a:xfrm>
              <a:off x="31001970" y="7873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8" name="ZoneTexte 97"/>
            <xdr:cNvSpPr txBox="1"/>
          </xdr:nvSpPr>
          <xdr:spPr>
            <a:xfrm>
              <a:off x="31001970" y="7873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40</xdr:col>
      <xdr:colOff>85725</xdr:colOff>
      <xdr:row>43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9" name="ZoneTexte 98"/>
            <xdr:cNvSpPr txBox="1"/>
          </xdr:nvSpPr>
          <xdr:spPr>
            <a:xfrm>
              <a:off x="31784925" y="7863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9" name="ZoneTexte 98"/>
            <xdr:cNvSpPr txBox="1"/>
          </xdr:nvSpPr>
          <xdr:spPr>
            <a:xfrm>
              <a:off x="31784925" y="7863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41</xdr:col>
      <xdr:colOff>66675</xdr:colOff>
      <xdr:row>43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0" name="ZoneTexte 99"/>
            <xdr:cNvSpPr txBox="1"/>
          </xdr:nvSpPr>
          <xdr:spPr>
            <a:xfrm>
              <a:off x="32558355" y="7882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00" name="ZoneTexte 99"/>
            <xdr:cNvSpPr txBox="1"/>
          </xdr:nvSpPr>
          <xdr:spPr>
            <a:xfrm>
              <a:off x="32558355" y="7882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48</xdr:col>
      <xdr:colOff>95250</xdr:colOff>
      <xdr:row>43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1" name="ZoneTexte 100"/>
            <xdr:cNvSpPr txBox="1"/>
          </xdr:nvSpPr>
          <xdr:spPr>
            <a:xfrm>
              <a:off x="38134290" y="7873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01" name="ZoneTexte 100"/>
            <xdr:cNvSpPr txBox="1"/>
          </xdr:nvSpPr>
          <xdr:spPr>
            <a:xfrm>
              <a:off x="38134290" y="787336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49</xdr:col>
      <xdr:colOff>95250</xdr:colOff>
      <xdr:row>43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2" name="ZoneTexte 101"/>
            <xdr:cNvSpPr txBox="1"/>
          </xdr:nvSpPr>
          <xdr:spPr>
            <a:xfrm>
              <a:off x="38926770" y="7873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02" name="ZoneTexte 101"/>
            <xdr:cNvSpPr txBox="1"/>
          </xdr:nvSpPr>
          <xdr:spPr>
            <a:xfrm>
              <a:off x="38926770" y="787336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50</xdr:col>
      <xdr:colOff>85725</xdr:colOff>
      <xdr:row>43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3" name="ZoneTexte 102"/>
            <xdr:cNvSpPr txBox="1"/>
          </xdr:nvSpPr>
          <xdr:spPr>
            <a:xfrm>
              <a:off x="39709725" y="7863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03" name="ZoneTexte 102"/>
            <xdr:cNvSpPr txBox="1"/>
          </xdr:nvSpPr>
          <xdr:spPr>
            <a:xfrm>
              <a:off x="39709725" y="786384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51</xdr:col>
      <xdr:colOff>66675</xdr:colOff>
      <xdr:row>43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4" name="ZoneTexte 103"/>
            <xdr:cNvSpPr txBox="1"/>
          </xdr:nvSpPr>
          <xdr:spPr>
            <a:xfrm>
              <a:off x="40483155" y="7882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04" name="ZoneTexte 103"/>
            <xdr:cNvSpPr txBox="1"/>
          </xdr:nvSpPr>
          <xdr:spPr>
            <a:xfrm>
              <a:off x="40483155" y="788289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57</xdr:col>
      <xdr:colOff>0</xdr:colOff>
      <xdr:row>43</xdr:row>
      <xdr:rowOff>19050</xdr:rowOff>
    </xdr:from>
    <xdr:ext cx="65" cy="172227"/>
    <xdr:sp macro="" textlink="">
      <xdr:nvSpPr>
        <xdr:cNvPr id="108" name="ZoneTexte 107"/>
        <xdr:cNvSpPr txBox="1"/>
      </xdr:nvSpPr>
      <xdr:spPr>
        <a:xfrm>
          <a:off x="24300180" y="814959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fr-FR" sz="1100" b="1"/>
        </a:p>
      </xdr:txBody>
    </xdr:sp>
    <xdr:clientData/>
  </xdr:oneCellAnchor>
  <xdr:oneCellAnchor>
    <xdr:from>
      <xdr:col>23</xdr:col>
      <xdr:colOff>57150</xdr:colOff>
      <xdr:row>26</xdr:row>
      <xdr:rowOff>57150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9" name="ZoneTexte 108"/>
            <xdr:cNvSpPr txBox="1"/>
          </xdr:nvSpPr>
          <xdr:spPr>
            <a:xfrm>
              <a:off x="18284190" y="4812030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09" name="ZoneTexte 108"/>
            <xdr:cNvSpPr txBox="1"/>
          </xdr:nvSpPr>
          <xdr:spPr>
            <a:xfrm>
              <a:off x="18284190" y="4812030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24</xdr:col>
      <xdr:colOff>85725</xdr:colOff>
      <xdr:row>26</xdr:row>
      <xdr:rowOff>38100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0" name="ZoneTexte 109"/>
            <xdr:cNvSpPr txBox="1"/>
          </xdr:nvSpPr>
          <xdr:spPr>
            <a:xfrm>
              <a:off x="19105245" y="4792980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0" name="ZoneTexte 109"/>
            <xdr:cNvSpPr txBox="1"/>
          </xdr:nvSpPr>
          <xdr:spPr>
            <a:xfrm>
              <a:off x="19105245" y="4792980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22</xdr:col>
      <xdr:colOff>47625</xdr:colOff>
      <xdr:row>26</xdr:row>
      <xdr:rowOff>19050</xdr:rowOff>
    </xdr:from>
    <xdr:ext cx="2254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1" name="ZoneTexte 110"/>
            <xdr:cNvSpPr txBox="1"/>
          </xdr:nvSpPr>
          <xdr:spPr>
            <a:xfrm>
              <a:off x="17482185" y="4773930"/>
              <a:ext cx="2254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1" name="ZoneTexte 110"/>
            <xdr:cNvSpPr txBox="1"/>
          </xdr:nvSpPr>
          <xdr:spPr>
            <a:xfrm>
              <a:off x="17482185" y="4773930"/>
              <a:ext cx="2254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25</xdr:col>
      <xdr:colOff>66675</xdr:colOff>
      <xdr:row>26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2" name="ZoneTexte 111"/>
            <xdr:cNvSpPr txBox="1"/>
          </xdr:nvSpPr>
          <xdr:spPr>
            <a:xfrm>
              <a:off x="19878675" y="478345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12" name="ZoneTexte 111"/>
            <xdr:cNvSpPr txBox="1"/>
          </xdr:nvSpPr>
          <xdr:spPr>
            <a:xfrm>
              <a:off x="19878675" y="478345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23</xdr:col>
      <xdr:colOff>66675</xdr:colOff>
      <xdr:row>34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3" name="ZoneTexte 112"/>
            <xdr:cNvSpPr txBox="1"/>
          </xdr:nvSpPr>
          <xdr:spPr>
            <a:xfrm>
              <a:off x="18293715" y="624649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3" name="ZoneTexte 112"/>
            <xdr:cNvSpPr txBox="1"/>
          </xdr:nvSpPr>
          <xdr:spPr>
            <a:xfrm>
              <a:off x="18293715" y="624649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24</xdr:col>
      <xdr:colOff>47625</xdr:colOff>
      <xdr:row>34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4" name="ZoneTexte 113"/>
            <xdr:cNvSpPr txBox="1"/>
          </xdr:nvSpPr>
          <xdr:spPr>
            <a:xfrm>
              <a:off x="19067145" y="624649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4" name="ZoneTexte 113"/>
            <xdr:cNvSpPr txBox="1"/>
          </xdr:nvSpPr>
          <xdr:spPr>
            <a:xfrm>
              <a:off x="19067145" y="624649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22</xdr:col>
      <xdr:colOff>76200</xdr:colOff>
      <xdr:row>34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5" name="ZoneTexte 114"/>
            <xdr:cNvSpPr txBox="1"/>
          </xdr:nvSpPr>
          <xdr:spPr>
            <a:xfrm>
              <a:off x="17510760" y="623697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5" name="ZoneTexte 114"/>
            <xdr:cNvSpPr txBox="1"/>
          </xdr:nvSpPr>
          <xdr:spPr>
            <a:xfrm>
              <a:off x="17510760" y="623697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25</xdr:col>
      <xdr:colOff>66675</xdr:colOff>
      <xdr:row>34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6" name="ZoneTexte 115"/>
            <xdr:cNvSpPr txBox="1"/>
          </xdr:nvSpPr>
          <xdr:spPr>
            <a:xfrm>
              <a:off x="19878675" y="62464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16" name="ZoneTexte 115"/>
            <xdr:cNvSpPr txBox="1"/>
          </xdr:nvSpPr>
          <xdr:spPr>
            <a:xfrm>
              <a:off x="19878675" y="62464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23</xdr:col>
      <xdr:colOff>66675</xdr:colOff>
      <xdr:row>43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7" name="ZoneTexte 116"/>
            <xdr:cNvSpPr txBox="1"/>
          </xdr:nvSpPr>
          <xdr:spPr>
            <a:xfrm>
              <a:off x="18293715" y="7892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7" name="ZoneTexte 116"/>
            <xdr:cNvSpPr txBox="1"/>
          </xdr:nvSpPr>
          <xdr:spPr>
            <a:xfrm>
              <a:off x="18293715" y="7892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24</xdr:col>
      <xdr:colOff>47625</xdr:colOff>
      <xdr:row>43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8" name="ZoneTexte 117"/>
            <xdr:cNvSpPr txBox="1"/>
          </xdr:nvSpPr>
          <xdr:spPr>
            <a:xfrm>
              <a:off x="19067145" y="7892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8" name="ZoneTexte 117"/>
            <xdr:cNvSpPr txBox="1"/>
          </xdr:nvSpPr>
          <xdr:spPr>
            <a:xfrm>
              <a:off x="19067145" y="7892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22</xdr:col>
      <xdr:colOff>76200</xdr:colOff>
      <xdr:row>43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9" name="ZoneTexte 118"/>
            <xdr:cNvSpPr txBox="1"/>
          </xdr:nvSpPr>
          <xdr:spPr>
            <a:xfrm>
              <a:off x="17510760" y="7882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9" name="ZoneTexte 118"/>
            <xdr:cNvSpPr txBox="1"/>
          </xdr:nvSpPr>
          <xdr:spPr>
            <a:xfrm>
              <a:off x="17510760" y="7882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25</xdr:col>
      <xdr:colOff>66675</xdr:colOff>
      <xdr:row>43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0" name="ZoneTexte 119"/>
            <xdr:cNvSpPr txBox="1"/>
          </xdr:nvSpPr>
          <xdr:spPr>
            <a:xfrm>
              <a:off x="19878675" y="7892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20" name="ZoneTexte 119"/>
            <xdr:cNvSpPr txBox="1"/>
          </xdr:nvSpPr>
          <xdr:spPr>
            <a:xfrm>
              <a:off x="19878675" y="7892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33</xdr:col>
      <xdr:colOff>57150</xdr:colOff>
      <xdr:row>26</xdr:row>
      <xdr:rowOff>0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1" name="ZoneTexte 120"/>
            <xdr:cNvSpPr txBox="1"/>
          </xdr:nvSpPr>
          <xdr:spPr>
            <a:xfrm>
              <a:off x="26208990" y="4754880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1" name="ZoneTexte 120"/>
            <xdr:cNvSpPr txBox="1"/>
          </xdr:nvSpPr>
          <xdr:spPr>
            <a:xfrm>
              <a:off x="26208990" y="4754880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34</xdr:col>
      <xdr:colOff>152400</xdr:colOff>
      <xdr:row>26</xdr:row>
      <xdr:rowOff>9525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2" name="ZoneTexte 121"/>
            <xdr:cNvSpPr txBox="1"/>
          </xdr:nvSpPr>
          <xdr:spPr>
            <a:xfrm>
              <a:off x="27096720" y="476440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2" name="ZoneTexte 121"/>
            <xdr:cNvSpPr txBox="1"/>
          </xdr:nvSpPr>
          <xdr:spPr>
            <a:xfrm>
              <a:off x="27096720" y="476440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32</xdr:col>
      <xdr:colOff>104775</xdr:colOff>
      <xdr:row>26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3" name="ZoneTexte 122"/>
            <xdr:cNvSpPr txBox="1"/>
          </xdr:nvSpPr>
          <xdr:spPr>
            <a:xfrm>
              <a:off x="25464135" y="47548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3" name="ZoneTexte 122"/>
            <xdr:cNvSpPr txBox="1"/>
          </xdr:nvSpPr>
          <xdr:spPr>
            <a:xfrm>
              <a:off x="25464135" y="475488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35</xdr:col>
      <xdr:colOff>66675</xdr:colOff>
      <xdr:row>26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4" name="ZoneTexte 123"/>
            <xdr:cNvSpPr txBox="1"/>
          </xdr:nvSpPr>
          <xdr:spPr>
            <a:xfrm>
              <a:off x="27803475" y="478345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24" name="ZoneTexte 123"/>
            <xdr:cNvSpPr txBox="1"/>
          </xdr:nvSpPr>
          <xdr:spPr>
            <a:xfrm>
              <a:off x="27803475" y="478345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33</xdr:col>
      <xdr:colOff>66675</xdr:colOff>
      <xdr:row>34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5" name="ZoneTexte 124"/>
            <xdr:cNvSpPr txBox="1"/>
          </xdr:nvSpPr>
          <xdr:spPr>
            <a:xfrm>
              <a:off x="26218515" y="624649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5" name="ZoneTexte 124"/>
            <xdr:cNvSpPr txBox="1"/>
          </xdr:nvSpPr>
          <xdr:spPr>
            <a:xfrm>
              <a:off x="26218515" y="624649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34</xdr:col>
      <xdr:colOff>47625</xdr:colOff>
      <xdr:row>34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6" name="ZoneTexte 125"/>
            <xdr:cNvSpPr txBox="1"/>
          </xdr:nvSpPr>
          <xdr:spPr>
            <a:xfrm>
              <a:off x="26991945" y="624649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6" name="ZoneTexte 125"/>
            <xdr:cNvSpPr txBox="1"/>
          </xdr:nvSpPr>
          <xdr:spPr>
            <a:xfrm>
              <a:off x="26991945" y="624649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32</xdr:col>
      <xdr:colOff>76200</xdr:colOff>
      <xdr:row>34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7" name="ZoneTexte 126"/>
            <xdr:cNvSpPr txBox="1"/>
          </xdr:nvSpPr>
          <xdr:spPr>
            <a:xfrm>
              <a:off x="25435560" y="623697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7" name="ZoneTexte 126"/>
            <xdr:cNvSpPr txBox="1"/>
          </xdr:nvSpPr>
          <xdr:spPr>
            <a:xfrm>
              <a:off x="25435560" y="623697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35</xdr:col>
      <xdr:colOff>66675</xdr:colOff>
      <xdr:row>34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8" name="ZoneTexte 127"/>
            <xdr:cNvSpPr txBox="1"/>
          </xdr:nvSpPr>
          <xdr:spPr>
            <a:xfrm>
              <a:off x="27803475" y="62464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28" name="ZoneTexte 127"/>
            <xdr:cNvSpPr txBox="1"/>
          </xdr:nvSpPr>
          <xdr:spPr>
            <a:xfrm>
              <a:off x="27803475" y="62464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33</xdr:col>
      <xdr:colOff>66675</xdr:colOff>
      <xdr:row>43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9" name="ZoneTexte 128"/>
            <xdr:cNvSpPr txBox="1"/>
          </xdr:nvSpPr>
          <xdr:spPr>
            <a:xfrm>
              <a:off x="26218515" y="7892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9" name="ZoneTexte 128"/>
            <xdr:cNvSpPr txBox="1"/>
          </xdr:nvSpPr>
          <xdr:spPr>
            <a:xfrm>
              <a:off x="26218515" y="7892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34</xdr:col>
      <xdr:colOff>47625</xdr:colOff>
      <xdr:row>43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0" name="ZoneTexte 129"/>
            <xdr:cNvSpPr txBox="1"/>
          </xdr:nvSpPr>
          <xdr:spPr>
            <a:xfrm>
              <a:off x="26991945" y="7892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0" name="ZoneTexte 129"/>
            <xdr:cNvSpPr txBox="1"/>
          </xdr:nvSpPr>
          <xdr:spPr>
            <a:xfrm>
              <a:off x="26991945" y="7892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32</xdr:col>
      <xdr:colOff>76200</xdr:colOff>
      <xdr:row>43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1" name="ZoneTexte 130"/>
            <xdr:cNvSpPr txBox="1"/>
          </xdr:nvSpPr>
          <xdr:spPr>
            <a:xfrm>
              <a:off x="25435560" y="7882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1" name="ZoneTexte 130"/>
            <xdr:cNvSpPr txBox="1"/>
          </xdr:nvSpPr>
          <xdr:spPr>
            <a:xfrm>
              <a:off x="25435560" y="7882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35</xdr:col>
      <xdr:colOff>66675</xdr:colOff>
      <xdr:row>43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2" name="ZoneTexte 131"/>
            <xdr:cNvSpPr txBox="1"/>
          </xdr:nvSpPr>
          <xdr:spPr>
            <a:xfrm>
              <a:off x="27803475" y="7892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32" name="ZoneTexte 131"/>
            <xdr:cNvSpPr txBox="1"/>
          </xdr:nvSpPr>
          <xdr:spPr>
            <a:xfrm>
              <a:off x="27803475" y="7892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43</xdr:col>
      <xdr:colOff>114300</xdr:colOff>
      <xdr:row>26</xdr:row>
      <xdr:rowOff>19050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3" name="ZoneTexte 132"/>
            <xdr:cNvSpPr txBox="1"/>
          </xdr:nvSpPr>
          <xdr:spPr>
            <a:xfrm>
              <a:off x="34190940" y="4773930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3" name="ZoneTexte 132"/>
            <xdr:cNvSpPr txBox="1"/>
          </xdr:nvSpPr>
          <xdr:spPr>
            <a:xfrm>
              <a:off x="34190940" y="4773930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44</xdr:col>
      <xdr:colOff>209550</xdr:colOff>
      <xdr:row>26</xdr:row>
      <xdr:rowOff>9525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4" name="ZoneTexte 133"/>
            <xdr:cNvSpPr txBox="1"/>
          </xdr:nvSpPr>
          <xdr:spPr>
            <a:xfrm>
              <a:off x="35078670" y="476440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4" name="ZoneTexte 133"/>
            <xdr:cNvSpPr txBox="1"/>
          </xdr:nvSpPr>
          <xdr:spPr>
            <a:xfrm>
              <a:off x="35078670" y="476440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42</xdr:col>
      <xdr:colOff>114300</xdr:colOff>
      <xdr:row>26</xdr:row>
      <xdr:rowOff>9525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5" name="ZoneTexte 134"/>
            <xdr:cNvSpPr txBox="1"/>
          </xdr:nvSpPr>
          <xdr:spPr>
            <a:xfrm>
              <a:off x="33398460" y="4764405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5" name="ZoneTexte 134"/>
            <xdr:cNvSpPr txBox="1"/>
          </xdr:nvSpPr>
          <xdr:spPr>
            <a:xfrm>
              <a:off x="33398460" y="4764405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45</xdr:col>
      <xdr:colOff>66675</xdr:colOff>
      <xdr:row>26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6" name="ZoneTexte 135"/>
            <xdr:cNvSpPr txBox="1"/>
          </xdr:nvSpPr>
          <xdr:spPr>
            <a:xfrm>
              <a:off x="35728275" y="478345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36" name="ZoneTexte 135"/>
            <xdr:cNvSpPr txBox="1"/>
          </xdr:nvSpPr>
          <xdr:spPr>
            <a:xfrm>
              <a:off x="35728275" y="478345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43</xdr:col>
      <xdr:colOff>66675</xdr:colOff>
      <xdr:row>34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7" name="ZoneTexte 136"/>
            <xdr:cNvSpPr txBox="1"/>
          </xdr:nvSpPr>
          <xdr:spPr>
            <a:xfrm>
              <a:off x="34143315" y="624649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7" name="ZoneTexte 136"/>
            <xdr:cNvSpPr txBox="1"/>
          </xdr:nvSpPr>
          <xdr:spPr>
            <a:xfrm>
              <a:off x="34143315" y="624649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44</xdr:col>
      <xdr:colOff>47625</xdr:colOff>
      <xdr:row>34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8" name="ZoneTexte 137"/>
            <xdr:cNvSpPr txBox="1"/>
          </xdr:nvSpPr>
          <xdr:spPr>
            <a:xfrm>
              <a:off x="34916745" y="624649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8" name="ZoneTexte 137"/>
            <xdr:cNvSpPr txBox="1"/>
          </xdr:nvSpPr>
          <xdr:spPr>
            <a:xfrm>
              <a:off x="34916745" y="624649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42</xdr:col>
      <xdr:colOff>76200</xdr:colOff>
      <xdr:row>34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9" name="ZoneTexte 138"/>
            <xdr:cNvSpPr txBox="1"/>
          </xdr:nvSpPr>
          <xdr:spPr>
            <a:xfrm>
              <a:off x="33360360" y="623697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9" name="ZoneTexte 138"/>
            <xdr:cNvSpPr txBox="1"/>
          </xdr:nvSpPr>
          <xdr:spPr>
            <a:xfrm>
              <a:off x="33360360" y="623697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45</xdr:col>
      <xdr:colOff>66675</xdr:colOff>
      <xdr:row>34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0" name="ZoneTexte 139"/>
            <xdr:cNvSpPr txBox="1"/>
          </xdr:nvSpPr>
          <xdr:spPr>
            <a:xfrm>
              <a:off x="35728275" y="62464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40" name="ZoneTexte 139"/>
            <xdr:cNvSpPr txBox="1"/>
          </xdr:nvSpPr>
          <xdr:spPr>
            <a:xfrm>
              <a:off x="35728275" y="62464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43</xdr:col>
      <xdr:colOff>66675</xdr:colOff>
      <xdr:row>43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1" name="ZoneTexte 140"/>
            <xdr:cNvSpPr txBox="1"/>
          </xdr:nvSpPr>
          <xdr:spPr>
            <a:xfrm>
              <a:off x="34143315" y="7892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1" name="ZoneTexte 140"/>
            <xdr:cNvSpPr txBox="1"/>
          </xdr:nvSpPr>
          <xdr:spPr>
            <a:xfrm>
              <a:off x="34143315" y="7892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44</xdr:col>
      <xdr:colOff>47625</xdr:colOff>
      <xdr:row>43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2" name="ZoneTexte 141"/>
            <xdr:cNvSpPr txBox="1"/>
          </xdr:nvSpPr>
          <xdr:spPr>
            <a:xfrm>
              <a:off x="34916745" y="7892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2" name="ZoneTexte 141"/>
            <xdr:cNvSpPr txBox="1"/>
          </xdr:nvSpPr>
          <xdr:spPr>
            <a:xfrm>
              <a:off x="34916745" y="7892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42</xdr:col>
      <xdr:colOff>76200</xdr:colOff>
      <xdr:row>43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3" name="ZoneTexte 142"/>
            <xdr:cNvSpPr txBox="1"/>
          </xdr:nvSpPr>
          <xdr:spPr>
            <a:xfrm>
              <a:off x="33360360" y="7882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3" name="ZoneTexte 142"/>
            <xdr:cNvSpPr txBox="1"/>
          </xdr:nvSpPr>
          <xdr:spPr>
            <a:xfrm>
              <a:off x="33360360" y="7882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45</xdr:col>
      <xdr:colOff>66675</xdr:colOff>
      <xdr:row>43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4" name="ZoneTexte 143"/>
            <xdr:cNvSpPr txBox="1"/>
          </xdr:nvSpPr>
          <xdr:spPr>
            <a:xfrm>
              <a:off x="35728275" y="7892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44" name="ZoneTexte 143"/>
            <xdr:cNvSpPr txBox="1"/>
          </xdr:nvSpPr>
          <xdr:spPr>
            <a:xfrm>
              <a:off x="35728275" y="7892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63</xdr:col>
      <xdr:colOff>66675</xdr:colOff>
      <xdr:row>26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5" name="ZoneTexte 144"/>
            <xdr:cNvSpPr txBox="1"/>
          </xdr:nvSpPr>
          <xdr:spPr>
            <a:xfrm>
              <a:off x="49992915" y="478345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5" name="ZoneTexte 144"/>
            <xdr:cNvSpPr txBox="1"/>
          </xdr:nvSpPr>
          <xdr:spPr>
            <a:xfrm>
              <a:off x="49992915" y="478345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64</xdr:col>
      <xdr:colOff>47625</xdr:colOff>
      <xdr:row>26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6" name="ZoneTexte 145"/>
            <xdr:cNvSpPr txBox="1"/>
          </xdr:nvSpPr>
          <xdr:spPr>
            <a:xfrm>
              <a:off x="50766345" y="478345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6" name="ZoneTexte 145"/>
            <xdr:cNvSpPr txBox="1"/>
          </xdr:nvSpPr>
          <xdr:spPr>
            <a:xfrm>
              <a:off x="50766345" y="478345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62</xdr:col>
      <xdr:colOff>76200</xdr:colOff>
      <xdr:row>26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7" name="ZoneTexte 146"/>
            <xdr:cNvSpPr txBox="1"/>
          </xdr:nvSpPr>
          <xdr:spPr>
            <a:xfrm>
              <a:off x="49209960" y="477393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7" name="ZoneTexte 146"/>
            <xdr:cNvSpPr txBox="1"/>
          </xdr:nvSpPr>
          <xdr:spPr>
            <a:xfrm>
              <a:off x="49209960" y="477393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65</xdr:col>
      <xdr:colOff>66675</xdr:colOff>
      <xdr:row>26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8" name="ZoneTexte 147"/>
            <xdr:cNvSpPr txBox="1"/>
          </xdr:nvSpPr>
          <xdr:spPr>
            <a:xfrm>
              <a:off x="51577875" y="478345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48" name="ZoneTexte 147"/>
            <xdr:cNvSpPr txBox="1"/>
          </xdr:nvSpPr>
          <xdr:spPr>
            <a:xfrm>
              <a:off x="51577875" y="478345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63</xdr:col>
      <xdr:colOff>66675</xdr:colOff>
      <xdr:row>34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9" name="ZoneTexte 148"/>
            <xdr:cNvSpPr txBox="1"/>
          </xdr:nvSpPr>
          <xdr:spPr>
            <a:xfrm>
              <a:off x="49992915" y="624649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9" name="ZoneTexte 148"/>
            <xdr:cNvSpPr txBox="1"/>
          </xdr:nvSpPr>
          <xdr:spPr>
            <a:xfrm>
              <a:off x="49992915" y="624649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64</xdr:col>
      <xdr:colOff>47625</xdr:colOff>
      <xdr:row>34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0" name="ZoneTexte 149"/>
            <xdr:cNvSpPr txBox="1"/>
          </xdr:nvSpPr>
          <xdr:spPr>
            <a:xfrm>
              <a:off x="50766345" y="624649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0" name="ZoneTexte 149"/>
            <xdr:cNvSpPr txBox="1"/>
          </xdr:nvSpPr>
          <xdr:spPr>
            <a:xfrm>
              <a:off x="50766345" y="624649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62</xdr:col>
      <xdr:colOff>76200</xdr:colOff>
      <xdr:row>34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1" name="ZoneTexte 150"/>
            <xdr:cNvSpPr txBox="1"/>
          </xdr:nvSpPr>
          <xdr:spPr>
            <a:xfrm>
              <a:off x="49209960" y="623697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1" name="ZoneTexte 150"/>
            <xdr:cNvSpPr txBox="1"/>
          </xdr:nvSpPr>
          <xdr:spPr>
            <a:xfrm>
              <a:off x="49209960" y="623697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65</xdr:col>
      <xdr:colOff>66675</xdr:colOff>
      <xdr:row>34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2" name="ZoneTexte 151"/>
            <xdr:cNvSpPr txBox="1"/>
          </xdr:nvSpPr>
          <xdr:spPr>
            <a:xfrm>
              <a:off x="51577875" y="62464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52" name="ZoneTexte 151"/>
            <xdr:cNvSpPr txBox="1"/>
          </xdr:nvSpPr>
          <xdr:spPr>
            <a:xfrm>
              <a:off x="51577875" y="62464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57</xdr:col>
      <xdr:colOff>0</xdr:colOff>
      <xdr:row>43</xdr:row>
      <xdr:rowOff>19050</xdr:rowOff>
    </xdr:from>
    <xdr:ext cx="65" cy="172227"/>
    <xdr:sp macro="" textlink="">
      <xdr:nvSpPr>
        <xdr:cNvPr id="155" name="ZoneTexte 154"/>
        <xdr:cNvSpPr txBox="1"/>
      </xdr:nvSpPr>
      <xdr:spPr>
        <a:xfrm>
          <a:off x="24300180" y="814959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53</xdr:col>
      <xdr:colOff>66675</xdr:colOff>
      <xdr:row>26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7" name="ZoneTexte 156"/>
            <xdr:cNvSpPr txBox="1"/>
          </xdr:nvSpPr>
          <xdr:spPr>
            <a:xfrm>
              <a:off x="42068115" y="478345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7" name="ZoneTexte 156"/>
            <xdr:cNvSpPr txBox="1"/>
          </xdr:nvSpPr>
          <xdr:spPr>
            <a:xfrm>
              <a:off x="42068115" y="478345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54</xdr:col>
      <xdr:colOff>47625</xdr:colOff>
      <xdr:row>26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8" name="ZoneTexte 157"/>
            <xdr:cNvSpPr txBox="1"/>
          </xdr:nvSpPr>
          <xdr:spPr>
            <a:xfrm>
              <a:off x="42841545" y="478345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8" name="ZoneTexte 157"/>
            <xdr:cNvSpPr txBox="1"/>
          </xdr:nvSpPr>
          <xdr:spPr>
            <a:xfrm>
              <a:off x="42841545" y="478345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52</xdr:col>
      <xdr:colOff>76200</xdr:colOff>
      <xdr:row>26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9" name="ZoneTexte 158"/>
            <xdr:cNvSpPr txBox="1"/>
          </xdr:nvSpPr>
          <xdr:spPr>
            <a:xfrm>
              <a:off x="41285160" y="477393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9" name="ZoneTexte 158"/>
            <xdr:cNvSpPr txBox="1"/>
          </xdr:nvSpPr>
          <xdr:spPr>
            <a:xfrm>
              <a:off x="41285160" y="477393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55</xdr:col>
      <xdr:colOff>66675</xdr:colOff>
      <xdr:row>26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0" name="ZoneTexte 159"/>
            <xdr:cNvSpPr txBox="1"/>
          </xdr:nvSpPr>
          <xdr:spPr>
            <a:xfrm>
              <a:off x="43653075" y="478345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60" name="ZoneTexte 159"/>
            <xdr:cNvSpPr txBox="1"/>
          </xdr:nvSpPr>
          <xdr:spPr>
            <a:xfrm>
              <a:off x="43653075" y="478345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53</xdr:col>
      <xdr:colOff>66675</xdr:colOff>
      <xdr:row>34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1" name="ZoneTexte 160"/>
            <xdr:cNvSpPr txBox="1"/>
          </xdr:nvSpPr>
          <xdr:spPr>
            <a:xfrm>
              <a:off x="42068115" y="624649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1" name="ZoneTexte 160"/>
            <xdr:cNvSpPr txBox="1"/>
          </xdr:nvSpPr>
          <xdr:spPr>
            <a:xfrm>
              <a:off x="42068115" y="624649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54</xdr:col>
      <xdr:colOff>47625</xdr:colOff>
      <xdr:row>34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2" name="ZoneTexte 161"/>
            <xdr:cNvSpPr txBox="1"/>
          </xdr:nvSpPr>
          <xdr:spPr>
            <a:xfrm>
              <a:off x="42841545" y="624649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2" name="ZoneTexte 161"/>
            <xdr:cNvSpPr txBox="1"/>
          </xdr:nvSpPr>
          <xdr:spPr>
            <a:xfrm>
              <a:off x="42841545" y="624649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52</xdr:col>
      <xdr:colOff>76200</xdr:colOff>
      <xdr:row>34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3" name="ZoneTexte 162"/>
            <xdr:cNvSpPr txBox="1"/>
          </xdr:nvSpPr>
          <xdr:spPr>
            <a:xfrm>
              <a:off x="41285160" y="623697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3" name="ZoneTexte 162"/>
            <xdr:cNvSpPr txBox="1"/>
          </xdr:nvSpPr>
          <xdr:spPr>
            <a:xfrm>
              <a:off x="41285160" y="623697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55</xdr:col>
      <xdr:colOff>66675</xdr:colOff>
      <xdr:row>34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4" name="ZoneTexte 163"/>
            <xdr:cNvSpPr txBox="1"/>
          </xdr:nvSpPr>
          <xdr:spPr>
            <a:xfrm>
              <a:off x="43653075" y="62464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64" name="ZoneTexte 163"/>
            <xdr:cNvSpPr txBox="1"/>
          </xdr:nvSpPr>
          <xdr:spPr>
            <a:xfrm>
              <a:off x="43653075" y="624649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53</xdr:col>
      <xdr:colOff>66675</xdr:colOff>
      <xdr:row>43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5" name="ZoneTexte 164"/>
            <xdr:cNvSpPr txBox="1"/>
          </xdr:nvSpPr>
          <xdr:spPr>
            <a:xfrm>
              <a:off x="42068115" y="7892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5" name="ZoneTexte 164"/>
            <xdr:cNvSpPr txBox="1"/>
          </xdr:nvSpPr>
          <xdr:spPr>
            <a:xfrm>
              <a:off x="42068115" y="789241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54</xdr:col>
      <xdr:colOff>47625</xdr:colOff>
      <xdr:row>43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6" name="ZoneTexte 165"/>
            <xdr:cNvSpPr txBox="1"/>
          </xdr:nvSpPr>
          <xdr:spPr>
            <a:xfrm>
              <a:off x="42841545" y="7892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6" name="ZoneTexte 165"/>
            <xdr:cNvSpPr txBox="1"/>
          </xdr:nvSpPr>
          <xdr:spPr>
            <a:xfrm>
              <a:off x="42841545" y="789241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52</xdr:col>
      <xdr:colOff>76200</xdr:colOff>
      <xdr:row>43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7" name="ZoneTexte 166"/>
            <xdr:cNvSpPr txBox="1"/>
          </xdr:nvSpPr>
          <xdr:spPr>
            <a:xfrm>
              <a:off x="41285160" y="7882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7" name="ZoneTexte 166"/>
            <xdr:cNvSpPr txBox="1"/>
          </xdr:nvSpPr>
          <xdr:spPr>
            <a:xfrm>
              <a:off x="41285160" y="788289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55</xdr:col>
      <xdr:colOff>66675</xdr:colOff>
      <xdr:row>43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8" name="ZoneTexte 167"/>
            <xdr:cNvSpPr txBox="1"/>
          </xdr:nvSpPr>
          <xdr:spPr>
            <a:xfrm>
              <a:off x="43653075" y="7892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68" name="ZoneTexte 167"/>
            <xdr:cNvSpPr txBox="1"/>
          </xdr:nvSpPr>
          <xdr:spPr>
            <a:xfrm>
              <a:off x="43653075" y="789241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17</xdr:col>
      <xdr:colOff>133350</xdr:colOff>
      <xdr:row>22</xdr:row>
      <xdr:rowOff>180975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9" name="ZoneTexte 168"/>
            <xdr:cNvSpPr txBox="1"/>
          </xdr:nvSpPr>
          <xdr:spPr>
            <a:xfrm>
              <a:off x="13605510" y="420433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9" name="ZoneTexte 168"/>
            <xdr:cNvSpPr txBox="1"/>
          </xdr:nvSpPr>
          <xdr:spPr>
            <a:xfrm>
              <a:off x="13605510" y="420433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twoCellAnchor>
    <xdr:from>
      <xdr:col>36</xdr:col>
      <xdr:colOff>171451</xdr:colOff>
      <xdr:row>49</xdr:row>
      <xdr:rowOff>123825</xdr:rowOff>
    </xdr:from>
    <xdr:to>
      <xdr:col>48</xdr:col>
      <xdr:colOff>527050</xdr:colOff>
      <xdr:row>68</xdr:row>
      <xdr:rowOff>12701</xdr:rowOff>
    </xdr:to>
    <xdr:graphicFrame macro="">
      <xdr:nvGraphicFramePr>
        <xdr:cNvPr id="171" name="Graphique 1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50</xdr:col>
      <xdr:colOff>19050</xdr:colOff>
      <xdr:row>2</xdr:row>
      <xdr:rowOff>28575</xdr:rowOff>
    </xdr:from>
    <xdr:ext cx="208583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2" name="ZoneTexte 171"/>
            <xdr:cNvSpPr txBox="1"/>
          </xdr:nvSpPr>
          <xdr:spPr>
            <a:xfrm>
              <a:off x="39643050" y="394335"/>
              <a:ext cx="208583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1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1" i="1">
                                <a:latin typeface="Cambria Math" panose="02040503050406030204" pitchFamily="18" charset="0"/>
                              </a:rPr>
                              <m:t>𝒎</m:t>
                            </m:r>
                          </m:e>
                          <m:sub>
                            <m:r>
                              <a:rPr lang="fr-FR" sz="1100" b="1" i="1">
                                <a:latin typeface="Cambria Math" panose="02040503050406030204" pitchFamily="18" charset="0"/>
                              </a:rPr>
                              <m:t>𝒋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72" name="ZoneTexte 171"/>
            <xdr:cNvSpPr txBox="1"/>
          </xdr:nvSpPr>
          <xdr:spPr>
            <a:xfrm>
              <a:off x="39643050" y="394335"/>
              <a:ext cx="208583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1" i="0">
                  <a:latin typeface="Cambria Math" panose="02040503050406030204" pitchFamily="18" charset="0"/>
                </a:rPr>
                <a:t>𝒎_𝒋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71</xdr:col>
      <xdr:colOff>0</xdr:colOff>
      <xdr:row>1</xdr:row>
      <xdr:rowOff>0</xdr:rowOff>
    </xdr:from>
    <xdr:ext cx="208583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3" name="ZoneTexte 172"/>
            <xdr:cNvSpPr txBox="1"/>
          </xdr:nvSpPr>
          <xdr:spPr>
            <a:xfrm>
              <a:off x="56266080" y="182880"/>
              <a:ext cx="208583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1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1" i="1">
                                <a:latin typeface="Cambria Math" panose="02040503050406030204" pitchFamily="18" charset="0"/>
                              </a:rPr>
                              <m:t>𝒎</m:t>
                            </m:r>
                          </m:e>
                          <m:sub>
                            <m:r>
                              <a:rPr lang="fr-FR" sz="1100" b="1" i="1">
                                <a:latin typeface="Cambria Math" panose="02040503050406030204" pitchFamily="18" charset="0"/>
                              </a:rPr>
                              <m:t>𝒋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73" name="ZoneTexte 172"/>
            <xdr:cNvSpPr txBox="1"/>
          </xdr:nvSpPr>
          <xdr:spPr>
            <a:xfrm>
              <a:off x="56266080" y="182880"/>
              <a:ext cx="208583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1" i="0">
                  <a:latin typeface="Cambria Math" panose="02040503050406030204" pitchFamily="18" charset="0"/>
                </a:rPr>
                <a:t>𝒎_𝒋 ) ̂</a:t>
              </a:r>
              <a:endParaRPr lang="fr-FR" sz="1100"/>
            </a:p>
          </xdr:txBody>
        </xdr:sp>
      </mc:Fallback>
    </mc:AlternateContent>
    <xdr:clientData/>
  </xdr:oneCellAnchor>
  <xdr:twoCellAnchor>
    <xdr:from>
      <xdr:col>20</xdr:col>
      <xdr:colOff>342900</xdr:colOff>
      <xdr:row>50</xdr:row>
      <xdr:rowOff>76200</xdr:rowOff>
    </xdr:from>
    <xdr:to>
      <xdr:col>35</xdr:col>
      <xdr:colOff>32385</xdr:colOff>
      <xdr:row>67</xdr:row>
      <xdr:rowOff>52388</xdr:rowOff>
    </xdr:to>
    <xdr:graphicFrame macro="">
      <xdr:nvGraphicFramePr>
        <xdr:cNvPr id="180" name="Graphique 1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28575</xdr:colOff>
      <xdr:row>2</xdr:row>
      <xdr:rowOff>14287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ZoneTexte 1"/>
            <xdr:cNvSpPr txBox="1"/>
          </xdr:nvSpPr>
          <xdr:spPr>
            <a:xfrm>
              <a:off x="7508875" y="382587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" name="ZoneTexte 1"/>
            <xdr:cNvSpPr txBox="1"/>
          </xdr:nvSpPr>
          <xdr:spPr>
            <a:xfrm>
              <a:off x="7508875" y="382587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19</xdr:col>
      <xdr:colOff>57150</xdr:colOff>
      <xdr:row>1</xdr:row>
      <xdr:rowOff>185737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ZoneTexte 2"/>
            <xdr:cNvSpPr txBox="1"/>
          </xdr:nvSpPr>
          <xdr:spPr>
            <a:xfrm>
              <a:off x="7880350" y="369887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" name="ZoneTexte 2"/>
            <xdr:cNvSpPr txBox="1"/>
          </xdr:nvSpPr>
          <xdr:spPr>
            <a:xfrm>
              <a:off x="7880350" y="369887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20</xdr:col>
      <xdr:colOff>66675</xdr:colOff>
      <xdr:row>2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ZoneTexte 3"/>
            <xdr:cNvSpPr txBox="1"/>
          </xdr:nvSpPr>
          <xdr:spPr>
            <a:xfrm>
              <a:off x="8270875" y="3778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" name="ZoneTexte 3"/>
            <xdr:cNvSpPr txBox="1"/>
          </xdr:nvSpPr>
          <xdr:spPr>
            <a:xfrm>
              <a:off x="8270875" y="3778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22</xdr:col>
      <xdr:colOff>38100</xdr:colOff>
      <xdr:row>2</xdr:row>
      <xdr:rowOff>28575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ZoneTexte 4"/>
            <xdr:cNvSpPr txBox="1"/>
          </xdr:nvSpPr>
          <xdr:spPr>
            <a:xfrm>
              <a:off x="9067800" y="39687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" name="ZoneTexte 4"/>
            <xdr:cNvSpPr txBox="1"/>
          </xdr:nvSpPr>
          <xdr:spPr>
            <a:xfrm>
              <a:off x="9067800" y="39687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24</xdr:col>
      <xdr:colOff>28575</xdr:colOff>
      <xdr:row>2</xdr:row>
      <xdr:rowOff>19050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ZoneTexte 5"/>
            <xdr:cNvSpPr txBox="1"/>
          </xdr:nvSpPr>
          <xdr:spPr>
            <a:xfrm>
              <a:off x="9750425" y="38735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" name="ZoneTexte 5"/>
            <xdr:cNvSpPr txBox="1"/>
          </xdr:nvSpPr>
          <xdr:spPr>
            <a:xfrm>
              <a:off x="9750425" y="38735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26</xdr:col>
      <xdr:colOff>19050</xdr:colOff>
      <xdr:row>2</xdr:row>
      <xdr:rowOff>28575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ZoneTexte 6"/>
            <xdr:cNvSpPr txBox="1"/>
          </xdr:nvSpPr>
          <xdr:spPr>
            <a:xfrm>
              <a:off x="10541000" y="39687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" name="ZoneTexte 6"/>
            <xdr:cNvSpPr txBox="1"/>
          </xdr:nvSpPr>
          <xdr:spPr>
            <a:xfrm>
              <a:off x="10541000" y="39687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28</xdr:col>
      <xdr:colOff>28575</xdr:colOff>
      <xdr:row>2</xdr:row>
      <xdr:rowOff>28575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ZoneTexte 7"/>
            <xdr:cNvSpPr txBox="1"/>
          </xdr:nvSpPr>
          <xdr:spPr>
            <a:xfrm>
              <a:off x="11788775" y="39687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" name="ZoneTexte 7"/>
            <xdr:cNvSpPr txBox="1"/>
          </xdr:nvSpPr>
          <xdr:spPr>
            <a:xfrm>
              <a:off x="11788775" y="39687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30</xdr:col>
      <xdr:colOff>28575</xdr:colOff>
      <xdr:row>2</xdr:row>
      <xdr:rowOff>38100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ZoneTexte 8"/>
            <xdr:cNvSpPr txBox="1"/>
          </xdr:nvSpPr>
          <xdr:spPr>
            <a:xfrm>
              <a:off x="12671425" y="40640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" name="ZoneTexte 8"/>
            <xdr:cNvSpPr txBox="1"/>
          </xdr:nvSpPr>
          <xdr:spPr>
            <a:xfrm>
              <a:off x="12671425" y="40640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21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ZoneTexte 9"/>
            <xdr:cNvSpPr txBox="1"/>
          </xdr:nvSpPr>
          <xdr:spPr>
            <a:xfrm>
              <a:off x="857885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0" name="ZoneTexte 9"/>
            <xdr:cNvSpPr txBox="1"/>
          </xdr:nvSpPr>
          <xdr:spPr>
            <a:xfrm>
              <a:off x="857885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23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ZoneTexte 10"/>
            <xdr:cNvSpPr txBox="1"/>
          </xdr:nvSpPr>
          <xdr:spPr>
            <a:xfrm>
              <a:off x="937260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" name="ZoneTexte 10"/>
            <xdr:cNvSpPr txBox="1"/>
          </xdr:nvSpPr>
          <xdr:spPr>
            <a:xfrm>
              <a:off x="937260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25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ZoneTexte 11"/>
            <xdr:cNvSpPr txBox="1"/>
          </xdr:nvSpPr>
          <xdr:spPr>
            <a:xfrm>
              <a:off x="1010920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" name="ZoneTexte 11"/>
            <xdr:cNvSpPr txBox="1"/>
          </xdr:nvSpPr>
          <xdr:spPr>
            <a:xfrm>
              <a:off x="1010920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27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ZoneTexte 12"/>
            <xdr:cNvSpPr txBox="1"/>
          </xdr:nvSpPr>
          <xdr:spPr>
            <a:xfrm>
              <a:off x="1093470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" name="ZoneTexte 12"/>
            <xdr:cNvSpPr txBox="1"/>
          </xdr:nvSpPr>
          <xdr:spPr>
            <a:xfrm>
              <a:off x="1093470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29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ZoneTexte 13"/>
            <xdr:cNvSpPr txBox="1"/>
          </xdr:nvSpPr>
          <xdr:spPr>
            <a:xfrm>
              <a:off x="1214755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" name="ZoneTexte 13"/>
            <xdr:cNvSpPr txBox="1"/>
          </xdr:nvSpPr>
          <xdr:spPr>
            <a:xfrm>
              <a:off x="1214755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31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ZoneTexte 14"/>
            <xdr:cNvSpPr txBox="1"/>
          </xdr:nvSpPr>
          <xdr:spPr>
            <a:xfrm>
              <a:off x="1303020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" name="ZoneTexte 14"/>
            <xdr:cNvSpPr txBox="1"/>
          </xdr:nvSpPr>
          <xdr:spPr>
            <a:xfrm>
              <a:off x="1303020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32</xdr:col>
      <xdr:colOff>19050</xdr:colOff>
      <xdr:row>2</xdr:row>
      <xdr:rowOff>28575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ZoneTexte 15"/>
            <xdr:cNvSpPr txBox="1"/>
          </xdr:nvSpPr>
          <xdr:spPr>
            <a:xfrm>
              <a:off x="13468350" y="39687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" name="ZoneTexte 15"/>
            <xdr:cNvSpPr txBox="1"/>
          </xdr:nvSpPr>
          <xdr:spPr>
            <a:xfrm>
              <a:off x="13468350" y="39687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34</xdr:col>
      <xdr:colOff>28575</xdr:colOff>
      <xdr:row>2</xdr:row>
      <xdr:rowOff>19050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ZoneTexte 16"/>
            <xdr:cNvSpPr txBox="1"/>
          </xdr:nvSpPr>
          <xdr:spPr>
            <a:xfrm>
              <a:off x="14335125" y="38735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7" name="ZoneTexte 16"/>
            <xdr:cNvSpPr txBox="1"/>
          </xdr:nvSpPr>
          <xdr:spPr>
            <a:xfrm>
              <a:off x="14335125" y="38735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36</xdr:col>
      <xdr:colOff>28575</xdr:colOff>
      <xdr:row>2</xdr:row>
      <xdr:rowOff>19050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ZoneTexte 17"/>
            <xdr:cNvSpPr txBox="1"/>
          </xdr:nvSpPr>
          <xdr:spPr>
            <a:xfrm>
              <a:off x="15420975" y="38735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8" name="ZoneTexte 17"/>
            <xdr:cNvSpPr txBox="1"/>
          </xdr:nvSpPr>
          <xdr:spPr>
            <a:xfrm>
              <a:off x="15420975" y="38735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38</xdr:col>
      <xdr:colOff>19050</xdr:colOff>
      <xdr:row>2</xdr:row>
      <xdr:rowOff>38100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ZoneTexte 18"/>
            <xdr:cNvSpPr txBox="1"/>
          </xdr:nvSpPr>
          <xdr:spPr>
            <a:xfrm>
              <a:off x="16421100" y="40640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9" name="ZoneTexte 18"/>
            <xdr:cNvSpPr txBox="1"/>
          </xdr:nvSpPr>
          <xdr:spPr>
            <a:xfrm>
              <a:off x="16421100" y="40640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40</xdr:col>
      <xdr:colOff>19050</xdr:colOff>
      <xdr:row>2</xdr:row>
      <xdr:rowOff>19050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ZoneTexte 19"/>
            <xdr:cNvSpPr txBox="1"/>
          </xdr:nvSpPr>
          <xdr:spPr>
            <a:xfrm>
              <a:off x="17272000" y="38735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0" name="ZoneTexte 19"/>
            <xdr:cNvSpPr txBox="1"/>
          </xdr:nvSpPr>
          <xdr:spPr>
            <a:xfrm>
              <a:off x="17272000" y="38735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42</xdr:col>
      <xdr:colOff>28575</xdr:colOff>
      <xdr:row>2</xdr:row>
      <xdr:rowOff>28575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ZoneTexte 20"/>
            <xdr:cNvSpPr txBox="1"/>
          </xdr:nvSpPr>
          <xdr:spPr>
            <a:xfrm>
              <a:off x="18278475" y="39687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1" name="ZoneTexte 20"/>
            <xdr:cNvSpPr txBox="1"/>
          </xdr:nvSpPr>
          <xdr:spPr>
            <a:xfrm>
              <a:off x="18278475" y="39687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44</xdr:col>
      <xdr:colOff>28575</xdr:colOff>
      <xdr:row>2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ZoneTexte 21"/>
            <xdr:cNvSpPr txBox="1"/>
          </xdr:nvSpPr>
          <xdr:spPr>
            <a:xfrm>
              <a:off x="19180175" y="3778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2" name="ZoneTexte 21"/>
            <xdr:cNvSpPr txBox="1"/>
          </xdr:nvSpPr>
          <xdr:spPr>
            <a:xfrm>
              <a:off x="19180175" y="3778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46</xdr:col>
      <xdr:colOff>38100</xdr:colOff>
      <xdr:row>2</xdr:row>
      <xdr:rowOff>19050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ZoneTexte 22"/>
            <xdr:cNvSpPr txBox="1"/>
          </xdr:nvSpPr>
          <xdr:spPr>
            <a:xfrm>
              <a:off x="20491450" y="38735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3" name="ZoneTexte 22"/>
            <xdr:cNvSpPr txBox="1"/>
          </xdr:nvSpPr>
          <xdr:spPr>
            <a:xfrm>
              <a:off x="20491450" y="387350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33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ZoneTexte 23"/>
            <xdr:cNvSpPr txBox="1"/>
          </xdr:nvSpPr>
          <xdr:spPr>
            <a:xfrm>
              <a:off x="1393190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4" name="ZoneTexte 23"/>
            <xdr:cNvSpPr txBox="1"/>
          </xdr:nvSpPr>
          <xdr:spPr>
            <a:xfrm>
              <a:off x="1393190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35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ZoneTexte 24"/>
            <xdr:cNvSpPr txBox="1"/>
          </xdr:nvSpPr>
          <xdr:spPr>
            <a:xfrm>
              <a:off x="1479550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5" name="ZoneTexte 24"/>
            <xdr:cNvSpPr txBox="1"/>
          </xdr:nvSpPr>
          <xdr:spPr>
            <a:xfrm>
              <a:off x="1479550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37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ZoneTexte 25"/>
            <xdr:cNvSpPr txBox="1"/>
          </xdr:nvSpPr>
          <xdr:spPr>
            <a:xfrm>
              <a:off x="1574165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6" name="ZoneTexte 25"/>
            <xdr:cNvSpPr txBox="1"/>
          </xdr:nvSpPr>
          <xdr:spPr>
            <a:xfrm>
              <a:off x="1574165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39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7" name="ZoneTexte 26"/>
            <xdr:cNvSpPr txBox="1"/>
          </xdr:nvSpPr>
          <xdr:spPr>
            <a:xfrm>
              <a:off x="1685925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7" name="ZoneTexte 26"/>
            <xdr:cNvSpPr txBox="1"/>
          </xdr:nvSpPr>
          <xdr:spPr>
            <a:xfrm>
              <a:off x="1685925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41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8" name="ZoneTexte 27"/>
            <xdr:cNvSpPr txBox="1"/>
          </xdr:nvSpPr>
          <xdr:spPr>
            <a:xfrm>
              <a:off x="1766570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8" name="ZoneTexte 27"/>
            <xdr:cNvSpPr txBox="1"/>
          </xdr:nvSpPr>
          <xdr:spPr>
            <a:xfrm>
              <a:off x="1766570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43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9" name="ZoneTexte 28"/>
            <xdr:cNvSpPr txBox="1"/>
          </xdr:nvSpPr>
          <xdr:spPr>
            <a:xfrm>
              <a:off x="1866265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9" name="ZoneTexte 28"/>
            <xdr:cNvSpPr txBox="1"/>
          </xdr:nvSpPr>
          <xdr:spPr>
            <a:xfrm>
              <a:off x="1866265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45</xdr:col>
      <xdr:colOff>19050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0" name="ZoneTexte 29"/>
            <xdr:cNvSpPr txBox="1"/>
          </xdr:nvSpPr>
          <xdr:spPr>
            <a:xfrm>
              <a:off x="2008505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0" name="ZoneTexte 29"/>
            <xdr:cNvSpPr txBox="1"/>
          </xdr:nvSpPr>
          <xdr:spPr>
            <a:xfrm>
              <a:off x="2008505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47</xdr:col>
      <xdr:colOff>0</xdr:colOff>
      <xdr:row>2</xdr:row>
      <xdr:rowOff>0</xdr:rowOff>
    </xdr:from>
    <xdr:ext cx="206595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1" name="ZoneTexte 30"/>
            <xdr:cNvSpPr txBox="1"/>
          </xdr:nvSpPr>
          <xdr:spPr>
            <a:xfrm>
              <a:off x="2084070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1" name="ZoneTexte 30"/>
            <xdr:cNvSpPr txBox="1"/>
          </xdr:nvSpPr>
          <xdr:spPr>
            <a:xfrm>
              <a:off x="20840700" y="368300"/>
              <a:ext cx="206595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𝑛_𝑖𝑗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18</xdr:col>
      <xdr:colOff>85725</xdr:colOff>
      <xdr:row>10</xdr:row>
      <xdr:rowOff>185737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2" name="ZoneTexte 31"/>
            <xdr:cNvSpPr txBox="1"/>
          </xdr:nvSpPr>
          <xdr:spPr>
            <a:xfrm>
              <a:off x="7566025" y="2078037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2" name="ZoneTexte 31"/>
            <xdr:cNvSpPr txBox="1"/>
          </xdr:nvSpPr>
          <xdr:spPr>
            <a:xfrm>
              <a:off x="7566025" y="2078037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19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3" name="ZoneTexte 32"/>
            <xdr:cNvSpPr txBox="1"/>
          </xdr:nvSpPr>
          <xdr:spPr>
            <a:xfrm>
              <a:off x="782320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3" name="ZoneTexte 32"/>
            <xdr:cNvSpPr txBox="1"/>
          </xdr:nvSpPr>
          <xdr:spPr>
            <a:xfrm>
              <a:off x="782320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21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4" name="ZoneTexte 33"/>
            <xdr:cNvSpPr txBox="1"/>
          </xdr:nvSpPr>
          <xdr:spPr>
            <a:xfrm>
              <a:off x="857885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4" name="ZoneTexte 33"/>
            <xdr:cNvSpPr txBox="1"/>
          </xdr:nvSpPr>
          <xdr:spPr>
            <a:xfrm>
              <a:off x="857885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22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5" name="ZoneTexte 34"/>
            <xdr:cNvSpPr txBox="1"/>
          </xdr:nvSpPr>
          <xdr:spPr>
            <a:xfrm>
              <a:off x="902970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5" name="ZoneTexte 34"/>
            <xdr:cNvSpPr txBox="1"/>
          </xdr:nvSpPr>
          <xdr:spPr>
            <a:xfrm>
              <a:off x="902970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23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6" name="ZoneTexte 35"/>
            <xdr:cNvSpPr txBox="1"/>
          </xdr:nvSpPr>
          <xdr:spPr>
            <a:xfrm>
              <a:off x="937260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6" name="ZoneTexte 35"/>
            <xdr:cNvSpPr txBox="1"/>
          </xdr:nvSpPr>
          <xdr:spPr>
            <a:xfrm>
              <a:off x="937260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24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7" name="ZoneTexte 36"/>
            <xdr:cNvSpPr txBox="1"/>
          </xdr:nvSpPr>
          <xdr:spPr>
            <a:xfrm>
              <a:off x="972185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7" name="ZoneTexte 36"/>
            <xdr:cNvSpPr txBox="1"/>
          </xdr:nvSpPr>
          <xdr:spPr>
            <a:xfrm>
              <a:off x="972185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25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8" name="ZoneTexte 37"/>
            <xdr:cNvSpPr txBox="1"/>
          </xdr:nvSpPr>
          <xdr:spPr>
            <a:xfrm>
              <a:off x="1010920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8" name="ZoneTexte 37"/>
            <xdr:cNvSpPr txBox="1"/>
          </xdr:nvSpPr>
          <xdr:spPr>
            <a:xfrm>
              <a:off x="1010920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26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9" name="ZoneTexte 38"/>
            <xdr:cNvSpPr txBox="1"/>
          </xdr:nvSpPr>
          <xdr:spPr>
            <a:xfrm>
              <a:off x="1052195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39" name="ZoneTexte 38"/>
            <xdr:cNvSpPr txBox="1"/>
          </xdr:nvSpPr>
          <xdr:spPr>
            <a:xfrm>
              <a:off x="1052195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27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0" name="ZoneTexte 39"/>
            <xdr:cNvSpPr txBox="1"/>
          </xdr:nvSpPr>
          <xdr:spPr>
            <a:xfrm>
              <a:off x="1093470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0" name="ZoneTexte 39"/>
            <xdr:cNvSpPr txBox="1"/>
          </xdr:nvSpPr>
          <xdr:spPr>
            <a:xfrm>
              <a:off x="1093470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28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1" name="ZoneTexte 40"/>
            <xdr:cNvSpPr txBox="1"/>
          </xdr:nvSpPr>
          <xdr:spPr>
            <a:xfrm>
              <a:off x="1176020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1" name="ZoneTexte 40"/>
            <xdr:cNvSpPr txBox="1"/>
          </xdr:nvSpPr>
          <xdr:spPr>
            <a:xfrm>
              <a:off x="1176020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29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2" name="ZoneTexte 41"/>
            <xdr:cNvSpPr txBox="1"/>
          </xdr:nvSpPr>
          <xdr:spPr>
            <a:xfrm>
              <a:off x="1214755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2" name="ZoneTexte 41"/>
            <xdr:cNvSpPr txBox="1"/>
          </xdr:nvSpPr>
          <xdr:spPr>
            <a:xfrm>
              <a:off x="1214755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30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3" name="ZoneTexte 42"/>
            <xdr:cNvSpPr txBox="1"/>
          </xdr:nvSpPr>
          <xdr:spPr>
            <a:xfrm>
              <a:off x="1264285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3" name="ZoneTexte 42"/>
            <xdr:cNvSpPr txBox="1"/>
          </xdr:nvSpPr>
          <xdr:spPr>
            <a:xfrm>
              <a:off x="1264285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31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4" name="ZoneTexte 43"/>
            <xdr:cNvSpPr txBox="1"/>
          </xdr:nvSpPr>
          <xdr:spPr>
            <a:xfrm>
              <a:off x="1303020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4" name="ZoneTexte 43"/>
            <xdr:cNvSpPr txBox="1"/>
          </xdr:nvSpPr>
          <xdr:spPr>
            <a:xfrm>
              <a:off x="1303020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32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5" name="ZoneTexte 44"/>
            <xdr:cNvSpPr txBox="1"/>
          </xdr:nvSpPr>
          <xdr:spPr>
            <a:xfrm>
              <a:off x="1344930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5" name="ZoneTexte 44"/>
            <xdr:cNvSpPr txBox="1"/>
          </xdr:nvSpPr>
          <xdr:spPr>
            <a:xfrm>
              <a:off x="1344930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20</xdr:col>
      <xdr:colOff>0</xdr:colOff>
      <xdr:row>11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ZoneTexte 45"/>
            <xdr:cNvSpPr txBox="1"/>
          </xdr:nvSpPr>
          <xdr:spPr>
            <a:xfrm>
              <a:off x="820420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6" name="ZoneTexte 45"/>
            <xdr:cNvSpPr txBox="1"/>
          </xdr:nvSpPr>
          <xdr:spPr>
            <a:xfrm>
              <a:off x="8204200" y="2076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17</xdr:col>
      <xdr:colOff>133350</xdr:colOff>
      <xdr:row>21</xdr:row>
      <xdr:rowOff>23812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7" name="ZoneTexte 46"/>
            <xdr:cNvSpPr txBox="1"/>
          </xdr:nvSpPr>
          <xdr:spPr>
            <a:xfrm>
              <a:off x="6629400" y="3941762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7" name="ZoneTexte 46"/>
            <xdr:cNvSpPr txBox="1"/>
          </xdr:nvSpPr>
          <xdr:spPr>
            <a:xfrm>
              <a:off x="6629400" y="3941762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17</xdr:col>
      <xdr:colOff>161925</xdr:colOff>
      <xdr:row>21</xdr:row>
      <xdr:rowOff>180975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8" name="ZoneTexte 47"/>
            <xdr:cNvSpPr txBox="1"/>
          </xdr:nvSpPr>
          <xdr:spPr>
            <a:xfrm>
              <a:off x="6657975" y="4098925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8" name="ZoneTexte 47"/>
            <xdr:cNvSpPr txBox="1"/>
          </xdr:nvSpPr>
          <xdr:spPr>
            <a:xfrm>
              <a:off x="6657975" y="4098925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18</xdr:col>
      <xdr:colOff>95250</xdr:colOff>
      <xdr:row>26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9" name="ZoneTexte 48"/>
            <xdr:cNvSpPr txBox="1"/>
          </xdr:nvSpPr>
          <xdr:spPr>
            <a:xfrm>
              <a:off x="7575550" y="48482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49" name="ZoneTexte 48"/>
            <xdr:cNvSpPr txBox="1"/>
          </xdr:nvSpPr>
          <xdr:spPr>
            <a:xfrm>
              <a:off x="7575550" y="48482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19</xdr:col>
      <xdr:colOff>95250</xdr:colOff>
      <xdr:row>26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0" name="ZoneTexte 49"/>
            <xdr:cNvSpPr txBox="1"/>
          </xdr:nvSpPr>
          <xdr:spPr>
            <a:xfrm>
              <a:off x="7918450" y="48482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0" name="ZoneTexte 49"/>
            <xdr:cNvSpPr txBox="1"/>
          </xdr:nvSpPr>
          <xdr:spPr>
            <a:xfrm>
              <a:off x="7918450" y="48482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20</xdr:col>
      <xdr:colOff>85725</xdr:colOff>
      <xdr:row>26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1" name="ZoneTexte 50"/>
            <xdr:cNvSpPr txBox="1"/>
          </xdr:nvSpPr>
          <xdr:spPr>
            <a:xfrm>
              <a:off x="8289925" y="48387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1" name="ZoneTexte 50"/>
            <xdr:cNvSpPr txBox="1"/>
          </xdr:nvSpPr>
          <xdr:spPr>
            <a:xfrm>
              <a:off x="8289925" y="48387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21</xdr:col>
      <xdr:colOff>66675</xdr:colOff>
      <xdr:row>26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2" name="ZoneTexte 51"/>
            <xdr:cNvSpPr txBox="1"/>
          </xdr:nvSpPr>
          <xdr:spPr>
            <a:xfrm>
              <a:off x="8645525" y="48577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52" name="ZoneTexte 51"/>
            <xdr:cNvSpPr txBox="1"/>
          </xdr:nvSpPr>
          <xdr:spPr>
            <a:xfrm>
              <a:off x="8645525" y="48577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18</xdr:col>
      <xdr:colOff>95250</xdr:colOff>
      <xdr:row>34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3" name="ZoneTexte 52"/>
            <xdr:cNvSpPr txBox="1"/>
          </xdr:nvSpPr>
          <xdr:spPr>
            <a:xfrm>
              <a:off x="7575550" y="63849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3" name="ZoneTexte 52"/>
            <xdr:cNvSpPr txBox="1"/>
          </xdr:nvSpPr>
          <xdr:spPr>
            <a:xfrm>
              <a:off x="7575550" y="63849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19</xdr:col>
      <xdr:colOff>95250</xdr:colOff>
      <xdr:row>34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4" name="ZoneTexte 53"/>
            <xdr:cNvSpPr txBox="1"/>
          </xdr:nvSpPr>
          <xdr:spPr>
            <a:xfrm>
              <a:off x="7918450" y="63849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4" name="ZoneTexte 53"/>
            <xdr:cNvSpPr txBox="1"/>
          </xdr:nvSpPr>
          <xdr:spPr>
            <a:xfrm>
              <a:off x="7918450" y="63849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20</xdr:col>
      <xdr:colOff>85725</xdr:colOff>
      <xdr:row>34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5" name="ZoneTexte 54"/>
            <xdr:cNvSpPr txBox="1"/>
          </xdr:nvSpPr>
          <xdr:spPr>
            <a:xfrm>
              <a:off x="8289925" y="63754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5" name="ZoneTexte 54"/>
            <xdr:cNvSpPr txBox="1"/>
          </xdr:nvSpPr>
          <xdr:spPr>
            <a:xfrm>
              <a:off x="8289925" y="63754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21</xdr:col>
      <xdr:colOff>66675</xdr:colOff>
      <xdr:row>34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6" name="ZoneTexte 55"/>
            <xdr:cNvSpPr txBox="1"/>
          </xdr:nvSpPr>
          <xdr:spPr>
            <a:xfrm>
              <a:off x="8645525" y="63944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56" name="ZoneTexte 55"/>
            <xdr:cNvSpPr txBox="1"/>
          </xdr:nvSpPr>
          <xdr:spPr>
            <a:xfrm>
              <a:off x="8645525" y="63944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28</xdr:col>
      <xdr:colOff>95250</xdr:colOff>
      <xdr:row>26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7" name="ZoneTexte 56"/>
            <xdr:cNvSpPr txBox="1"/>
          </xdr:nvSpPr>
          <xdr:spPr>
            <a:xfrm>
              <a:off x="11855450" y="48482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7" name="ZoneTexte 56"/>
            <xdr:cNvSpPr txBox="1"/>
          </xdr:nvSpPr>
          <xdr:spPr>
            <a:xfrm>
              <a:off x="11855450" y="48482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29</xdr:col>
      <xdr:colOff>95250</xdr:colOff>
      <xdr:row>26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8" name="ZoneTexte 57"/>
            <xdr:cNvSpPr txBox="1"/>
          </xdr:nvSpPr>
          <xdr:spPr>
            <a:xfrm>
              <a:off x="12242800" y="48482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8" name="ZoneTexte 57"/>
            <xdr:cNvSpPr txBox="1"/>
          </xdr:nvSpPr>
          <xdr:spPr>
            <a:xfrm>
              <a:off x="12242800" y="48482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30</xdr:col>
      <xdr:colOff>85725</xdr:colOff>
      <xdr:row>26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9" name="ZoneTexte 58"/>
            <xdr:cNvSpPr txBox="1"/>
          </xdr:nvSpPr>
          <xdr:spPr>
            <a:xfrm>
              <a:off x="12728575" y="48387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59" name="ZoneTexte 58"/>
            <xdr:cNvSpPr txBox="1"/>
          </xdr:nvSpPr>
          <xdr:spPr>
            <a:xfrm>
              <a:off x="12728575" y="48387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31</xdr:col>
      <xdr:colOff>66675</xdr:colOff>
      <xdr:row>26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0" name="ZoneTexte 59"/>
            <xdr:cNvSpPr txBox="1"/>
          </xdr:nvSpPr>
          <xdr:spPr>
            <a:xfrm>
              <a:off x="13096875" y="48577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60" name="ZoneTexte 59"/>
            <xdr:cNvSpPr txBox="1"/>
          </xdr:nvSpPr>
          <xdr:spPr>
            <a:xfrm>
              <a:off x="13096875" y="48577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28</xdr:col>
      <xdr:colOff>95250</xdr:colOff>
      <xdr:row>34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1" name="ZoneTexte 60"/>
            <xdr:cNvSpPr txBox="1"/>
          </xdr:nvSpPr>
          <xdr:spPr>
            <a:xfrm>
              <a:off x="11855450" y="63849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1" name="ZoneTexte 60"/>
            <xdr:cNvSpPr txBox="1"/>
          </xdr:nvSpPr>
          <xdr:spPr>
            <a:xfrm>
              <a:off x="11855450" y="63849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29</xdr:col>
      <xdr:colOff>95250</xdr:colOff>
      <xdr:row>34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2" name="ZoneTexte 61"/>
            <xdr:cNvSpPr txBox="1"/>
          </xdr:nvSpPr>
          <xdr:spPr>
            <a:xfrm>
              <a:off x="12242800" y="63849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2" name="ZoneTexte 61"/>
            <xdr:cNvSpPr txBox="1"/>
          </xdr:nvSpPr>
          <xdr:spPr>
            <a:xfrm>
              <a:off x="12242800" y="63849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30</xdr:col>
      <xdr:colOff>85725</xdr:colOff>
      <xdr:row>34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3" name="ZoneTexte 62"/>
            <xdr:cNvSpPr txBox="1"/>
          </xdr:nvSpPr>
          <xdr:spPr>
            <a:xfrm>
              <a:off x="12728575" y="63754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3" name="ZoneTexte 62"/>
            <xdr:cNvSpPr txBox="1"/>
          </xdr:nvSpPr>
          <xdr:spPr>
            <a:xfrm>
              <a:off x="12728575" y="63754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31</xdr:col>
      <xdr:colOff>66675</xdr:colOff>
      <xdr:row>34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4" name="ZoneTexte 63"/>
            <xdr:cNvSpPr txBox="1"/>
          </xdr:nvSpPr>
          <xdr:spPr>
            <a:xfrm>
              <a:off x="13096875" y="63944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64" name="ZoneTexte 63"/>
            <xdr:cNvSpPr txBox="1"/>
          </xdr:nvSpPr>
          <xdr:spPr>
            <a:xfrm>
              <a:off x="13096875" y="63944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38</xdr:col>
      <xdr:colOff>95250</xdr:colOff>
      <xdr:row>26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5" name="ZoneTexte 64"/>
            <xdr:cNvSpPr txBox="1"/>
          </xdr:nvSpPr>
          <xdr:spPr>
            <a:xfrm>
              <a:off x="16497300" y="48482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5" name="ZoneTexte 64"/>
            <xdr:cNvSpPr txBox="1"/>
          </xdr:nvSpPr>
          <xdr:spPr>
            <a:xfrm>
              <a:off x="16497300" y="48482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39</xdr:col>
      <xdr:colOff>95250</xdr:colOff>
      <xdr:row>26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6" name="ZoneTexte 65"/>
            <xdr:cNvSpPr txBox="1"/>
          </xdr:nvSpPr>
          <xdr:spPr>
            <a:xfrm>
              <a:off x="16954500" y="48482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6" name="ZoneTexte 65"/>
            <xdr:cNvSpPr txBox="1"/>
          </xdr:nvSpPr>
          <xdr:spPr>
            <a:xfrm>
              <a:off x="16954500" y="48482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40</xdr:col>
      <xdr:colOff>85725</xdr:colOff>
      <xdr:row>26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7" name="ZoneTexte 66"/>
            <xdr:cNvSpPr txBox="1"/>
          </xdr:nvSpPr>
          <xdr:spPr>
            <a:xfrm>
              <a:off x="17338675" y="48387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7" name="ZoneTexte 66"/>
            <xdr:cNvSpPr txBox="1"/>
          </xdr:nvSpPr>
          <xdr:spPr>
            <a:xfrm>
              <a:off x="17338675" y="48387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41</xdr:col>
      <xdr:colOff>66675</xdr:colOff>
      <xdr:row>26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8" name="ZoneTexte 67"/>
            <xdr:cNvSpPr txBox="1"/>
          </xdr:nvSpPr>
          <xdr:spPr>
            <a:xfrm>
              <a:off x="17732375" y="48577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68" name="ZoneTexte 67"/>
            <xdr:cNvSpPr txBox="1"/>
          </xdr:nvSpPr>
          <xdr:spPr>
            <a:xfrm>
              <a:off x="17732375" y="48577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38</xdr:col>
      <xdr:colOff>95250</xdr:colOff>
      <xdr:row>34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9" name="ZoneTexte 68"/>
            <xdr:cNvSpPr txBox="1"/>
          </xdr:nvSpPr>
          <xdr:spPr>
            <a:xfrm>
              <a:off x="16497300" y="63849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69" name="ZoneTexte 68"/>
            <xdr:cNvSpPr txBox="1"/>
          </xdr:nvSpPr>
          <xdr:spPr>
            <a:xfrm>
              <a:off x="16497300" y="63849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39</xdr:col>
      <xdr:colOff>95250</xdr:colOff>
      <xdr:row>34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0" name="ZoneTexte 69"/>
            <xdr:cNvSpPr txBox="1"/>
          </xdr:nvSpPr>
          <xdr:spPr>
            <a:xfrm>
              <a:off x="16954500" y="63849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0" name="ZoneTexte 69"/>
            <xdr:cNvSpPr txBox="1"/>
          </xdr:nvSpPr>
          <xdr:spPr>
            <a:xfrm>
              <a:off x="16954500" y="63849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40</xdr:col>
      <xdr:colOff>85725</xdr:colOff>
      <xdr:row>34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1" name="ZoneTexte 70"/>
            <xdr:cNvSpPr txBox="1"/>
          </xdr:nvSpPr>
          <xdr:spPr>
            <a:xfrm>
              <a:off x="17338675" y="63754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1" name="ZoneTexte 70"/>
            <xdr:cNvSpPr txBox="1"/>
          </xdr:nvSpPr>
          <xdr:spPr>
            <a:xfrm>
              <a:off x="17338675" y="63754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41</xdr:col>
      <xdr:colOff>66675</xdr:colOff>
      <xdr:row>34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2" name="ZoneTexte 71"/>
            <xdr:cNvSpPr txBox="1"/>
          </xdr:nvSpPr>
          <xdr:spPr>
            <a:xfrm>
              <a:off x="17732375" y="63944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72" name="ZoneTexte 71"/>
            <xdr:cNvSpPr txBox="1"/>
          </xdr:nvSpPr>
          <xdr:spPr>
            <a:xfrm>
              <a:off x="17732375" y="63944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48</xdr:col>
      <xdr:colOff>95250</xdr:colOff>
      <xdr:row>26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3" name="ZoneTexte 72"/>
            <xdr:cNvSpPr txBox="1"/>
          </xdr:nvSpPr>
          <xdr:spPr>
            <a:xfrm>
              <a:off x="21761450" y="48482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3" name="ZoneTexte 72"/>
            <xdr:cNvSpPr txBox="1"/>
          </xdr:nvSpPr>
          <xdr:spPr>
            <a:xfrm>
              <a:off x="21761450" y="48482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49</xdr:col>
      <xdr:colOff>95250</xdr:colOff>
      <xdr:row>26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4" name="ZoneTexte 73"/>
            <xdr:cNvSpPr txBox="1"/>
          </xdr:nvSpPr>
          <xdr:spPr>
            <a:xfrm>
              <a:off x="22110700" y="48482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4" name="ZoneTexte 73"/>
            <xdr:cNvSpPr txBox="1"/>
          </xdr:nvSpPr>
          <xdr:spPr>
            <a:xfrm>
              <a:off x="22110700" y="48482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50</xdr:col>
      <xdr:colOff>85725</xdr:colOff>
      <xdr:row>26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5" name="ZoneTexte 74"/>
            <xdr:cNvSpPr txBox="1"/>
          </xdr:nvSpPr>
          <xdr:spPr>
            <a:xfrm>
              <a:off x="22621875" y="48387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5" name="ZoneTexte 74"/>
            <xdr:cNvSpPr txBox="1"/>
          </xdr:nvSpPr>
          <xdr:spPr>
            <a:xfrm>
              <a:off x="22621875" y="48387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51</xdr:col>
      <xdr:colOff>66675</xdr:colOff>
      <xdr:row>26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6" name="ZoneTexte 75"/>
            <xdr:cNvSpPr txBox="1"/>
          </xdr:nvSpPr>
          <xdr:spPr>
            <a:xfrm>
              <a:off x="23542625" y="48577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76" name="ZoneTexte 75"/>
            <xdr:cNvSpPr txBox="1"/>
          </xdr:nvSpPr>
          <xdr:spPr>
            <a:xfrm>
              <a:off x="23542625" y="48577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48</xdr:col>
      <xdr:colOff>95250</xdr:colOff>
      <xdr:row>34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7" name="ZoneTexte 76"/>
            <xdr:cNvSpPr txBox="1"/>
          </xdr:nvSpPr>
          <xdr:spPr>
            <a:xfrm>
              <a:off x="21761450" y="63849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7" name="ZoneTexte 76"/>
            <xdr:cNvSpPr txBox="1"/>
          </xdr:nvSpPr>
          <xdr:spPr>
            <a:xfrm>
              <a:off x="21761450" y="63849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49</xdr:col>
      <xdr:colOff>95250</xdr:colOff>
      <xdr:row>34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8" name="ZoneTexte 77"/>
            <xdr:cNvSpPr txBox="1"/>
          </xdr:nvSpPr>
          <xdr:spPr>
            <a:xfrm>
              <a:off x="22110700" y="63849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8" name="ZoneTexte 77"/>
            <xdr:cNvSpPr txBox="1"/>
          </xdr:nvSpPr>
          <xdr:spPr>
            <a:xfrm>
              <a:off x="22110700" y="63849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50</xdr:col>
      <xdr:colOff>85725</xdr:colOff>
      <xdr:row>34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9" name="ZoneTexte 78"/>
            <xdr:cNvSpPr txBox="1"/>
          </xdr:nvSpPr>
          <xdr:spPr>
            <a:xfrm>
              <a:off x="22621875" y="63754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79" name="ZoneTexte 78"/>
            <xdr:cNvSpPr txBox="1"/>
          </xdr:nvSpPr>
          <xdr:spPr>
            <a:xfrm>
              <a:off x="22621875" y="63754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51</xdr:col>
      <xdr:colOff>66675</xdr:colOff>
      <xdr:row>34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0" name="ZoneTexte 79"/>
            <xdr:cNvSpPr txBox="1"/>
          </xdr:nvSpPr>
          <xdr:spPr>
            <a:xfrm>
              <a:off x="23542625" y="63944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80" name="ZoneTexte 79"/>
            <xdr:cNvSpPr txBox="1"/>
          </xdr:nvSpPr>
          <xdr:spPr>
            <a:xfrm>
              <a:off x="23542625" y="63944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18</xdr:col>
      <xdr:colOff>95250</xdr:colOff>
      <xdr:row>43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1" name="ZoneTexte 80"/>
            <xdr:cNvSpPr txBox="1"/>
          </xdr:nvSpPr>
          <xdr:spPr>
            <a:xfrm>
              <a:off x="7575550" y="81883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1" name="ZoneTexte 80"/>
            <xdr:cNvSpPr txBox="1"/>
          </xdr:nvSpPr>
          <xdr:spPr>
            <a:xfrm>
              <a:off x="7575550" y="81883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19</xdr:col>
      <xdr:colOff>95250</xdr:colOff>
      <xdr:row>43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2" name="ZoneTexte 81"/>
            <xdr:cNvSpPr txBox="1"/>
          </xdr:nvSpPr>
          <xdr:spPr>
            <a:xfrm>
              <a:off x="7918450" y="81883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2" name="ZoneTexte 81"/>
            <xdr:cNvSpPr txBox="1"/>
          </xdr:nvSpPr>
          <xdr:spPr>
            <a:xfrm>
              <a:off x="7918450" y="81883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20</xdr:col>
      <xdr:colOff>85725</xdr:colOff>
      <xdr:row>43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3" name="ZoneTexte 82"/>
            <xdr:cNvSpPr txBox="1"/>
          </xdr:nvSpPr>
          <xdr:spPr>
            <a:xfrm>
              <a:off x="8289925" y="81788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3" name="ZoneTexte 82"/>
            <xdr:cNvSpPr txBox="1"/>
          </xdr:nvSpPr>
          <xdr:spPr>
            <a:xfrm>
              <a:off x="8289925" y="81788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21</xdr:col>
      <xdr:colOff>66675</xdr:colOff>
      <xdr:row>43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4" name="ZoneTexte 83"/>
            <xdr:cNvSpPr txBox="1"/>
          </xdr:nvSpPr>
          <xdr:spPr>
            <a:xfrm>
              <a:off x="8645525" y="81978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84" name="ZoneTexte 83"/>
            <xdr:cNvSpPr txBox="1"/>
          </xdr:nvSpPr>
          <xdr:spPr>
            <a:xfrm>
              <a:off x="8645525" y="81978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58</xdr:col>
      <xdr:colOff>95250</xdr:colOff>
      <xdr:row>26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5" name="ZoneTexte 84"/>
            <xdr:cNvSpPr txBox="1"/>
          </xdr:nvSpPr>
          <xdr:spPr>
            <a:xfrm>
              <a:off x="27305000" y="48482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5" name="ZoneTexte 84"/>
            <xdr:cNvSpPr txBox="1"/>
          </xdr:nvSpPr>
          <xdr:spPr>
            <a:xfrm>
              <a:off x="27305000" y="48482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59</xdr:col>
      <xdr:colOff>95250</xdr:colOff>
      <xdr:row>26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6" name="ZoneTexte 85"/>
            <xdr:cNvSpPr txBox="1"/>
          </xdr:nvSpPr>
          <xdr:spPr>
            <a:xfrm>
              <a:off x="27755850" y="48482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6" name="ZoneTexte 85"/>
            <xdr:cNvSpPr txBox="1"/>
          </xdr:nvSpPr>
          <xdr:spPr>
            <a:xfrm>
              <a:off x="27755850" y="48482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60</xdr:col>
      <xdr:colOff>85725</xdr:colOff>
      <xdr:row>26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7" name="ZoneTexte 86"/>
            <xdr:cNvSpPr txBox="1"/>
          </xdr:nvSpPr>
          <xdr:spPr>
            <a:xfrm>
              <a:off x="28171775" y="48387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7" name="ZoneTexte 86"/>
            <xdr:cNvSpPr txBox="1"/>
          </xdr:nvSpPr>
          <xdr:spPr>
            <a:xfrm>
              <a:off x="28171775" y="48387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61</xdr:col>
      <xdr:colOff>66675</xdr:colOff>
      <xdr:row>26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8" name="ZoneTexte 87"/>
            <xdr:cNvSpPr txBox="1"/>
          </xdr:nvSpPr>
          <xdr:spPr>
            <a:xfrm>
              <a:off x="28508325" y="48577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88" name="ZoneTexte 87"/>
            <xdr:cNvSpPr txBox="1"/>
          </xdr:nvSpPr>
          <xdr:spPr>
            <a:xfrm>
              <a:off x="28508325" y="48577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58</xdr:col>
      <xdr:colOff>95250</xdr:colOff>
      <xdr:row>34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9" name="ZoneTexte 88"/>
            <xdr:cNvSpPr txBox="1"/>
          </xdr:nvSpPr>
          <xdr:spPr>
            <a:xfrm>
              <a:off x="27305000" y="63849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89" name="ZoneTexte 88"/>
            <xdr:cNvSpPr txBox="1"/>
          </xdr:nvSpPr>
          <xdr:spPr>
            <a:xfrm>
              <a:off x="27305000" y="63849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59</xdr:col>
      <xdr:colOff>95250</xdr:colOff>
      <xdr:row>34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0" name="ZoneTexte 89"/>
            <xdr:cNvSpPr txBox="1"/>
          </xdr:nvSpPr>
          <xdr:spPr>
            <a:xfrm>
              <a:off x="27755850" y="63849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0" name="ZoneTexte 89"/>
            <xdr:cNvSpPr txBox="1"/>
          </xdr:nvSpPr>
          <xdr:spPr>
            <a:xfrm>
              <a:off x="27755850" y="63849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60</xdr:col>
      <xdr:colOff>85725</xdr:colOff>
      <xdr:row>34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1" name="ZoneTexte 90"/>
            <xdr:cNvSpPr txBox="1"/>
          </xdr:nvSpPr>
          <xdr:spPr>
            <a:xfrm>
              <a:off x="28171775" y="63754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1" name="ZoneTexte 90"/>
            <xdr:cNvSpPr txBox="1"/>
          </xdr:nvSpPr>
          <xdr:spPr>
            <a:xfrm>
              <a:off x="28171775" y="63754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61</xdr:col>
      <xdr:colOff>66675</xdr:colOff>
      <xdr:row>34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2" name="ZoneTexte 91"/>
            <xdr:cNvSpPr txBox="1"/>
          </xdr:nvSpPr>
          <xdr:spPr>
            <a:xfrm>
              <a:off x="28508325" y="63944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92" name="ZoneTexte 91"/>
            <xdr:cNvSpPr txBox="1"/>
          </xdr:nvSpPr>
          <xdr:spPr>
            <a:xfrm>
              <a:off x="28508325" y="63944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28</xdr:col>
      <xdr:colOff>95250</xdr:colOff>
      <xdr:row>43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3" name="ZoneTexte 92"/>
            <xdr:cNvSpPr txBox="1"/>
          </xdr:nvSpPr>
          <xdr:spPr>
            <a:xfrm>
              <a:off x="11855450" y="81883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3" name="ZoneTexte 92"/>
            <xdr:cNvSpPr txBox="1"/>
          </xdr:nvSpPr>
          <xdr:spPr>
            <a:xfrm>
              <a:off x="11855450" y="81883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29</xdr:col>
      <xdr:colOff>95250</xdr:colOff>
      <xdr:row>43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4" name="ZoneTexte 93"/>
            <xdr:cNvSpPr txBox="1"/>
          </xdr:nvSpPr>
          <xdr:spPr>
            <a:xfrm>
              <a:off x="12242800" y="81883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4" name="ZoneTexte 93"/>
            <xdr:cNvSpPr txBox="1"/>
          </xdr:nvSpPr>
          <xdr:spPr>
            <a:xfrm>
              <a:off x="12242800" y="81883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30</xdr:col>
      <xdr:colOff>85725</xdr:colOff>
      <xdr:row>43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5" name="ZoneTexte 94"/>
            <xdr:cNvSpPr txBox="1"/>
          </xdr:nvSpPr>
          <xdr:spPr>
            <a:xfrm>
              <a:off x="12728575" y="81788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5" name="ZoneTexte 94"/>
            <xdr:cNvSpPr txBox="1"/>
          </xdr:nvSpPr>
          <xdr:spPr>
            <a:xfrm>
              <a:off x="12728575" y="81788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31</xdr:col>
      <xdr:colOff>66675</xdr:colOff>
      <xdr:row>43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6" name="ZoneTexte 95"/>
            <xdr:cNvSpPr txBox="1"/>
          </xdr:nvSpPr>
          <xdr:spPr>
            <a:xfrm>
              <a:off x="13096875" y="81978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96" name="ZoneTexte 95"/>
            <xdr:cNvSpPr txBox="1"/>
          </xdr:nvSpPr>
          <xdr:spPr>
            <a:xfrm>
              <a:off x="13096875" y="81978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38</xdr:col>
      <xdr:colOff>95250</xdr:colOff>
      <xdr:row>43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7" name="ZoneTexte 96"/>
            <xdr:cNvSpPr txBox="1"/>
          </xdr:nvSpPr>
          <xdr:spPr>
            <a:xfrm>
              <a:off x="16497300" y="81883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7" name="ZoneTexte 96"/>
            <xdr:cNvSpPr txBox="1"/>
          </xdr:nvSpPr>
          <xdr:spPr>
            <a:xfrm>
              <a:off x="16497300" y="81883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39</xdr:col>
      <xdr:colOff>95250</xdr:colOff>
      <xdr:row>43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8" name="ZoneTexte 97"/>
            <xdr:cNvSpPr txBox="1"/>
          </xdr:nvSpPr>
          <xdr:spPr>
            <a:xfrm>
              <a:off x="16954500" y="81883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8" name="ZoneTexte 97"/>
            <xdr:cNvSpPr txBox="1"/>
          </xdr:nvSpPr>
          <xdr:spPr>
            <a:xfrm>
              <a:off x="16954500" y="81883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40</xdr:col>
      <xdr:colOff>85725</xdr:colOff>
      <xdr:row>43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9" name="ZoneTexte 98"/>
            <xdr:cNvSpPr txBox="1"/>
          </xdr:nvSpPr>
          <xdr:spPr>
            <a:xfrm>
              <a:off x="17338675" y="81788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99" name="ZoneTexte 98"/>
            <xdr:cNvSpPr txBox="1"/>
          </xdr:nvSpPr>
          <xdr:spPr>
            <a:xfrm>
              <a:off x="17338675" y="81788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41</xdr:col>
      <xdr:colOff>66675</xdr:colOff>
      <xdr:row>43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0" name="ZoneTexte 99"/>
            <xdr:cNvSpPr txBox="1"/>
          </xdr:nvSpPr>
          <xdr:spPr>
            <a:xfrm>
              <a:off x="17732375" y="81978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00" name="ZoneTexte 99"/>
            <xdr:cNvSpPr txBox="1"/>
          </xdr:nvSpPr>
          <xdr:spPr>
            <a:xfrm>
              <a:off x="17732375" y="81978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48</xdr:col>
      <xdr:colOff>95250</xdr:colOff>
      <xdr:row>43</xdr:row>
      <xdr:rowOff>9525</xdr:rowOff>
    </xdr:from>
    <xdr:ext cx="187551" cy="1860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1" name="ZoneTexte 100"/>
            <xdr:cNvSpPr txBox="1"/>
          </xdr:nvSpPr>
          <xdr:spPr>
            <a:xfrm>
              <a:off x="21761450" y="81883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fr-FR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𝑌</m:t>
                            </m:r>
                          </m:e>
                        </m:acc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01" name="ZoneTexte 100"/>
            <xdr:cNvSpPr txBox="1"/>
          </xdr:nvSpPr>
          <xdr:spPr>
            <a:xfrm>
              <a:off x="21761450" y="8188325"/>
              <a:ext cx="187551" cy="1860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𝑌 ̅_</a:t>
              </a:r>
              <a:r>
                <a:rPr lang="fr-FR" sz="1100" b="0" i="0">
                  <a:latin typeface="Cambria Math" panose="02040503050406030204" pitchFamily="18" charset="0"/>
                </a:rPr>
                <a:t>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49</xdr:col>
      <xdr:colOff>95250</xdr:colOff>
      <xdr:row>43</xdr:row>
      <xdr:rowOff>9525</xdr:rowOff>
    </xdr:from>
    <xdr:ext cx="195310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2" name="ZoneTexte 101"/>
            <xdr:cNvSpPr txBox="1"/>
          </xdr:nvSpPr>
          <xdr:spPr>
            <a:xfrm>
              <a:off x="22110700" y="81883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𝑗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02" name="ZoneTexte 101"/>
            <xdr:cNvSpPr txBox="1"/>
          </xdr:nvSpPr>
          <xdr:spPr>
            <a:xfrm>
              <a:off x="22110700" y="8188325"/>
              <a:ext cx="195310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0" i="0">
                  <a:latin typeface="Cambria Math" panose="02040503050406030204" pitchFamily="18" charset="0"/>
                </a:rPr>
                <a:t>𝑚_𝑗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50</xdr:col>
      <xdr:colOff>85725</xdr:colOff>
      <xdr:row>43</xdr:row>
      <xdr:rowOff>0</xdr:rowOff>
    </xdr:from>
    <xdr:ext cx="138756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3" name="ZoneTexte 102"/>
            <xdr:cNvSpPr txBox="1"/>
          </xdr:nvSpPr>
          <xdr:spPr>
            <a:xfrm>
              <a:off x="22621875" y="81788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03" name="ZoneTexte 102"/>
            <xdr:cNvSpPr txBox="1"/>
          </xdr:nvSpPr>
          <xdr:spPr>
            <a:xfrm>
              <a:off x="22621875" y="8178800"/>
              <a:ext cx="138756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51</xdr:col>
      <xdr:colOff>66675</xdr:colOff>
      <xdr:row>43</xdr:row>
      <xdr:rowOff>19050</xdr:rowOff>
    </xdr:from>
    <xdr:ext cx="2282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4" name="ZoneTexte 103"/>
            <xdr:cNvSpPr txBox="1"/>
          </xdr:nvSpPr>
          <xdr:spPr>
            <a:xfrm>
              <a:off x="23542625" y="81978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1" i="1">
                        <a:latin typeface="Cambria Math" panose="02040503050406030204" pitchFamily="18" charset="0"/>
                      </a:rPr>
                      <m:t>𝒉𝒊𝒋</m:t>
                    </m:r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04" name="ZoneTexte 103"/>
            <xdr:cNvSpPr txBox="1"/>
          </xdr:nvSpPr>
          <xdr:spPr>
            <a:xfrm>
              <a:off x="23542625" y="8197850"/>
              <a:ext cx="2282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𝒉𝒊𝒋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23</xdr:col>
      <xdr:colOff>57150</xdr:colOff>
      <xdr:row>26</xdr:row>
      <xdr:rowOff>57150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9" name="ZoneTexte 108"/>
            <xdr:cNvSpPr txBox="1"/>
          </xdr:nvSpPr>
          <xdr:spPr>
            <a:xfrm>
              <a:off x="9429750" y="4895850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09" name="ZoneTexte 108"/>
            <xdr:cNvSpPr txBox="1"/>
          </xdr:nvSpPr>
          <xdr:spPr>
            <a:xfrm>
              <a:off x="9429750" y="4895850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24</xdr:col>
      <xdr:colOff>85725</xdr:colOff>
      <xdr:row>26</xdr:row>
      <xdr:rowOff>38100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0" name="ZoneTexte 109"/>
            <xdr:cNvSpPr txBox="1"/>
          </xdr:nvSpPr>
          <xdr:spPr>
            <a:xfrm>
              <a:off x="9807575" y="4876800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0" name="ZoneTexte 109"/>
            <xdr:cNvSpPr txBox="1"/>
          </xdr:nvSpPr>
          <xdr:spPr>
            <a:xfrm>
              <a:off x="9807575" y="4876800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22</xdr:col>
      <xdr:colOff>47625</xdr:colOff>
      <xdr:row>26</xdr:row>
      <xdr:rowOff>19050</xdr:rowOff>
    </xdr:from>
    <xdr:ext cx="2254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1" name="ZoneTexte 110"/>
            <xdr:cNvSpPr txBox="1"/>
          </xdr:nvSpPr>
          <xdr:spPr>
            <a:xfrm>
              <a:off x="9077325" y="4857750"/>
              <a:ext cx="2254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1" name="ZoneTexte 110"/>
            <xdr:cNvSpPr txBox="1"/>
          </xdr:nvSpPr>
          <xdr:spPr>
            <a:xfrm>
              <a:off x="9077325" y="4857750"/>
              <a:ext cx="2254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25</xdr:col>
      <xdr:colOff>66675</xdr:colOff>
      <xdr:row>26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2" name="ZoneTexte 111"/>
            <xdr:cNvSpPr txBox="1"/>
          </xdr:nvSpPr>
          <xdr:spPr>
            <a:xfrm>
              <a:off x="10175875" y="48672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12" name="ZoneTexte 111"/>
            <xdr:cNvSpPr txBox="1"/>
          </xdr:nvSpPr>
          <xdr:spPr>
            <a:xfrm>
              <a:off x="10175875" y="48672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23</xdr:col>
      <xdr:colOff>66675</xdr:colOff>
      <xdr:row>34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3" name="ZoneTexte 112"/>
            <xdr:cNvSpPr txBox="1"/>
          </xdr:nvSpPr>
          <xdr:spPr>
            <a:xfrm>
              <a:off x="9439275" y="64039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3" name="ZoneTexte 112"/>
            <xdr:cNvSpPr txBox="1"/>
          </xdr:nvSpPr>
          <xdr:spPr>
            <a:xfrm>
              <a:off x="9439275" y="64039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24</xdr:col>
      <xdr:colOff>47625</xdr:colOff>
      <xdr:row>34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4" name="ZoneTexte 113"/>
            <xdr:cNvSpPr txBox="1"/>
          </xdr:nvSpPr>
          <xdr:spPr>
            <a:xfrm>
              <a:off x="9769475" y="64039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4" name="ZoneTexte 113"/>
            <xdr:cNvSpPr txBox="1"/>
          </xdr:nvSpPr>
          <xdr:spPr>
            <a:xfrm>
              <a:off x="9769475" y="64039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22</xdr:col>
      <xdr:colOff>76200</xdr:colOff>
      <xdr:row>34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5" name="ZoneTexte 114"/>
            <xdr:cNvSpPr txBox="1"/>
          </xdr:nvSpPr>
          <xdr:spPr>
            <a:xfrm>
              <a:off x="9105900" y="6394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5" name="ZoneTexte 114"/>
            <xdr:cNvSpPr txBox="1"/>
          </xdr:nvSpPr>
          <xdr:spPr>
            <a:xfrm>
              <a:off x="9105900" y="6394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25</xdr:col>
      <xdr:colOff>66675</xdr:colOff>
      <xdr:row>34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6" name="ZoneTexte 115"/>
            <xdr:cNvSpPr txBox="1"/>
          </xdr:nvSpPr>
          <xdr:spPr>
            <a:xfrm>
              <a:off x="10175875" y="64039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16" name="ZoneTexte 115"/>
            <xdr:cNvSpPr txBox="1"/>
          </xdr:nvSpPr>
          <xdr:spPr>
            <a:xfrm>
              <a:off x="10175875" y="64039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23</xdr:col>
      <xdr:colOff>66675</xdr:colOff>
      <xdr:row>43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7" name="ZoneTexte 116"/>
            <xdr:cNvSpPr txBox="1"/>
          </xdr:nvSpPr>
          <xdr:spPr>
            <a:xfrm>
              <a:off x="9439275" y="82073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7" name="ZoneTexte 116"/>
            <xdr:cNvSpPr txBox="1"/>
          </xdr:nvSpPr>
          <xdr:spPr>
            <a:xfrm>
              <a:off x="9439275" y="82073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24</xdr:col>
      <xdr:colOff>47625</xdr:colOff>
      <xdr:row>43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8" name="ZoneTexte 117"/>
            <xdr:cNvSpPr txBox="1"/>
          </xdr:nvSpPr>
          <xdr:spPr>
            <a:xfrm>
              <a:off x="9769475" y="82073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8" name="ZoneTexte 117"/>
            <xdr:cNvSpPr txBox="1"/>
          </xdr:nvSpPr>
          <xdr:spPr>
            <a:xfrm>
              <a:off x="9769475" y="82073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22</xdr:col>
      <xdr:colOff>76200</xdr:colOff>
      <xdr:row>43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9" name="ZoneTexte 118"/>
            <xdr:cNvSpPr txBox="1"/>
          </xdr:nvSpPr>
          <xdr:spPr>
            <a:xfrm>
              <a:off x="9105900" y="81978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19" name="ZoneTexte 118"/>
            <xdr:cNvSpPr txBox="1"/>
          </xdr:nvSpPr>
          <xdr:spPr>
            <a:xfrm>
              <a:off x="9105900" y="81978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25</xdr:col>
      <xdr:colOff>66675</xdr:colOff>
      <xdr:row>43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0" name="ZoneTexte 119"/>
            <xdr:cNvSpPr txBox="1"/>
          </xdr:nvSpPr>
          <xdr:spPr>
            <a:xfrm>
              <a:off x="10175875" y="82073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20" name="ZoneTexte 119"/>
            <xdr:cNvSpPr txBox="1"/>
          </xdr:nvSpPr>
          <xdr:spPr>
            <a:xfrm>
              <a:off x="10175875" y="82073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33</xdr:col>
      <xdr:colOff>57150</xdr:colOff>
      <xdr:row>26</xdr:row>
      <xdr:rowOff>0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1" name="ZoneTexte 120"/>
            <xdr:cNvSpPr txBox="1"/>
          </xdr:nvSpPr>
          <xdr:spPr>
            <a:xfrm>
              <a:off x="13989050" y="4838700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1" name="ZoneTexte 120"/>
            <xdr:cNvSpPr txBox="1"/>
          </xdr:nvSpPr>
          <xdr:spPr>
            <a:xfrm>
              <a:off x="13989050" y="4838700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34</xdr:col>
      <xdr:colOff>152400</xdr:colOff>
      <xdr:row>26</xdr:row>
      <xdr:rowOff>9525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2" name="ZoneTexte 121"/>
            <xdr:cNvSpPr txBox="1"/>
          </xdr:nvSpPr>
          <xdr:spPr>
            <a:xfrm>
              <a:off x="14458950" y="484822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2" name="ZoneTexte 121"/>
            <xdr:cNvSpPr txBox="1"/>
          </xdr:nvSpPr>
          <xdr:spPr>
            <a:xfrm>
              <a:off x="14458950" y="484822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32</xdr:col>
      <xdr:colOff>104775</xdr:colOff>
      <xdr:row>26</xdr:row>
      <xdr:rowOff>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3" name="ZoneTexte 122"/>
            <xdr:cNvSpPr txBox="1"/>
          </xdr:nvSpPr>
          <xdr:spPr>
            <a:xfrm>
              <a:off x="13554075" y="483870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3" name="ZoneTexte 122"/>
            <xdr:cNvSpPr txBox="1"/>
          </xdr:nvSpPr>
          <xdr:spPr>
            <a:xfrm>
              <a:off x="13554075" y="483870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35</xdr:col>
      <xdr:colOff>66675</xdr:colOff>
      <xdr:row>26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4" name="ZoneTexte 123"/>
            <xdr:cNvSpPr txBox="1"/>
          </xdr:nvSpPr>
          <xdr:spPr>
            <a:xfrm>
              <a:off x="14862175" y="48672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24" name="ZoneTexte 123"/>
            <xdr:cNvSpPr txBox="1"/>
          </xdr:nvSpPr>
          <xdr:spPr>
            <a:xfrm>
              <a:off x="14862175" y="48672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33</xdr:col>
      <xdr:colOff>66675</xdr:colOff>
      <xdr:row>34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5" name="ZoneTexte 124"/>
            <xdr:cNvSpPr txBox="1"/>
          </xdr:nvSpPr>
          <xdr:spPr>
            <a:xfrm>
              <a:off x="13998575" y="64039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5" name="ZoneTexte 124"/>
            <xdr:cNvSpPr txBox="1"/>
          </xdr:nvSpPr>
          <xdr:spPr>
            <a:xfrm>
              <a:off x="13998575" y="64039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34</xdr:col>
      <xdr:colOff>47625</xdr:colOff>
      <xdr:row>34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6" name="ZoneTexte 125"/>
            <xdr:cNvSpPr txBox="1"/>
          </xdr:nvSpPr>
          <xdr:spPr>
            <a:xfrm>
              <a:off x="14354175" y="64039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6" name="ZoneTexte 125"/>
            <xdr:cNvSpPr txBox="1"/>
          </xdr:nvSpPr>
          <xdr:spPr>
            <a:xfrm>
              <a:off x="14354175" y="64039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32</xdr:col>
      <xdr:colOff>76200</xdr:colOff>
      <xdr:row>34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7" name="ZoneTexte 126"/>
            <xdr:cNvSpPr txBox="1"/>
          </xdr:nvSpPr>
          <xdr:spPr>
            <a:xfrm>
              <a:off x="13525500" y="6394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7" name="ZoneTexte 126"/>
            <xdr:cNvSpPr txBox="1"/>
          </xdr:nvSpPr>
          <xdr:spPr>
            <a:xfrm>
              <a:off x="13525500" y="6394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35</xdr:col>
      <xdr:colOff>66675</xdr:colOff>
      <xdr:row>34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8" name="ZoneTexte 127"/>
            <xdr:cNvSpPr txBox="1"/>
          </xdr:nvSpPr>
          <xdr:spPr>
            <a:xfrm>
              <a:off x="14862175" y="64039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28" name="ZoneTexte 127"/>
            <xdr:cNvSpPr txBox="1"/>
          </xdr:nvSpPr>
          <xdr:spPr>
            <a:xfrm>
              <a:off x="14862175" y="64039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33</xdr:col>
      <xdr:colOff>66675</xdr:colOff>
      <xdr:row>43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9" name="ZoneTexte 128"/>
            <xdr:cNvSpPr txBox="1"/>
          </xdr:nvSpPr>
          <xdr:spPr>
            <a:xfrm>
              <a:off x="13998575" y="82073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29" name="ZoneTexte 128"/>
            <xdr:cNvSpPr txBox="1"/>
          </xdr:nvSpPr>
          <xdr:spPr>
            <a:xfrm>
              <a:off x="13998575" y="82073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34</xdr:col>
      <xdr:colOff>47625</xdr:colOff>
      <xdr:row>43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0" name="ZoneTexte 129"/>
            <xdr:cNvSpPr txBox="1"/>
          </xdr:nvSpPr>
          <xdr:spPr>
            <a:xfrm>
              <a:off x="14354175" y="82073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0" name="ZoneTexte 129"/>
            <xdr:cNvSpPr txBox="1"/>
          </xdr:nvSpPr>
          <xdr:spPr>
            <a:xfrm>
              <a:off x="14354175" y="82073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32</xdr:col>
      <xdr:colOff>76200</xdr:colOff>
      <xdr:row>43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1" name="ZoneTexte 130"/>
            <xdr:cNvSpPr txBox="1"/>
          </xdr:nvSpPr>
          <xdr:spPr>
            <a:xfrm>
              <a:off x="13525500" y="81978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1" name="ZoneTexte 130"/>
            <xdr:cNvSpPr txBox="1"/>
          </xdr:nvSpPr>
          <xdr:spPr>
            <a:xfrm>
              <a:off x="13525500" y="81978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35</xdr:col>
      <xdr:colOff>66675</xdr:colOff>
      <xdr:row>43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2" name="ZoneTexte 131"/>
            <xdr:cNvSpPr txBox="1"/>
          </xdr:nvSpPr>
          <xdr:spPr>
            <a:xfrm>
              <a:off x="14862175" y="82073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32" name="ZoneTexte 131"/>
            <xdr:cNvSpPr txBox="1"/>
          </xdr:nvSpPr>
          <xdr:spPr>
            <a:xfrm>
              <a:off x="14862175" y="82073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43</xdr:col>
      <xdr:colOff>114300</xdr:colOff>
      <xdr:row>26</xdr:row>
      <xdr:rowOff>19050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3" name="ZoneTexte 132"/>
            <xdr:cNvSpPr txBox="1"/>
          </xdr:nvSpPr>
          <xdr:spPr>
            <a:xfrm>
              <a:off x="18776950" y="4857750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3" name="ZoneTexte 132"/>
            <xdr:cNvSpPr txBox="1"/>
          </xdr:nvSpPr>
          <xdr:spPr>
            <a:xfrm>
              <a:off x="18776950" y="4857750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44</xdr:col>
      <xdr:colOff>209550</xdr:colOff>
      <xdr:row>26</xdr:row>
      <xdr:rowOff>9525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4" name="ZoneTexte 133"/>
            <xdr:cNvSpPr txBox="1"/>
          </xdr:nvSpPr>
          <xdr:spPr>
            <a:xfrm>
              <a:off x="19361150" y="484822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4" name="ZoneTexte 133"/>
            <xdr:cNvSpPr txBox="1"/>
          </xdr:nvSpPr>
          <xdr:spPr>
            <a:xfrm>
              <a:off x="19361150" y="484822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42</xdr:col>
      <xdr:colOff>114300</xdr:colOff>
      <xdr:row>26</xdr:row>
      <xdr:rowOff>9525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5" name="ZoneTexte 134"/>
            <xdr:cNvSpPr txBox="1"/>
          </xdr:nvSpPr>
          <xdr:spPr>
            <a:xfrm>
              <a:off x="18364200" y="4848225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5" name="ZoneTexte 134"/>
            <xdr:cNvSpPr txBox="1"/>
          </xdr:nvSpPr>
          <xdr:spPr>
            <a:xfrm>
              <a:off x="18364200" y="4848225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45</xdr:col>
      <xdr:colOff>66675</xdr:colOff>
      <xdr:row>26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6" name="ZoneTexte 135"/>
            <xdr:cNvSpPr txBox="1"/>
          </xdr:nvSpPr>
          <xdr:spPr>
            <a:xfrm>
              <a:off x="20132675" y="48672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36" name="ZoneTexte 135"/>
            <xdr:cNvSpPr txBox="1"/>
          </xdr:nvSpPr>
          <xdr:spPr>
            <a:xfrm>
              <a:off x="20132675" y="48672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43</xdr:col>
      <xdr:colOff>66675</xdr:colOff>
      <xdr:row>34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7" name="ZoneTexte 136"/>
            <xdr:cNvSpPr txBox="1"/>
          </xdr:nvSpPr>
          <xdr:spPr>
            <a:xfrm>
              <a:off x="18729325" y="64039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7" name="ZoneTexte 136"/>
            <xdr:cNvSpPr txBox="1"/>
          </xdr:nvSpPr>
          <xdr:spPr>
            <a:xfrm>
              <a:off x="18729325" y="64039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44</xdr:col>
      <xdr:colOff>47625</xdr:colOff>
      <xdr:row>34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8" name="ZoneTexte 137"/>
            <xdr:cNvSpPr txBox="1"/>
          </xdr:nvSpPr>
          <xdr:spPr>
            <a:xfrm>
              <a:off x="19199225" y="64039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8" name="ZoneTexte 137"/>
            <xdr:cNvSpPr txBox="1"/>
          </xdr:nvSpPr>
          <xdr:spPr>
            <a:xfrm>
              <a:off x="19199225" y="64039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42</xdr:col>
      <xdr:colOff>76200</xdr:colOff>
      <xdr:row>34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9" name="ZoneTexte 138"/>
            <xdr:cNvSpPr txBox="1"/>
          </xdr:nvSpPr>
          <xdr:spPr>
            <a:xfrm>
              <a:off x="18326100" y="6394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39" name="ZoneTexte 138"/>
            <xdr:cNvSpPr txBox="1"/>
          </xdr:nvSpPr>
          <xdr:spPr>
            <a:xfrm>
              <a:off x="18326100" y="6394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45</xdr:col>
      <xdr:colOff>66675</xdr:colOff>
      <xdr:row>34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0" name="ZoneTexte 139"/>
            <xdr:cNvSpPr txBox="1"/>
          </xdr:nvSpPr>
          <xdr:spPr>
            <a:xfrm>
              <a:off x="20132675" y="64039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40" name="ZoneTexte 139"/>
            <xdr:cNvSpPr txBox="1"/>
          </xdr:nvSpPr>
          <xdr:spPr>
            <a:xfrm>
              <a:off x="20132675" y="64039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43</xdr:col>
      <xdr:colOff>66675</xdr:colOff>
      <xdr:row>43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1" name="ZoneTexte 140"/>
            <xdr:cNvSpPr txBox="1"/>
          </xdr:nvSpPr>
          <xdr:spPr>
            <a:xfrm>
              <a:off x="18729325" y="82073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1" name="ZoneTexte 140"/>
            <xdr:cNvSpPr txBox="1"/>
          </xdr:nvSpPr>
          <xdr:spPr>
            <a:xfrm>
              <a:off x="18729325" y="82073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44</xdr:col>
      <xdr:colOff>47625</xdr:colOff>
      <xdr:row>43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2" name="ZoneTexte 141"/>
            <xdr:cNvSpPr txBox="1"/>
          </xdr:nvSpPr>
          <xdr:spPr>
            <a:xfrm>
              <a:off x="19199225" y="82073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2" name="ZoneTexte 141"/>
            <xdr:cNvSpPr txBox="1"/>
          </xdr:nvSpPr>
          <xdr:spPr>
            <a:xfrm>
              <a:off x="19199225" y="82073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42</xdr:col>
      <xdr:colOff>76200</xdr:colOff>
      <xdr:row>43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3" name="ZoneTexte 142"/>
            <xdr:cNvSpPr txBox="1"/>
          </xdr:nvSpPr>
          <xdr:spPr>
            <a:xfrm>
              <a:off x="18326100" y="81978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3" name="ZoneTexte 142"/>
            <xdr:cNvSpPr txBox="1"/>
          </xdr:nvSpPr>
          <xdr:spPr>
            <a:xfrm>
              <a:off x="18326100" y="81978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45</xdr:col>
      <xdr:colOff>66675</xdr:colOff>
      <xdr:row>43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4" name="ZoneTexte 143"/>
            <xdr:cNvSpPr txBox="1"/>
          </xdr:nvSpPr>
          <xdr:spPr>
            <a:xfrm>
              <a:off x="20132675" y="82073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44" name="ZoneTexte 143"/>
            <xdr:cNvSpPr txBox="1"/>
          </xdr:nvSpPr>
          <xdr:spPr>
            <a:xfrm>
              <a:off x="20132675" y="82073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63</xdr:col>
      <xdr:colOff>66675</xdr:colOff>
      <xdr:row>26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5" name="ZoneTexte 144"/>
            <xdr:cNvSpPr txBox="1"/>
          </xdr:nvSpPr>
          <xdr:spPr>
            <a:xfrm>
              <a:off x="29416375" y="48672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5" name="ZoneTexte 144"/>
            <xdr:cNvSpPr txBox="1"/>
          </xdr:nvSpPr>
          <xdr:spPr>
            <a:xfrm>
              <a:off x="29416375" y="48672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64</xdr:col>
      <xdr:colOff>47625</xdr:colOff>
      <xdr:row>26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6" name="ZoneTexte 145"/>
            <xdr:cNvSpPr txBox="1"/>
          </xdr:nvSpPr>
          <xdr:spPr>
            <a:xfrm>
              <a:off x="29911675" y="48672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6" name="ZoneTexte 145"/>
            <xdr:cNvSpPr txBox="1"/>
          </xdr:nvSpPr>
          <xdr:spPr>
            <a:xfrm>
              <a:off x="29911675" y="48672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62</xdr:col>
      <xdr:colOff>76200</xdr:colOff>
      <xdr:row>26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7" name="ZoneTexte 146"/>
            <xdr:cNvSpPr txBox="1"/>
          </xdr:nvSpPr>
          <xdr:spPr>
            <a:xfrm>
              <a:off x="28860750" y="48577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7" name="ZoneTexte 146"/>
            <xdr:cNvSpPr txBox="1"/>
          </xdr:nvSpPr>
          <xdr:spPr>
            <a:xfrm>
              <a:off x="28860750" y="48577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65</xdr:col>
      <xdr:colOff>66675</xdr:colOff>
      <xdr:row>26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8" name="ZoneTexte 147"/>
            <xdr:cNvSpPr txBox="1"/>
          </xdr:nvSpPr>
          <xdr:spPr>
            <a:xfrm>
              <a:off x="30533975" y="48672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48" name="ZoneTexte 147"/>
            <xdr:cNvSpPr txBox="1"/>
          </xdr:nvSpPr>
          <xdr:spPr>
            <a:xfrm>
              <a:off x="30533975" y="48672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63</xdr:col>
      <xdr:colOff>66675</xdr:colOff>
      <xdr:row>34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9" name="ZoneTexte 148"/>
            <xdr:cNvSpPr txBox="1"/>
          </xdr:nvSpPr>
          <xdr:spPr>
            <a:xfrm>
              <a:off x="29416375" y="64039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49" name="ZoneTexte 148"/>
            <xdr:cNvSpPr txBox="1"/>
          </xdr:nvSpPr>
          <xdr:spPr>
            <a:xfrm>
              <a:off x="29416375" y="64039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64</xdr:col>
      <xdr:colOff>47625</xdr:colOff>
      <xdr:row>34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0" name="ZoneTexte 149"/>
            <xdr:cNvSpPr txBox="1"/>
          </xdr:nvSpPr>
          <xdr:spPr>
            <a:xfrm>
              <a:off x="29911675" y="64039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0" name="ZoneTexte 149"/>
            <xdr:cNvSpPr txBox="1"/>
          </xdr:nvSpPr>
          <xdr:spPr>
            <a:xfrm>
              <a:off x="29911675" y="64039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62</xdr:col>
      <xdr:colOff>76200</xdr:colOff>
      <xdr:row>34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1" name="ZoneTexte 150"/>
            <xdr:cNvSpPr txBox="1"/>
          </xdr:nvSpPr>
          <xdr:spPr>
            <a:xfrm>
              <a:off x="28860750" y="6394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1" name="ZoneTexte 150"/>
            <xdr:cNvSpPr txBox="1"/>
          </xdr:nvSpPr>
          <xdr:spPr>
            <a:xfrm>
              <a:off x="28860750" y="6394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65</xdr:col>
      <xdr:colOff>66675</xdr:colOff>
      <xdr:row>34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2" name="ZoneTexte 151"/>
            <xdr:cNvSpPr txBox="1"/>
          </xdr:nvSpPr>
          <xdr:spPr>
            <a:xfrm>
              <a:off x="30533975" y="64039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52" name="ZoneTexte 151"/>
            <xdr:cNvSpPr txBox="1"/>
          </xdr:nvSpPr>
          <xdr:spPr>
            <a:xfrm>
              <a:off x="30533975" y="64039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53</xdr:col>
      <xdr:colOff>66675</xdr:colOff>
      <xdr:row>26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7" name="ZoneTexte 156"/>
            <xdr:cNvSpPr txBox="1"/>
          </xdr:nvSpPr>
          <xdr:spPr>
            <a:xfrm>
              <a:off x="24584025" y="48672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7" name="ZoneTexte 156"/>
            <xdr:cNvSpPr txBox="1"/>
          </xdr:nvSpPr>
          <xdr:spPr>
            <a:xfrm>
              <a:off x="24584025" y="48672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54</xdr:col>
      <xdr:colOff>47625</xdr:colOff>
      <xdr:row>26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8" name="ZoneTexte 157"/>
            <xdr:cNvSpPr txBox="1"/>
          </xdr:nvSpPr>
          <xdr:spPr>
            <a:xfrm>
              <a:off x="25079325" y="48672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8" name="ZoneTexte 157"/>
            <xdr:cNvSpPr txBox="1"/>
          </xdr:nvSpPr>
          <xdr:spPr>
            <a:xfrm>
              <a:off x="25079325" y="48672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52</xdr:col>
      <xdr:colOff>76200</xdr:colOff>
      <xdr:row>26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9" name="ZoneTexte 158"/>
            <xdr:cNvSpPr txBox="1"/>
          </xdr:nvSpPr>
          <xdr:spPr>
            <a:xfrm>
              <a:off x="24066500" y="48577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59" name="ZoneTexte 158"/>
            <xdr:cNvSpPr txBox="1"/>
          </xdr:nvSpPr>
          <xdr:spPr>
            <a:xfrm>
              <a:off x="24066500" y="48577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55</xdr:col>
      <xdr:colOff>66675</xdr:colOff>
      <xdr:row>26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0" name="ZoneTexte 159"/>
            <xdr:cNvSpPr txBox="1"/>
          </xdr:nvSpPr>
          <xdr:spPr>
            <a:xfrm>
              <a:off x="25682575" y="48672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60" name="ZoneTexte 159"/>
            <xdr:cNvSpPr txBox="1"/>
          </xdr:nvSpPr>
          <xdr:spPr>
            <a:xfrm>
              <a:off x="25682575" y="48672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53</xdr:col>
      <xdr:colOff>66675</xdr:colOff>
      <xdr:row>34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1" name="ZoneTexte 160"/>
            <xdr:cNvSpPr txBox="1"/>
          </xdr:nvSpPr>
          <xdr:spPr>
            <a:xfrm>
              <a:off x="24584025" y="64039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1" name="ZoneTexte 160"/>
            <xdr:cNvSpPr txBox="1"/>
          </xdr:nvSpPr>
          <xdr:spPr>
            <a:xfrm>
              <a:off x="24584025" y="64039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54</xdr:col>
      <xdr:colOff>47625</xdr:colOff>
      <xdr:row>34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2" name="ZoneTexte 161"/>
            <xdr:cNvSpPr txBox="1"/>
          </xdr:nvSpPr>
          <xdr:spPr>
            <a:xfrm>
              <a:off x="25079325" y="64039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2" name="ZoneTexte 161"/>
            <xdr:cNvSpPr txBox="1"/>
          </xdr:nvSpPr>
          <xdr:spPr>
            <a:xfrm>
              <a:off x="25079325" y="64039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52</xdr:col>
      <xdr:colOff>76200</xdr:colOff>
      <xdr:row>34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3" name="ZoneTexte 162"/>
            <xdr:cNvSpPr txBox="1"/>
          </xdr:nvSpPr>
          <xdr:spPr>
            <a:xfrm>
              <a:off x="24066500" y="6394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3" name="ZoneTexte 162"/>
            <xdr:cNvSpPr txBox="1"/>
          </xdr:nvSpPr>
          <xdr:spPr>
            <a:xfrm>
              <a:off x="24066500" y="63944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55</xdr:col>
      <xdr:colOff>66675</xdr:colOff>
      <xdr:row>34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4" name="ZoneTexte 163"/>
            <xdr:cNvSpPr txBox="1"/>
          </xdr:nvSpPr>
          <xdr:spPr>
            <a:xfrm>
              <a:off x="25682575" y="64039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64" name="ZoneTexte 163"/>
            <xdr:cNvSpPr txBox="1"/>
          </xdr:nvSpPr>
          <xdr:spPr>
            <a:xfrm>
              <a:off x="25682575" y="64039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53</xdr:col>
      <xdr:colOff>66675</xdr:colOff>
      <xdr:row>43</xdr:row>
      <xdr:rowOff>28575</xdr:rowOff>
    </xdr:from>
    <xdr:ext cx="237886" cy="188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5" name="ZoneTexte 164"/>
            <xdr:cNvSpPr txBox="1"/>
          </xdr:nvSpPr>
          <xdr:spPr>
            <a:xfrm>
              <a:off x="24584025" y="82073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fr-F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𝑖𝑗</m:t>
                            </m:r>
                          </m:sub>
                        </m:sSub>
                      </m:e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5" name="ZoneTexte 164"/>
            <xdr:cNvSpPr txBox="1"/>
          </xdr:nvSpPr>
          <xdr:spPr>
            <a:xfrm>
              <a:off x="24584025" y="8207375"/>
              <a:ext cx="237886" cy="188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〖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𝑠_𝑖𝑗〗^</a:t>
              </a:r>
              <a:r>
                <a:rPr lang="fr-FR" sz="1100" b="0" i="0">
                  <a:latin typeface="Cambria Math" panose="02040503050406030204" pitchFamily="18" charset="0"/>
                </a:rPr>
                <a:t>2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54</xdr:col>
      <xdr:colOff>47625</xdr:colOff>
      <xdr:row>43</xdr:row>
      <xdr:rowOff>28575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6" name="ZoneTexte 165"/>
            <xdr:cNvSpPr txBox="1"/>
          </xdr:nvSpPr>
          <xdr:spPr>
            <a:xfrm>
              <a:off x="25079325" y="82073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6" name="ZoneTexte 165"/>
            <xdr:cNvSpPr txBox="1"/>
          </xdr:nvSpPr>
          <xdr:spPr>
            <a:xfrm>
              <a:off x="25079325" y="82073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52</xdr:col>
      <xdr:colOff>76200</xdr:colOff>
      <xdr:row>43</xdr:row>
      <xdr:rowOff>19050</xdr:rowOff>
    </xdr:from>
    <xdr:ext cx="187359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7" name="ZoneTexte 166"/>
            <xdr:cNvSpPr txBox="1"/>
          </xdr:nvSpPr>
          <xdr:spPr>
            <a:xfrm>
              <a:off x="24066500" y="81978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𝑖𝑗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7" name="ZoneTexte 166"/>
            <xdr:cNvSpPr txBox="1"/>
          </xdr:nvSpPr>
          <xdr:spPr>
            <a:xfrm>
              <a:off x="24066500" y="8197850"/>
              <a:ext cx="187359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𝑠_𝑖𝑗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55</xdr:col>
      <xdr:colOff>66675</xdr:colOff>
      <xdr:row>43</xdr:row>
      <xdr:rowOff>28575</xdr:rowOff>
    </xdr:from>
    <xdr:ext cx="202298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8" name="ZoneTexte 167"/>
            <xdr:cNvSpPr txBox="1"/>
          </xdr:nvSpPr>
          <xdr:spPr>
            <a:xfrm>
              <a:off x="25682575" y="82073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𝒌</m:t>
                        </m:r>
                      </m:e>
                      <m:sub>
                        <m:r>
                          <a:rPr lang="fr-FR" sz="1100" b="1" i="1">
                            <a:latin typeface="Cambria Math" panose="02040503050406030204" pitchFamily="18" charset="0"/>
                          </a:rPr>
                          <m:t>𝒊𝒋</m:t>
                        </m:r>
                      </m:sub>
                    </m:sSub>
                  </m:oMath>
                </m:oMathPara>
              </a14:m>
              <a:endParaRPr lang="fr-FR" sz="1100" b="1"/>
            </a:p>
          </xdr:txBody>
        </xdr:sp>
      </mc:Choice>
      <mc:Fallback xmlns="">
        <xdr:sp macro="" textlink="">
          <xdr:nvSpPr>
            <xdr:cNvPr id="168" name="ZoneTexte 167"/>
            <xdr:cNvSpPr txBox="1"/>
          </xdr:nvSpPr>
          <xdr:spPr>
            <a:xfrm>
              <a:off x="25682575" y="8207375"/>
              <a:ext cx="202298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1" i="0">
                  <a:latin typeface="Cambria Math" panose="02040503050406030204" pitchFamily="18" charset="0"/>
                </a:rPr>
                <a:t>𝒌_𝒊𝒋</a:t>
              </a:r>
              <a:endParaRPr lang="fr-FR" sz="1100" b="1"/>
            </a:p>
          </xdr:txBody>
        </xdr:sp>
      </mc:Fallback>
    </mc:AlternateContent>
    <xdr:clientData/>
  </xdr:oneCellAnchor>
  <xdr:oneCellAnchor>
    <xdr:from>
      <xdr:col>17</xdr:col>
      <xdr:colOff>133350</xdr:colOff>
      <xdr:row>22</xdr:row>
      <xdr:rowOff>180975</xdr:rowOff>
    </xdr:from>
    <xdr:ext cx="162737" cy="1831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9" name="ZoneTexte 168"/>
            <xdr:cNvSpPr txBox="1"/>
          </xdr:nvSpPr>
          <xdr:spPr>
            <a:xfrm>
              <a:off x="6629400" y="42830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69" name="ZoneTexte 168"/>
            <xdr:cNvSpPr txBox="1"/>
          </xdr:nvSpPr>
          <xdr:spPr>
            <a:xfrm>
              <a:off x="6629400" y="4283075"/>
              <a:ext cx="162737" cy="1831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</a:rPr>
                <a:t>𝑝_𝑗</a:t>
              </a:r>
              <a:endParaRPr lang="fr-FR" sz="1100"/>
            </a:p>
          </xdr:txBody>
        </xdr:sp>
      </mc:Fallback>
    </mc:AlternateContent>
    <xdr:clientData/>
  </xdr:oneCellAnchor>
  <xdr:twoCellAnchor>
    <xdr:from>
      <xdr:col>22</xdr:col>
      <xdr:colOff>314324</xdr:colOff>
      <xdr:row>49</xdr:row>
      <xdr:rowOff>100012</xdr:rowOff>
    </xdr:from>
    <xdr:to>
      <xdr:col>36</xdr:col>
      <xdr:colOff>19049</xdr:colOff>
      <xdr:row>66</xdr:row>
      <xdr:rowOff>76200</xdr:rowOff>
    </xdr:to>
    <xdr:graphicFrame macro="">
      <xdr:nvGraphicFramePr>
        <xdr:cNvPr id="170" name="Graphique 1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36</xdr:col>
      <xdr:colOff>171450</xdr:colOff>
      <xdr:row>49</xdr:row>
      <xdr:rowOff>123825</xdr:rowOff>
    </xdr:from>
    <xdr:to>
      <xdr:col>49</xdr:col>
      <xdr:colOff>180975</xdr:colOff>
      <xdr:row>66</xdr:row>
      <xdr:rowOff>100013</xdr:rowOff>
    </xdr:to>
    <xdr:graphicFrame macro="">
      <xdr:nvGraphicFramePr>
        <xdr:cNvPr id="171" name="Graphique 1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50</xdr:col>
      <xdr:colOff>19050</xdr:colOff>
      <xdr:row>2</xdr:row>
      <xdr:rowOff>28575</xdr:rowOff>
    </xdr:from>
    <xdr:ext cx="208583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2" name="ZoneTexte 171"/>
            <xdr:cNvSpPr txBox="1"/>
          </xdr:nvSpPr>
          <xdr:spPr>
            <a:xfrm>
              <a:off x="22555200" y="396875"/>
              <a:ext cx="208583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1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1" i="1">
                                <a:latin typeface="Cambria Math" panose="02040503050406030204" pitchFamily="18" charset="0"/>
                              </a:rPr>
                              <m:t>𝒎</m:t>
                            </m:r>
                          </m:e>
                          <m:sub>
                            <m:r>
                              <a:rPr lang="fr-FR" sz="1100" b="1" i="1">
                                <a:latin typeface="Cambria Math" panose="02040503050406030204" pitchFamily="18" charset="0"/>
                              </a:rPr>
                              <m:t>𝒋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72" name="ZoneTexte 171"/>
            <xdr:cNvSpPr txBox="1"/>
          </xdr:nvSpPr>
          <xdr:spPr>
            <a:xfrm>
              <a:off x="22555200" y="396875"/>
              <a:ext cx="208583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1" i="0">
                  <a:latin typeface="Cambria Math" panose="02040503050406030204" pitchFamily="18" charset="0"/>
                </a:rPr>
                <a:t>𝒎_𝒋 ) ̂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71</xdr:col>
      <xdr:colOff>0</xdr:colOff>
      <xdr:row>1</xdr:row>
      <xdr:rowOff>0</xdr:rowOff>
    </xdr:from>
    <xdr:ext cx="208583" cy="1855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3" name="ZoneTexte 172"/>
            <xdr:cNvSpPr txBox="1"/>
          </xdr:nvSpPr>
          <xdr:spPr>
            <a:xfrm>
              <a:off x="34461450" y="184150"/>
              <a:ext cx="208583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 xmlns="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̂"/>
                        <m:ctrlPr>
                          <a:rPr lang="fr-FR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sSub>
                          <m:sSubPr>
                            <m:ctrlPr>
                              <a:rPr lang="fr-FR" sz="1100" b="1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1" i="1">
                                <a:latin typeface="Cambria Math" panose="02040503050406030204" pitchFamily="18" charset="0"/>
                              </a:rPr>
                              <m:t>𝒎</m:t>
                            </m:r>
                          </m:e>
                          <m:sub>
                            <m:r>
                              <a:rPr lang="fr-FR" sz="1100" b="1" i="1">
                                <a:latin typeface="Cambria Math" panose="02040503050406030204" pitchFamily="18" charset="0"/>
                              </a:rPr>
                              <m:t>𝒋</m:t>
                            </m:r>
                          </m:sub>
                        </m:sSub>
                      </m:e>
                    </m:acc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173" name="ZoneTexte 172"/>
            <xdr:cNvSpPr txBox="1"/>
          </xdr:nvSpPr>
          <xdr:spPr>
            <a:xfrm>
              <a:off x="34461450" y="184150"/>
              <a:ext cx="208583" cy="185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</a:rPr>
                <a:t>(</a:t>
              </a:r>
              <a:r>
                <a:rPr lang="fr-FR" sz="1100" b="1" i="0">
                  <a:latin typeface="Cambria Math" panose="02040503050406030204" pitchFamily="18" charset="0"/>
                </a:rPr>
                <a:t>𝒎_𝒋 ) ̂</a:t>
              </a:r>
              <a:endParaRPr lang="fr-FR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12"/>
  <sheetViews>
    <sheetView workbookViewId="0">
      <selection activeCell="C28" sqref="C28"/>
    </sheetView>
  </sheetViews>
  <sheetFormatPr baseColWidth="10" defaultRowHeight="14" x14ac:dyDescent="0"/>
  <cols>
    <col min="2" max="2" width="9.83203125" bestFit="1" customWidth="1"/>
    <col min="3" max="16" width="8.83203125" customWidth="1"/>
  </cols>
  <sheetData>
    <row r="3" spans="2:16">
      <c r="B3" s="75"/>
      <c r="C3" s="90" t="s">
        <v>15</v>
      </c>
      <c r="D3" s="8" t="s">
        <v>14</v>
      </c>
      <c r="E3" s="90" t="s">
        <v>13</v>
      </c>
      <c r="F3" s="90" t="s">
        <v>12</v>
      </c>
      <c r="G3" s="90" t="s">
        <v>11</v>
      </c>
      <c r="H3" s="90" t="s">
        <v>10</v>
      </c>
      <c r="I3" s="90" t="s">
        <v>9</v>
      </c>
      <c r="J3" s="90" t="s">
        <v>8</v>
      </c>
      <c r="K3" s="90" t="s">
        <v>7</v>
      </c>
      <c r="L3" s="90" t="s">
        <v>6</v>
      </c>
      <c r="M3" s="90" t="s">
        <v>5</v>
      </c>
      <c r="N3" s="90" t="s">
        <v>4</v>
      </c>
      <c r="O3" s="90" t="s">
        <v>3</v>
      </c>
      <c r="P3" s="90" t="s">
        <v>2</v>
      </c>
    </row>
    <row r="4" spans="2:16">
      <c r="B4" s="76" t="s">
        <v>85</v>
      </c>
      <c r="C4" s="49"/>
      <c r="D4" s="49"/>
      <c r="E4" s="49"/>
      <c r="F4" s="49"/>
      <c r="G4" s="49"/>
      <c r="H4" s="49"/>
      <c r="I4" s="49"/>
      <c r="J4" s="49"/>
      <c r="K4" s="49"/>
      <c r="L4" s="50"/>
      <c r="M4" s="49"/>
      <c r="N4" s="49"/>
      <c r="O4" s="5"/>
      <c r="P4" s="5"/>
    </row>
    <row r="5" spans="2:16">
      <c r="B5" s="77" t="s">
        <v>1</v>
      </c>
      <c r="C5" s="49">
        <v>77</v>
      </c>
      <c r="D5" s="49">
        <v>75</v>
      </c>
      <c r="E5" s="49">
        <v>59</v>
      </c>
      <c r="F5" s="49">
        <v>68</v>
      </c>
      <c r="G5" s="49">
        <v>67</v>
      </c>
      <c r="H5" s="49">
        <v>61</v>
      </c>
      <c r="I5" s="49">
        <v>60</v>
      </c>
      <c r="J5" s="49">
        <v>40</v>
      </c>
      <c r="K5" s="49">
        <v>70</v>
      </c>
      <c r="L5" s="49">
        <v>51</v>
      </c>
      <c r="M5" s="49">
        <v>57</v>
      </c>
      <c r="N5" s="49">
        <v>66</v>
      </c>
      <c r="O5" s="49">
        <v>50</v>
      </c>
      <c r="P5" s="49">
        <v>73</v>
      </c>
    </row>
    <row r="6" spans="2:16">
      <c r="B6" s="77" t="s">
        <v>0</v>
      </c>
      <c r="C6" s="49">
        <v>67</v>
      </c>
      <c r="D6" s="49">
        <v>70</v>
      </c>
      <c r="E6" s="49">
        <v>58</v>
      </c>
      <c r="F6" s="49">
        <v>68</v>
      </c>
      <c r="G6" s="49">
        <v>85</v>
      </c>
      <c r="H6" s="49">
        <v>66</v>
      </c>
      <c r="I6" s="49">
        <v>70</v>
      </c>
      <c r="J6" s="49">
        <v>40</v>
      </c>
      <c r="K6" s="49">
        <v>71</v>
      </c>
      <c r="L6" s="49">
        <v>58</v>
      </c>
      <c r="M6" s="49">
        <v>55</v>
      </c>
      <c r="N6" s="49">
        <v>54</v>
      </c>
      <c r="O6" s="49">
        <v>53</v>
      </c>
      <c r="P6" s="49">
        <v>74</v>
      </c>
    </row>
    <row r="7" spans="2:16">
      <c r="B7" s="78" t="s">
        <v>86</v>
      </c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3"/>
    </row>
    <row r="8" spans="2:16">
      <c r="B8" s="79" t="s">
        <v>1</v>
      </c>
      <c r="C8" s="79">
        <v>77</v>
      </c>
      <c r="D8" s="79">
        <v>75</v>
      </c>
      <c r="E8" s="79">
        <v>60</v>
      </c>
      <c r="F8" s="79">
        <v>66</v>
      </c>
      <c r="G8" s="79">
        <v>74</v>
      </c>
      <c r="H8" s="79">
        <v>63</v>
      </c>
      <c r="I8" s="79">
        <v>53</v>
      </c>
      <c r="J8" s="79">
        <v>46</v>
      </c>
      <c r="K8" s="79">
        <v>66</v>
      </c>
      <c r="L8" s="79">
        <v>53</v>
      </c>
      <c r="M8" s="79">
        <v>56</v>
      </c>
      <c r="N8" s="79">
        <v>61</v>
      </c>
      <c r="O8" s="79">
        <v>48</v>
      </c>
      <c r="P8" s="3">
        <v>68</v>
      </c>
    </row>
    <row r="9" spans="2:16">
      <c r="B9" s="79" t="s">
        <v>0</v>
      </c>
      <c r="C9" s="79">
        <v>65</v>
      </c>
      <c r="D9" s="79">
        <v>78</v>
      </c>
      <c r="E9" s="79">
        <v>61</v>
      </c>
      <c r="F9" s="79">
        <v>65</v>
      </c>
      <c r="G9" s="79">
        <v>77</v>
      </c>
      <c r="H9" s="79">
        <v>65</v>
      </c>
      <c r="I9" s="79">
        <v>53</v>
      </c>
      <c r="J9" s="79">
        <v>42</v>
      </c>
      <c r="K9" s="79">
        <v>72</v>
      </c>
      <c r="L9" s="79">
        <v>52</v>
      </c>
      <c r="M9" s="79">
        <v>58</v>
      </c>
      <c r="N9" s="79">
        <v>41</v>
      </c>
      <c r="O9" s="79">
        <v>58</v>
      </c>
      <c r="P9" s="3">
        <v>74</v>
      </c>
    </row>
    <row r="10" spans="2:16">
      <c r="B10" s="80" t="s">
        <v>87</v>
      </c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2"/>
    </row>
    <row r="11" spans="2:16">
      <c r="B11" s="81" t="s">
        <v>1</v>
      </c>
      <c r="C11" s="81">
        <v>82</v>
      </c>
      <c r="D11" s="81">
        <v>76</v>
      </c>
      <c r="E11" s="81">
        <v>60</v>
      </c>
      <c r="F11" s="81">
        <v>65</v>
      </c>
      <c r="G11" s="81">
        <v>64</v>
      </c>
      <c r="H11" s="81">
        <v>65</v>
      </c>
      <c r="I11" s="81">
        <v>54</v>
      </c>
      <c r="J11" s="81">
        <v>50</v>
      </c>
      <c r="K11" s="81">
        <v>68</v>
      </c>
      <c r="L11" s="81">
        <v>70</v>
      </c>
      <c r="M11" s="81">
        <v>58</v>
      </c>
      <c r="N11" s="81">
        <v>61</v>
      </c>
      <c r="O11" s="81">
        <v>49</v>
      </c>
      <c r="P11" s="2">
        <v>74</v>
      </c>
    </row>
    <row r="12" spans="2:16">
      <c r="B12" s="82" t="s">
        <v>0</v>
      </c>
      <c r="C12" s="82">
        <v>74</v>
      </c>
      <c r="D12" s="82">
        <v>76</v>
      </c>
      <c r="E12" s="82">
        <v>59</v>
      </c>
      <c r="F12" s="82">
        <v>64</v>
      </c>
      <c r="G12" s="82">
        <v>73</v>
      </c>
      <c r="H12" s="82">
        <v>67</v>
      </c>
      <c r="I12" s="82">
        <v>58</v>
      </c>
      <c r="J12" s="82">
        <v>46</v>
      </c>
      <c r="K12" s="82">
        <v>72</v>
      </c>
      <c r="L12" s="82">
        <v>57</v>
      </c>
      <c r="M12" s="82">
        <v>54</v>
      </c>
      <c r="N12" s="82">
        <v>41</v>
      </c>
      <c r="O12" s="82">
        <v>59</v>
      </c>
      <c r="P12" s="91">
        <v>76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4"/>
  <sheetViews>
    <sheetView workbookViewId="0">
      <selection activeCell="O3" sqref="O3:O11"/>
    </sheetView>
  </sheetViews>
  <sheetFormatPr baseColWidth="10" defaultRowHeight="14" x14ac:dyDescent="0"/>
  <cols>
    <col min="3" max="16" width="7.83203125" customWidth="1"/>
  </cols>
  <sheetData>
    <row r="2" spans="2:16">
      <c r="B2" s="75"/>
      <c r="C2" s="90" t="s">
        <v>15</v>
      </c>
      <c r="D2" s="8" t="s">
        <v>14</v>
      </c>
      <c r="E2" s="90" t="s">
        <v>13</v>
      </c>
      <c r="F2" s="90" t="s">
        <v>12</v>
      </c>
      <c r="G2" s="90" t="s">
        <v>11</v>
      </c>
      <c r="H2" s="90" t="s">
        <v>10</v>
      </c>
      <c r="I2" s="90" t="s">
        <v>9</v>
      </c>
      <c r="J2" s="90" t="s">
        <v>8</v>
      </c>
      <c r="K2" s="90" t="s">
        <v>7</v>
      </c>
      <c r="L2" s="90" t="s">
        <v>6</v>
      </c>
      <c r="M2" s="90" t="s">
        <v>5</v>
      </c>
      <c r="N2" s="90" t="s">
        <v>4</v>
      </c>
      <c r="O2" s="90" t="s">
        <v>3</v>
      </c>
      <c r="P2" s="90" t="s">
        <v>2</v>
      </c>
    </row>
    <row r="3" spans="2:16">
      <c r="B3" s="76" t="s">
        <v>85</v>
      </c>
      <c r="C3" s="98"/>
      <c r="D3" s="99"/>
      <c r="E3" s="98"/>
      <c r="F3" s="99"/>
      <c r="G3" s="98"/>
      <c r="H3" s="99"/>
      <c r="I3" s="98"/>
      <c r="J3" s="99"/>
      <c r="K3" s="98"/>
      <c r="L3" s="99"/>
      <c r="M3" s="98"/>
      <c r="N3" s="99"/>
      <c r="O3" s="98"/>
      <c r="P3" s="100"/>
    </row>
    <row r="4" spans="2:16">
      <c r="B4" s="77" t="s">
        <v>1</v>
      </c>
      <c r="C4" s="49">
        <v>80</v>
      </c>
      <c r="D4" s="99">
        <v>77</v>
      </c>
      <c r="E4" s="49">
        <v>77</v>
      </c>
      <c r="F4" s="99">
        <v>74</v>
      </c>
      <c r="G4" s="49">
        <v>74</v>
      </c>
      <c r="H4" s="99">
        <v>71</v>
      </c>
      <c r="I4" s="49">
        <v>64</v>
      </c>
      <c r="J4" s="99">
        <v>62</v>
      </c>
      <c r="K4" s="49">
        <v>69</v>
      </c>
      <c r="L4" s="99">
        <v>73</v>
      </c>
      <c r="M4" s="49">
        <v>75</v>
      </c>
      <c r="N4" s="99">
        <v>65</v>
      </c>
      <c r="O4" s="49">
        <v>78</v>
      </c>
      <c r="P4" s="50">
        <v>65</v>
      </c>
    </row>
    <row r="5" spans="2:16">
      <c r="B5" s="77" t="s">
        <v>0</v>
      </c>
      <c r="C5" s="49">
        <v>77</v>
      </c>
      <c r="D5" s="99">
        <v>75</v>
      </c>
      <c r="E5" s="49">
        <v>78</v>
      </c>
      <c r="F5" s="99">
        <v>70</v>
      </c>
      <c r="G5" s="49">
        <v>82</v>
      </c>
      <c r="H5" s="99">
        <v>78</v>
      </c>
      <c r="I5" s="49">
        <v>67</v>
      </c>
      <c r="J5" s="99">
        <v>39</v>
      </c>
      <c r="K5" s="49">
        <v>67</v>
      </c>
      <c r="L5" s="99">
        <v>64</v>
      </c>
      <c r="M5" s="49">
        <v>77</v>
      </c>
      <c r="N5" s="99">
        <v>42</v>
      </c>
      <c r="O5" s="49">
        <v>65</v>
      </c>
      <c r="P5" s="50">
        <v>71</v>
      </c>
    </row>
    <row r="6" spans="2:16">
      <c r="B6" s="78" t="s">
        <v>86</v>
      </c>
      <c r="C6" s="3"/>
      <c r="D6" s="92"/>
      <c r="E6" s="3"/>
      <c r="F6" s="92"/>
      <c r="G6" s="3"/>
      <c r="H6" s="92"/>
      <c r="I6" s="3"/>
      <c r="J6" s="92"/>
      <c r="K6" s="3"/>
      <c r="L6" s="92"/>
      <c r="M6" s="3"/>
      <c r="N6" s="92"/>
      <c r="O6" s="3"/>
      <c r="P6" s="93"/>
    </row>
    <row r="7" spans="2:16">
      <c r="B7" s="79" t="s">
        <v>1</v>
      </c>
      <c r="C7" s="3">
        <v>81</v>
      </c>
      <c r="D7" s="92">
        <v>75</v>
      </c>
      <c r="E7" s="3">
        <v>74</v>
      </c>
      <c r="F7" s="92">
        <v>75</v>
      </c>
      <c r="G7" s="3">
        <v>76</v>
      </c>
      <c r="H7" s="92">
        <v>73</v>
      </c>
      <c r="I7" s="3">
        <v>67</v>
      </c>
      <c r="J7" s="92">
        <v>57</v>
      </c>
      <c r="K7" s="3">
        <v>66</v>
      </c>
      <c r="L7" s="92">
        <v>62</v>
      </c>
      <c r="M7" s="3">
        <v>74</v>
      </c>
      <c r="N7" s="92">
        <v>61</v>
      </c>
      <c r="O7" s="3">
        <v>77</v>
      </c>
      <c r="P7" s="93">
        <v>65</v>
      </c>
    </row>
    <row r="8" spans="2:16">
      <c r="B8" s="79" t="s">
        <v>0</v>
      </c>
      <c r="C8" s="3">
        <v>76</v>
      </c>
      <c r="D8" s="92">
        <v>73</v>
      </c>
      <c r="E8" s="3">
        <v>78</v>
      </c>
      <c r="F8" s="92">
        <v>72</v>
      </c>
      <c r="G8" s="3">
        <v>76</v>
      </c>
      <c r="H8" s="92">
        <v>78</v>
      </c>
      <c r="I8" s="3">
        <v>56</v>
      </c>
      <c r="J8" s="92">
        <v>48</v>
      </c>
      <c r="K8" s="3">
        <v>64</v>
      </c>
      <c r="L8" s="92">
        <v>69</v>
      </c>
      <c r="M8" s="3">
        <v>72</v>
      </c>
      <c r="N8" s="92">
        <v>45</v>
      </c>
      <c r="O8" s="3">
        <v>72</v>
      </c>
      <c r="P8" s="93">
        <v>67</v>
      </c>
    </row>
    <row r="9" spans="2:16">
      <c r="B9" s="80" t="s">
        <v>87</v>
      </c>
      <c r="C9" s="2"/>
      <c r="D9" s="94"/>
      <c r="E9" s="2"/>
      <c r="F9" s="94"/>
      <c r="G9" s="2"/>
      <c r="H9" s="94"/>
      <c r="I9" s="2"/>
      <c r="J9" s="94"/>
      <c r="K9" s="2"/>
      <c r="L9" s="94"/>
      <c r="M9" s="2"/>
      <c r="N9" s="94"/>
      <c r="O9" s="2"/>
      <c r="P9" s="95"/>
    </row>
    <row r="10" spans="2:16">
      <c r="B10" s="81" t="s">
        <v>1</v>
      </c>
      <c r="C10" s="2">
        <v>84</v>
      </c>
      <c r="D10" s="94">
        <v>76</v>
      </c>
      <c r="E10" s="2">
        <v>78</v>
      </c>
      <c r="F10" s="94">
        <v>71</v>
      </c>
      <c r="G10" s="2">
        <v>73</v>
      </c>
      <c r="H10" s="94">
        <v>76</v>
      </c>
      <c r="I10" s="2">
        <v>62</v>
      </c>
      <c r="J10" s="94">
        <v>56</v>
      </c>
      <c r="K10" s="2">
        <v>63</v>
      </c>
      <c r="L10" s="94">
        <v>65</v>
      </c>
      <c r="M10" s="2">
        <v>74</v>
      </c>
      <c r="N10" s="94">
        <v>51</v>
      </c>
      <c r="O10" s="2">
        <v>68</v>
      </c>
      <c r="P10" s="95">
        <v>58</v>
      </c>
    </row>
    <row r="11" spans="2:16">
      <c r="B11" s="82" t="s">
        <v>0</v>
      </c>
      <c r="C11" s="91">
        <v>80</v>
      </c>
      <c r="D11" s="96">
        <v>75</v>
      </c>
      <c r="E11" s="91">
        <v>78</v>
      </c>
      <c r="F11" s="96">
        <v>69</v>
      </c>
      <c r="G11" s="91">
        <v>78</v>
      </c>
      <c r="H11" s="96">
        <v>77</v>
      </c>
      <c r="I11" s="91">
        <v>63</v>
      </c>
      <c r="J11" s="96">
        <v>56</v>
      </c>
      <c r="K11" s="91">
        <v>67</v>
      </c>
      <c r="L11" s="96">
        <v>65</v>
      </c>
      <c r="M11" s="91">
        <v>73</v>
      </c>
      <c r="N11" s="96">
        <v>48</v>
      </c>
      <c r="O11" s="91">
        <v>81</v>
      </c>
      <c r="P11" s="97">
        <v>64</v>
      </c>
    </row>
    <row r="12" spans="2:16"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2:16"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2:16"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120"/>
  <sheetViews>
    <sheetView tabSelected="1" topLeftCell="BN1" workbookViewId="0">
      <selection activeCell="CB1" activeCellId="1" sqref="BY1:BY1048576 CB1:CB1048576"/>
    </sheetView>
  </sheetViews>
  <sheetFormatPr baseColWidth="10" defaultRowHeight="14" x14ac:dyDescent="0"/>
  <cols>
    <col min="1" max="1" width="7.1640625" bestFit="1" customWidth="1"/>
    <col min="2" max="16" width="5" bestFit="1" customWidth="1"/>
    <col min="18" max="18" width="14.1640625" customWidth="1"/>
    <col min="19" max="31" width="6.6640625" customWidth="1"/>
    <col min="32" max="33" width="5.1640625" customWidth="1"/>
    <col min="34" max="34" width="4.33203125" customWidth="1"/>
    <col min="35" max="35" width="4.83203125" customWidth="1"/>
    <col min="36" max="36" width="4.33203125" customWidth="1"/>
    <col min="37" max="37" width="4.83203125" customWidth="1"/>
    <col min="38" max="38" width="4.33203125" customWidth="1"/>
    <col min="39" max="52" width="6.5" customWidth="1"/>
    <col min="53" max="53" width="7.5" customWidth="1"/>
    <col min="54" max="54" width="7.33203125" customWidth="1"/>
    <col min="55" max="55" width="8.33203125" customWidth="1"/>
    <col min="56" max="56" width="5.83203125" customWidth="1"/>
    <col min="57" max="57" width="7.33203125" customWidth="1"/>
    <col min="58" max="58" width="9.5" bestFit="1" customWidth="1"/>
    <col min="59" max="59" width="6.5" customWidth="1"/>
    <col min="60" max="60" width="6.1640625" customWidth="1"/>
    <col min="61" max="61" width="5.1640625" customWidth="1"/>
    <col min="62" max="62" width="4.83203125" customWidth="1"/>
    <col min="63" max="63" width="8.1640625" customWidth="1"/>
    <col min="64" max="64" width="7.33203125" customWidth="1"/>
    <col min="65" max="65" width="8.6640625" customWidth="1"/>
    <col min="66" max="66" width="6.83203125" customWidth="1"/>
    <col min="67" max="67" width="6.6640625" customWidth="1"/>
    <col min="74" max="76" width="12" bestFit="1" customWidth="1"/>
    <col min="77" max="77" width="14.33203125" style="10" bestFit="1" customWidth="1"/>
    <col min="78" max="79" width="12" bestFit="1" customWidth="1"/>
    <col min="80" max="80" width="12" style="10" bestFit="1" customWidth="1"/>
    <col min="81" max="81" width="15.1640625" bestFit="1" customWidth="1"/>
    <col min="82" max="89" width="12" bestFit="1" customWidth="1"/>
    <col min="90" max="90" width="11" bestFit="1" customWidth="1"/>
    <col min="91" max="91" width="12.6640625" bestFit="1" customWidth="1"/>
    <col min="92" max="104" width="12" bestFit="1" customWidth="1"/>
    <col min="105" max="105" width="12.6640625" bestFit="1" customWidth="1"/>
    <col min="106" max="106" width="12" bestFit="1" customWidth="1"/>
    <col min="107" max="112" width="12" hidden="1" customWidth="1"/>
    <col min="113" max="113" width="13.5" hidden="1" customWidth="1"/>
    <col min="114" max="115" width="12" hidden="1" customWidth="1"/>
    <col min="116" max="116" width="12.6640625" bestFit="1" customWidth="1"/>
    <col min="117" max="117" width="12" bestFit="1" customWidth="1"/>
    <col min="118" max="126" width="0" hidden="1" customWidth="1"/>
    <col min="127" max="128" width="12" bestFit="1" customWidth="1"/>
    <col min="129" max="129" width="12.6640625" bestFit="1" customWidth="1"/>
    <col min="130" max="130" width="12" style="10" bestFit="1" customWidth="1"/>
    <col min="131" max="141" width="12" bestFit="1" customWidth="1"/>
    <col min="142" max="142" width="12.6640625" bestFit="1" customWidth="1"/>
    <col min="143" max="145" width="12" bestFit="1" customWidth="1"/>
    <col min="146" max="146" width="15.1640625" bestFit="1" customWidth="1"/>
    <col min="147" max="148" width="12" bestFit="1" customWidth="1"/>
    <col min="149" max="149" width="12.6640625" bestFit="1" customWidth="1"/>
    <col min="150" max="150" width="12" bestFit="1" customWidth="1"/>
  </cols>
  <sheetData>
    <row r="1" spans="1:130">
      <c r="A1" s="112" t="s">
        <v>84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4"/>
      <c r="R1" s="111" t="s">
        <v>83</v>
      </c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BB1" s="38" t="s">
        <v>82</v>
      </c>
      <c r="BQ1" s="38" t="s">
        <v>81</v>
      </c>
      <c r="BR1" s="38"/>
      <c r="BS1" s="38"/>
      <c r="BT1" s="38"/>
      <c r="BU1" s="38"/>
      <c r="BV1" s="38"/>
    </row>
    <row r="2" spans="1:130">
      <c r="A2" s="103" t="s">
        <v>80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104"/>
      <c r="R2" s="17"/>
      <c r="S2" s="107" t="s">
        <v>15</v>
      </c>
      <c r="T2" s="107"/>
      <c r="U2" s="107" t="s">
        <v>14</v>
      </c>
      <c r="V2" s="107"/>
      <c r="W2" s="107" t="s">
        <v>13</v>
      </c>
      <c r="X2" s="107"/>
      <c r="Y2" s="107" t="s">
        <v>12</v>
      </c>
      <c r="Z2" s="107"/>
      <c r="AA2" s="107" t="s">
        <v>11</v>
      </c>
      <c r="AB2" s="107"/>
      <c r="AC2" s="107" t="s">
        <v>10</v>
      </c>
      <c r="AD2" s="107"/>
      <c r="AE2" s="107" t="s">
        <v>9</v>
      </c>
      <c r="AF2" s="107"/>
      <c r="AG2" s="107" t="s">
        <v>8</v>
      </c>
      <c r="AH2" s="107"/>
      <c r="AI2" s="107" t="s">
        <v>7</v>
      </c>
      <c r="AJ2" s="107"/>
      <c r="AK2" s="107" t="s">
        <v>6</v>
      </c>
      <c r="AL2" s="107"/>
      <c r="AM2" s="107" t="s">
        <v>5</v>
      </c>
      <c r="AN2" s="107"/>
      <c r="AO2" s="107" t="s">
        <v>4</v>
      </c>
      <c r="AP2" s="107"/>
      <c r="AQ2" s="107" t="s">
        <v>3</v>
      </c>
      <c r="AR2" s="107"/>
      <c r="AS2" s="107" t="s">
        <v>2</v>
      </c>
      <c r="AT2" s="107"/>
      <c r="AU2" s="107"/>
      <c r="AV2" s="107"/>
      <c r="AY2" s="17"/>
      <c r="AZ2" s="7" t="s">
        <v>15</v>
      </c>
      <c r="BA2" s="7" t="s">
        <v>14</v>
      </c>
      <c r="BB2" s="7" t="s">
        <v>13</v>
      </c>
      <c r="BC2" s="7" t="s">
        <v>12</v>
      </c>
      <c r="BD2" s="7" t="s">
        <v>11</v>
      </c>
      <c r="BE2" s="7" t="s">
        <v>10</v>
      </c>
      <c r="BF2" s="7" t="s">
        <v>9</v>
      </c>
      <c r="BG2" s="7" t="s">
        <v>8</v>
      </c>
      <c r="BH2" s="7" t="s">
        <v>7</v>
      </c>
      <c r="BI2" s="7" t="s">
        <v>6</v>
      </c>
      <c r="BJ2" s="7" t="s">
        <v>5</v>
      </c>
      <c r="BK2" s="7" t="s">
        <v>4</v>
      </c>
      <c r="BL2" s="7" t="s">
        <v>3</v>
      </c>
      <c r="BM2" s="7" t="s">
        <v>2</v>
      </c>
      <c r="BN2" s="7"/>
      <c r="BQ2" s="17"/>
      <c r="BR2" s="17" t="s">
        <v>48</v>
      </c>
      <c r="BS2" s="17" t="s">
        <v>47</v>
      </c>
      <c r="BT2" s="17"/>
      <c r="BU2" s="86" t="s">
        <v>46</v>
      </c>
      <c r="BV2" s="86" t="s">
        <v>45</v>
      </c>
      <c r="BW2" s="31" t="s">
        <v>44</v>
      </c>
      <c r="BX2" s="31" t="s">
        <v>79</v>
      </c>
      <c r="BY2" s="31" t="s">
        <v>78</v>
      </c>
      <c r="BZ2" s="31" t="s">
        <v>43</v>
      </c>
      <c r="CA2" s="31" t="s">
        <v>77</v>
      </c>
      <c r="CB2" s="31" t="s">
        <v>76</v>
      </c>
      <c r="DZ2"/>
    </row>
    <row r="3" spans="1:130" ht="18.75" customHeight="1">
      <c r="A3" s="75"/>
      <c r="B3" s="101" t="s">
        <v>15</v>
      </c>
      <c r="C3" s="8" t="s">
        <v>14</v>
      </c>
      <c r="D3" s="101" t="s">
        <v>13</v>
      </c>
      <c r="E3" s="101" t="s">
        <v>12</v>
      </c>
      <c r="F3" s="101" t="s">
        <v>11</v>
      </c>
      <c r="G3" s="101" t="s">
        <v>10</v>
      </c>
      <c r="H3" s="101" t="s">
        <v>9</v>
      </c>
      <c r="I3" s="101" t="s">
        <v>8</v>
      </c>
      <c r="J3" s="101" t="s">
        <v>7</v>
      </c>
      <c r="K3" s="101" t="s">
        <v>6</v>
      </c>
      <c r="L3" s="101" t="s">
        <v>5</v>
      </c>
      <c r="M3" s="101" t="s">
        <v>4</v>
      </c>
      <c r="N3" s="101" t="s">
        <v>3</v>
      </c>
      <c r="O3" s="101" t="s">
        <v>2</v>
      </c>
      <c r="P3" s="101"/>
      <c r="R3" s="23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23"/>
      <c r="AY3" s="16"/>
      <c r="AZ3" s="7">
        <f>AVERAGE(S4:S6)</f>
        <v>73.666666666666671</v>
      </c>
      <c r="BA3" s="7">
        <f>AVERAGE(U4:U6)</f>
        <v>75</v>
      </c>
      <c r="BB3" s="7">
        <f>AVERAGE(W4:W6)</f>
        <v>59.5</v>
      </c>
      <c r="BC3" s="7">
        <f>AVERAGE(Y4:Y6)</f>
        <v>66</v>
      </c>
      <c r="BD3" s="7">
        <f>AVERAGE(AA4:AA6)</f>
        <v>73.333333333333329</v>
      </c>
      <c r="BE3" s="7">
        <f>AVERAGE(AC4:AC6)</f>
        <v>64.5</v>
      </c>
      <c r="BF3" s="7">
        <f>AVERAGE(AE4:AE6)</f>
        <v>58</v>
      </c>
      <c r="BG3" s="7">
        <f>AVERAGE(AG4:AG6)</f>
        <v>44</v>
      </c>
      <c r="BH3" s="7">
        <f>AVERAGE(AI4:AI6)</f>
        <v>69.833333333333329</v>
      </c>
      <c r="BI3" s="7">
        <f>AVERAGE(AK4:AK6)</f>
        <v>56.833333333333336</v>
      </c>
      <c r="BJ3" s="7">
        <f>AVERAGE(AM4:AM6)</f>
        <v>56.333333333333336</v>
      </c>
      <c r="BK3" s="7">
        <f>AVERAGE(AO4:AO6)</f>
        <v>54</v>
      </c>
      <c r="BL3" s="7">
        <f>AVERAGE(AQ4:AQ6)</f>
        <v>52.833333333333336</v>
      </c>
      <c r="BM3" s="7">
        <f>AVERAGE(AS4:AS6)</f>
        <v>73.166666666666671</v>
      </c>
      <c r="BN3" s="7"/>
      <c r="BQ3" s="19" t="s">
        <v>42</v>
      </c>
      <c r="BR3" s="17">
        <v>3</v>
      </c>
      <c r="BS3" s="17">
        <v>14</v>
      </c>
      <c r="BT3" s="39">
        <f>AZ3</f>
        <v>73.666666666666671</v>
      </c>
      <c r="BU3" s="102">
        <f>SQRT(AZ4)</f>
        <v>7.1647284200682257</v>
      </c>
      <c r="BV3" s="102">
        <f>SQRT(AZ12)</f>
        <v>7.1647284200682257</v>
      </c>
      <c r="BW3" s="17">
        <f t="shared" ref="BW3:BW16" si="0">BU3/BT3</f>
        <v>9.7258756833505322E-2</v>
      </c>
      <c r="BX3" s="17">
        <f>SUM(BW3:BW16)/BS3</f>
        <v>7.0831651469907081E-2</v>
      </c>
      <c r="BY3" s="105">
        <f t="shared" ref="BY3:BY16" si="1">BX3*BT3</f>
        <v>5.2179316582831552</v>
      </c>
      <c r="BZ3" s="17">
        <f t="shared" ref="BZ3:BZ16" si="2">BV3/BT3</f>
        <v>9.7258756833505322E-2</v>
      </c>
      <c r="CA3" s="17">
        <f>SUM(BZ3:BZ16)/BS3</f>
        <v>7.4752409620800611E-2</v>
      </c>
      <c r="CB3" s="105">
        <f t="shared" ref="CB3:CB16" si="3">CA3*BT3</f>
        <v>5.5067608420656455</v>
      </c>
      <c r="DZ3"/>
    </row>
    <row r="4" spans="1:130">
      <c r="A4" s="76" t="s">
        <v>85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R4" s="6" t="s">
        <v>85</v>
      </c>
      <c r="S4" s="28">
        <f>AVERAGE(B5:B6)</f>
        <v>72</v>
      </c>
      <c r="T4" s="28">
        <v>2</v>
      </c>
      <c r="U4" s="28">
        <f>AVERAGE(C5:C6)</f>
        <v>72.5</v>
      </c>
      <c r="V4" s="28">
        <v>2</v>
      </c>
      <c r="W4" s="28">
        <f>AVERAGE(D5:D6)</f>
        <v>58.5</v>
      </c>
      <c r="X4" s="28">
        <v>2</v>
      </c>
      <c r="Y4" s="28">
        <f>AVERAGE(E5:E6)</f>
        <v>68</v>
      </c>
      <c r="Z4" s="28">
        <v>2</v>
      </c>
      <c r="AA4" s="28">
        <f>AVERAGE(F5:F6)</f>
        <v>76</v>
      </c>
      <c r="AB4" s="28">
        <v>2</v>
      </c>
      <c r="AC4" s="28">
        <f>AVERAGE(G5:G6)</f>
        <v>63.5</v>
      </c>
      <c r="AD4" s="28">
        <v>2</v>
      </c>
      <c r="AE4" s="28">
        <f>AVERAGE(H5:H6)</f>
        <v>65</v>
      </c>
      <c r="AF4" s="28">
        <v>2</v>
      </c>
      <c r="AG4" s="28">
        <f>AVERAGE(I5:I6)</f>
        <v>40</v>
      </c>
      <c r="AH4" s="28">
        <v>2</v>
      </c>
      <c r="AI4" s="28">
        <f>AVERAGE(J5:J6)</f>
        <v>70.5</v>
      </c>
      <c r="AJ4" s="28">
        <v>2</v>
      </c>
      <c r="AK4" s="28">
        <f>AVERAGE(K5:K6)</f>
        <v>54.5</v>
      </c>
      <c r="AL4" s="28">
        <v>2</v>
      </c>
      <c r="AM4" s="28">
        <f>AVERAGE(L5:L6)</f>
        <v>56</v>
      </c>
      <c r="AN4" s="28">
        <v>2</v>
      </c>
      <c r="AO4" s="28">
        <f>AVERAGE(M5:M6)</f>
        <v>60</v>
      </c>
      <c r="AP4" s="28">
        <v>2</v>
      </c>
      <c r="AQ4" s="28">
        <f>AVERAGE(N5:N6)</f>
        <v>51.5</v>
      </c>
      <c r="AR4" s="28">
        <v>2</v>
      </c>
      <c r="AS4" s="28">
        <f>AVERAGE(O5:O6)</f>
        <v>73.5</v>
      </c>
      <c r="AT4" s="28">
        <v>2</v>
      </c>
      <c r="AU4" s="44"/>
      <c r="AV4" s="28"/>
      <c r="AY4" s="16" t="s">
        <v>75</v>
      </c>
      <c r="AZ4" s="7">
        <f>SUM((T4-1)*X28,(T5-1)*X29,(T6-1)*X30)/SUM(T4-1,T5-1,T6-1)</f>
        <v>51.333333333333336</v>
      </c>
      <c r="BA4" s="7">
        <f>SUM((V4-1)*AH28,(V5-1)*AH29,(V6-1)*AH30)/SUM(V4-1,V5-1,V6-1)</f>
        <v>5.666666666666667</v>
      </c>
      <c r="BB4" s="7">
        <f>SUM((X4-1)*AR28,(X5-1)*AR29,(X6-1)*AR30)/SUM(X4-1,X5-1,X6-1)</f>
        <v>0.50000000000000011</v>
      </c>
      <c r="BC4" s="7">
        <f>SUM((Z4-1)*BB28,(Z5-1)*BB29,(Z6-1)*BB30)/SUM(Z4-1,Z5-1,Z6-1)</f>
        <v>0.33333333333333343</v>
      </c>
      <c r="BD4" s="7">
        <f>SUM((AB4-1)*BL28,(AB5-1)*BL29,(AB6-1)*BL30)/SUM(AB4-1,AB5-1,AB6-1)</f>
        <v>69</v>
      </c>
      <c r="BE4" s="7">
        <f>SUM((AD4-1)*X36,(AD5-1)*X37,(AD6-1)*X38)/SUM(AD4-1,AD5-1,AD6-1)</f>
        <v>5.5000000000000009</v>
      </c>
      <c r="BF4" s="7">
        <f>SUM((AF4-1)*AH36,(AF5-1)*AH37,(AF6-1)*AH38)/SUM(AF4-1,AF5-1,AF6-1)</f>
        <v>19.333333333333336</v>
      </c>
      <c r="BG4" s="7">
        <f>SUM((AH4-1)*AR36,(AH5-1)*AR37,(AH6-1)*AR38)/SUM(AH4-1,AH5-1,AH6-1)</f>
        <v>5.3333333333333348</v>
      </c>
      <c r="BH4" s="7">
        <f>SUM((AJ4-1)*BB36,(AJ5-1)*BB37,(AJ6-1)*BB38)/SUM(AJ4-1,AJ5-1,AJ6-1)</f>
        <v>8.8333333333333339</v>
      </c>
      <c r="BI4" s="7">
        <f>SUM((AL4-1)*BL36,(AL5-1)*BL37,(AL6-1)*BL38)/SUM(AL4-1,AL5-1,AL6-1)</f>
        <v>36.5</v>
      </c>
      <c r="BJ4" s="7">
        <f>SUM((AN4-1)*X45,(AN5-1)*X46,(AN6-1)*X47)/SUM(AN4-1,AN5-1,AN6-1)</f>
        <v>4.0000000000000009</v>
      </c>
      <c r="BK4" s="87">
        <f>SUM((AP4-1)*AH45,(AP5-1)*AH46,(AP6-1)*AH47)/SUM(AP4-1,AP5-1,AP6-1)</f>
        <v>157.33333333333334</v>
      </c>
      <c r="BL4" s="7">
        <f>SUM((AR4-1)*AR45,(AR5-1)*AR46,(AR6-1)*AR47)/SUM(AR4-1,AR5-1,AR6-1)</f>
        <v>34.833333333333336</v>
      </c>
      <c r="BM4" s="7">
        <f>SUM((AT4-1)*BB45,(AT5-1)*BB46,(AT6-1)*BB47)/SUM(AT4-1,AT5-1,AT6-1)</f>
        <v>6.8333333333333321</v>
      </c>
      <c r="BN4" s="7"/>
      <c r="BQ4" s="17" t="s">
        <v>40</v>
      </c>
      <c r="BR4" s="17">
        <v>3</v>
      </c>
      <c r="BS4" s="17">
        <v>14</v>
      </c>
      <c r="BT4" s="39">
        <f>BA3</f>
        <v>75</v>
      </c>
      <c r="BU4" s="102">
        <f>SQRT(BA4)</f>
        <v>2.3804761428476167</v>
      </c>
      <c r="BV4" s="102">
        <f>SQRT(BA12)</f>
        <v>2.479079130107253</v>
      </c>
      <c r="BW4" s="17">
        <f t="shared" si="0"/>
        <v>3.1739681904634887E-2</v>
      </c>
      <c r="BX4" s="17">
        <f t="shared" ref="BX4:BX16" si="4">BX3</f>
        <v>7.0831651469907081E-2</v>
      </c>
      <c r="BY4" s="105">
        <f t="shared" si="1"/>
        <v>5.3123738602430315</v>
      </c>
      <c r="BZ4" s="17">
        <f t="shared" si="2"/>
        <v>3.3054388401430039E-2</v>
      </c>
      <c r="CA4" s="17">
        <f t="shared" ref="CA4:CA16" si="5">CA3</f>
        <v>7.4752409620800611E-2</v>
      </c>
      <c r="CB4" s="105">
        <f t="shared" si="3"/>
        <v>5.606430721560046</v>
      </c>
      <c r="DZ4"/>
    </row>
    <row r="5" spans="1:130">
      <c r="A5" s="77" t="s">
        <v>1</v>
      </c>
      <c r="B5" s="5">
        <v>77</v>
      </c>
      <c r="C5" s="5">
        <v>75</v>
      </c>
      <c r="D5" s="5">
        <v>59</v>
      </c>
      <c r="E5" s="5">
        <v>68</v>
      </c>
      <c r="F5" s="5">
        <v>67</v>
      </c>
      <c r="G5" s="5">
        <v>61</v>
      </c>
      <c r="H5" s="5">
        <v>60</v>
      </c>
      <c r="I5" s="5">
        <v>40</v>
      </c>
      <c r="J5" s="5">
        <v>70</v>
      </c>
      <c r="K5" s="5">
        <v>51</v>
      </c>
      <c r="L5" s="5">
        <v>57</v>
      </c>
      <c r="M5" s="5">
        <v>66</v>
      </c>
      <c r="N5" s="5">
        <v>50</v>
      </c>
      <c r="O5" s="5">
        <v>73</v>
      </c>
      <c r="P5" s="5"/>
      <c r="R5" s="4" t="s">
        <v>86</v>
      </c>
      <c r="S5" s="27">
        <f>AVERAGE(B8:B9)</f>
        <v>71</v>
      </c>
      <c r="T5" s="27">
        <v>2</v>
      </c>
      <c r="U5" s="27">
        <f>AVERAGE(C8:C9)</f>
        <v>76.5</v>
      </c>
      <c r="V5" s="27">
        <v>2</v>
      </c>
      <c r="W5" s="27">
        <f>AVERAGE(D8:D9)</f>
        <v>60.5</v>
      </c>
      <c r="X5" s="27">
        <v>2</v>
      </c>
      <c r="Y5" s="27">
        <f>AVERAGE(E8:E9)</f>
        <v>65.5</v>
      </c>
      <c r="Z5" s="27">
        <v>2</v>
      </c>
      <c r="AA5" s="27">
        <f>AVERAGE(F8:F9)</f>
        <v>75.5</v>
      </c>
      <c r="AB5" s="27">
        <v>2</v>
      </c>
      <c r="AC5" s="27">
        <f>AVERAGE(G8:G9)</f>
        <v>64</v>
      </c>
      <c r="AD5" s="27">
        <v>2</v>
      </c>
      <c r="AE5" s="27">
        <f>AVERAGE(H8:H9)</f>
        <v>53</v>
      </c>
      <c r="AF5" s="27">
        <v>2</v>
      </c>
      <c r="AG5" s="27">
        <f>AVERAGE(I8:I9)</f>
        <v>44</v>
      </c>
      <c r="AH5" s="27">
        <v>2</v>
      </c>
      <c r="AI5" s="27">
        <f>AVERAGE(J8:J9)</f>
        <v>69</v>
      </c>
      <c r="AJ5" s="27">
        <v>2</v>
      </c>
      <c r="AK5" s="27">
        <f>AVERAGE(K8:K9)</f>
        <v>52.5</v>
      </c>
      <c r="AL5" s="27">
        <v>2</v>
      </c>
      <c r="AM5" s="27">
        <f>AVERAGE(L8:L9)</f>
        <v>57</v>
      </c>
      <c r="AN5" s="27">
        <v>2</v>
      </c>
      <c r="AO5" s="27">
        <f>AVERAGE(M8:M9)</f>
        <v>51</v>
      </c>
      <c r="AP5" s="27">
        <v>2</v>
      </c>
      <c r="AQ5" s="27">
        <f>AVERAGE(N8:N9)</f>
        <v>53</v>
      </c>
      <c r="AR5" s="27">
        <v>2</v>
      </c>
      <c r="AS5" s="27">
        <f>AVERAGE(O8:O9)</f>
        <v>71</v>
      </c>
      <c r="AT5" s="27">
        <v>2</v>
      </c>
      <c r="AU5" s="60"/>
      <c r="AV5" s="27"/>
      <c r="AY5" s="37" t="s">
        <v>74</v>
      </c>
      <c r="AZ5" s="23">
        <f>SUM(T4:T6)</f>
        <v>6</v>
      </c>
      <c r="BA5" s="23">
        <f>SUM(V4:V6)</f>
        <v>6</v>
      </c>
      <c r="BB5" s="23">
        <f>SUM(X4:X6)</f>
        <v>6</v>
      </c>
      <c r="BC5" s="23">
        <f>SUM(Z4:Z6)</f>
        <v>6</v>
      </c>
      <c r="BD5" s="23">
        <f>SUM(AB4:AB6)</f>
        <v>6</v>
      </c>
      <c r="BE5" s="23">
        <f>SUM(AD4:AD6)</f>
        <v>6</v>
      </c>
      <c r="BF5" s="23">
        <f>SUM(AF4:AF6)</f>
        <v>6</v>
      </c>
      <c r="BG5" s="23">
        <f>SUM(AH4:AH6)</f>
        <v>6</v>
      </c>
      <c r="BH5" s="23">
        <f>SUM(AJ4:AJ6)</f>
        <v>6</v>
      </c>
      <c r="BI5" s="23">
        <f>SUM(AL4:AL6)</f>
        <v>6</v>
      </c>
      <c r="BJ5" s="23">
        <f>SUM(AN4:AN6)</f>
        <v>6</v>
      </c>
      <c r="BK5" s="23">
        <f>SUM(AP4:AP6)</f>
        <v>6</v>
      </c>
      <c r="BL5" s="23">
        <f>SUM(AR4:AR6)</f>
        <v>6</v>
      </c>
      <c r="BM5" s="23">
        <f>SUM(AT4:AT6)</f>
        <v>6</v>
      </c>
      <c r="BN5" s="23"/>
      <c r="BQ5" s="17" t="s">
        <v>39</v>
      </c>
      <c r="BR5" s="17">
        <v>3</v>
      </c>
      <c r="BS5" s="17">
        <v>14</v>
      </c>
      <c r="BT5" s="39">
        <f>BB3</f>
        <v>59.5</v>
      </c>
      <c r="BU5" s="102">
        <f>SQRT(BB4)</f>
        <v>0.70710678118654757</v>
      </c>
      <c r="BV5" s="102">
        <f>SQRT(BB12)</f>
        <v>0.82915619758885006</v>
      </c>
      <c r="BW5" s="17">
        <f t="shared" si="0"/>
        <v>1.1884147582967186E-2</v>
      </c>
      <c r="BX5" s="17">
        <f t="shared" si="4"/>
        <v>7.0831651469907081E-2</v>
      </c>
      <c r="BY5" s="105">
        <f t="shared" si="1"/>
        <v>4.2144832624594715</v>
      </c>
      <c r="BZ5" s="17">
        <f t="shared" si="2"/>
        <v>1.3935398278804204E-2</v>
      </c>
      <c r="CA5" s="17">
        <f t="shared" si="5"/>
        <v>7.4752409620800611E-2</v>
      </c>
      <c r="CB5" s="105">
        <f t="shared" si="3"/>
        <v>4.4477683724376362</v>
      </c>
      <c r="DZ5"/>
    </row>
    <row r="6" spans="1:130">
      <c r="A6" s="77" t="s">
        <v>0</v>
      </c>
      <c r="B6" s="5">
        <v>67</v>
      </c>
      <c r="C6" s="5">
        <v>70</v>
      </c>
      <c r="D6" s="5">
        <v>58</v>
      </c>
      <c r="E6" s="5">
        <v>68</v>
      </c>
      <c r="F6" s="5">
        <v>85</v>
      </c>
      <c r="G6" s="5">
        <v>66</v>
      </c>
      <c r="H6" s="5">
        <v>70</v>
      </c>
      <c r="I6" s="5">
        <v>40</v>
      </c>
      <c r="J6" s="5">
        <v>71</v>
      </c>
      <c r="K6" s="5">
        <v>58</v>
      </c>
      <c r="L6" s="5">
        <v>55</v>
      </c>
      <c r="M6" s="5">
        <v>54</v>
      </c>
      <c r="N6" s="5">
        <v>53</v>
      </c>
      <c r="O6" s="5">
        <v>74</v>
      </c>
      <c r="P6" s="5"/>
      <c r="R6" s="54" t="s">
        <v>87</v>
      </c>
      <c r="S6" s="26">
        <f>AVERAGE(B11:B12)</f>
        <v>78</v>
      </c>
      <c r="T6" s="26">
        <v>2</v>
      </c>
      <c r="U6" s="26">
        <f>AVERAGE(C11:C12)</f>
        <v>76</v>
      </c>
      <c r="V6" s="26">
        <v>2</v>
      </c>
      <c r="W6" s="26">
        <f>AVERAGE(D11:D12)</f>
        <v>59.5</v>
      </c>
      <c r="X6" s="26">
        <v>2</v>
      </c>
      <c r="Y6" s="26">
        <f>AVERAGE(E11:E12)</f>
        <v>64.5</v>
      </c>
      <c r="Z6" s="26">
        <v>2</v>
      </c>
      <c r="AA6" s="26">
        <f>AVERAGE(F11:F12)</f>
        <v>68.5</v>
      </c>
      <c r="AB6" s="26">
        <v>2</v>
      </c>
      <c r="AC6" s="26">
        <f>AVERAGE(G11:G12)</f>
        <v>66</v>
      </c>
      <c r="AD6" s="26">
        <v>2</v>
      </c>
      <c r="AE6" s="26">
        <f>AVERAGE(H11:H12)</f>
        <v>56</v>
      </c>
      <c r="AF6" s="26">
        <v>2</v>
      </c>
      <c r="AG6" s="26">
        <f>AVERAGE(I11:I12)</f>
        <v>48</v>
      </c>
      <c r="AH6" s="26">
        <v>2</v>
      </c>
      <c r="AI6" s="26">
        <f>AVERAGE(J11:J12)</f>
        <v>70</v>
      </c>
      <c r="AJ6" s="26">
        <v>2</v>
      </c>
      <c r="AK6" s="43">
        <f>AVERAGE(K11:K12)</f>
        <v>63.5</v>
      </c>
      <c r="AL6" s="26">
        <v>2</v>
      </c>
      <c r="AM6" s="26">
        <f>AVERAGE(L11:L12)</f>
        <v>56</v>
      </c>
      <c r="AN6" s="26">
        <v>2</v>
      </c>
      <c r="AO6" s="43">
        <f>AVERAGE(M11:M12)</f>
        <v>51</v>
      </c>
      <c r="AP6" s="26">
        <v>2</v>
      </c>
      <c r="AQ6" s="26">
        <f>AVERAGE(N11:N12)</f>
        <v>54</v>
      </c>
      <c r="AR6" s="26">
        <v>2</v>
      </c>
      <c r="AS6" s="26">
        <f>AVERAGE(O11:O12)</f>
        <v>75</v>
      </c>
      <c r="AT6" s="26">
        <v>2</v>
      </c>
      <c r="AU6" s="43"/>
      <c r="AV6" s="26"/>
      <c r="AY6" s="37" t="s">
        <v>73</v>
      </c>
      <c r="AZ6" s="23">
        <f>SUM(T4*T4,T5*T5,T6*T6)</f>
        <v>12</v>
      </c>
      <c r="BA6" s="23">
        <f>SUM(V4*V4,V5*V5,V6*V6)</f>
        <v>12</v>
      </c>
      <c r="BB6" s="23">
        <f>SUM(X4*X4,X5*X5,X6*X6)</f>
        <v>12</v>
      </c>
      <c r="BC6" s="23">
        <f>SUM(Z4*Z4,Z5*Z5,Z6*Z6)</f>
        <v>12</v>
      </c>
      <c r="BD6" s="23">
        <f>SUM(AB4*AB4,AB5*AB5,AB6*AB6)</f>
        <v>12</v>
      </c>
      <c r="BE6" s="23">
        <f>SUM(AD4*AD4,AD5*AD5,AD6*AD6)</f>
        <v>12</v>
      </c>
      <c r="BF6" s="23">
        <f>SUM(AF4*AF4,AF5*AF5,AF6*AF6)</f>
        <v>12</v>
      </c>
      <c r="BG6" s="23">
        <f>SUM(AH4*AH4,AH5*AH5,AH6*AH6)</f>
        <v>12</v>
      </c>
      <c r="BH6" s="23">
        <f>SUM(AJ4*AJ4,AJ5*AJ5,AJ6*AJ6)</f>
        <v>12</v>
      </c>
      <c r="BI6" s="23">
        <f>SUM(AL4*AL4,AL5*AL5,AL6*AL6)</f>
        <v>12</v>
      </c>
      <c r="BJ6" s="23">
        <f>SUM(AN4*AN4,AN5*AN5,AN6*AN6)</f>
        <v>12</v>
      </c>
      <c r="BK6" s="23">
        <f>SUM(AP4*AP4,AP5*AP5,AP6*AP6)</f>
        <v>12</v>
      </c>
      <c r="BL6" s="23">
        <f>SUM(AR4*AR4,AR5*AR5,AR6*AR6)</f>
        <v>12</v>
      </c>
      <c r="BM6" s="23">
        <f>SUM(AT4*AT4,AT5*AT5,AT6*AT6)</f>
        <v>12</v>
      </c>
      <c r="BN6" s="23"/>
      <c r="BQ6" s="17" t="s">
        <v>38</v>
      </c>
      <c r="BR6" s="17">
        <v>3</v>
      </c>
      <c r="BS6" s="17">
        <v>14</v>
      </c>
      <c r="BT6" s="39">
        <f>BC3</f>
        <v>66</v>
      </c>
      <c r="BU6" s="102">
        <f>SQRT(BC4)</f>
        <v>0.57735026918962584</v>
      </c>
      <c r="BV6" s="102">
        <f>SQRT(BC12)</f>
        <v>1.050793351076541</v>
      </c>
      <c r="BW6" s="17">
        <f t="shared" si="0"/>
        <v>8.7477313513579669E-3</v>
      </c>
      <c r="BX6" s="17">
        <f t="shared" si="4"/>
        <v>7.0831651469907081E-2</v>
      </c>
      <c r="BY6" s="105">
        <f t="shared" si="1"/>
        <v>4.6748889970138672</v>
      </c>
      <c r="BZ6" s="17">
        <f t="shared" si="2"/>
        <v>1.5921111379947592E-2</v>
      </c>
      <c r="CA6" s="17">
        <f t="shared" si="5"/>
        <v>7.4752409620800611E-2</v>
      </c>
      <c r="CB6" s="105">
        <f t="shared" si="3"/>
        <v>4.9336590349728402</v>
      </c>
      <c r="DZ6"/>
    </row>
    <row r="7" spans="1:130">
      <c r="A7" s="78" t="s">
        <v>86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R7" s="20"/>
      <c r="S7" s="32"/>
      <c r="T7" s="32"/>
      <c r="U7" s="52"/>
      <c r="V7" s="52"/>
      <c r="W7" s="32"/>
      <c r="X7" s="32"/>
      <c r="Y7" s="32"/>
      <c r="Z7" s="32"/>
      <c r="AA7" s="52"/>
      <c r="AB7" s="5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Y7" s="35" t="s">
        <v>72</v>
      </c>
      <c r="AZ7" s="23">
        <v>2</v>
      </c>
      <c r="BA7" s="23">
        <v>2</v>
      </c>
      <c r="BB7" s="23">
        <v>2</v>
      </c>
      <c r="BC7" s="23">
        <v>2</v>
      </c>
      <c r="BD7" s="23">
        <v>2</v>
      </c>
      <c r="BE7" s="23">
        <v>2</v>
      </c>
      <c r="BF7" s="23">
        <v>2</v>
      </c>
      <c r="BG7" s="23">
        <v>2</v>
      </c>
      <c r="BH7" s="23">
        <f>AA24-1</f>
        <v>2</v>
      </c>
      <c r="BI7" s="23">
        <v>2</v>
      </c>
      <c r="BJ7" s="23">
        <v>2</v>
      </c>
      <c r="BK7" s="23">
        <v>2</v>
      </c>
      <c r="BL7" s="23">
        <v>2</v>
      </c>
      <c r="BM7" s="23">
        <v>2</v>
      </c>
      <c r="BN7" s="23"/>
      <c r="BQ7" s="17" t="s">
        <v>37</v>
      </c>
      <c r="BR7" s="17">
        <v>3</v>
      </c>
      <c r="BS7" s="17">
        <v>14</v>
      </c>
      <c r="BT7" s="39">
        <f>BD3</f>
        <v>73.333333333333329</v>
      </c>
      <c r="BU7" s="102">
        <f>SQRT(BD4)</f>
        <v>8.3066238629180749</v>
      </c>
      <c r="BV7" s="102">
        <f>SQRT(BD12)</f>
        <v>8.3066238629180749</v>
      </c>
      <c r="BW7" s="17">
        <f t="shared" si="0"/>
        <v>0.11327214358524648</v>
      </c>
      <c r="BX7" s="17">
        <f t="shared" si="4"/>
        <v>7.0831651469907081E-2</v>
      </c>
      <c r="BY7" s="105">
        <f t="shared" si="1"/>
        <v>5.1943211077931855</v>
      </c>
      <c r="BZ7" s="17">
        <f t="shared" si="2"/>
        <v>0.11327214358524648</v>
      </c>
      <c r="CA7" s="17">
        <f t="shared" si="5"/>
        <v>7.4752409620800611E-2</v>
      </c>
      <c r="CB7" s="105">
        <f t="shared" si="3"/>
        <v>5.4818433721920448</v>
      </c>
      <c r="DZ7"/>
    </row>
    <row r="8" spans="1:130">
      <c r="A8" s="79" t="s">
        <v>1</v>
      </c>
      <c r="B8" s="3">
        <v>77</v>
      </c>
      <c r="C8" s="3">
        <v>75</v>
      </c>
      <c r="D8" s="3">
        <v>60</v>
      </c>
      <c r="E8" s="3">
        <v>66</v>
      </c>
      <c r="F8" s="3">
        <v>74</v>
      </c>
      <c r="G8" s="3">
        <v>63</v>
      </c>
      <c r="H8" s="3">
        <v>53</v>
      </c>
      <c r="I8" s="3">
        <v>46</v>
      </c>
      <c r="J8" s="3">
        <v>66</v>
      </c>
      <c r="K8" s="3">
        <v>53</v>
      </c>
      <c r="L8" s="3">
        <v>56</v>
      </c>
      <c r="M8" s="3">
        <v>61</v>
      </c>
      <c r="N8" s="3">
        <v>48</v>
      </c>
      <c r="O8" s="3">
        <v>68</v>
      </c>
      <c r="P8" s="3"/>
      <c r="R8" s="20"/>
      <c r="S8" s="32"/>
      <c r="T8" s="32"/>
      <c r="U8" s="52"/>
      <c r="V8" s="52"/>
      <c r="W8" s="32"/>
      <c r="X8" s="32"/>
      <c r="Y8" s="53"/>
      <c r="Z8" s="32"/>
      <c r="AA8" s="52"/>
      <c r="AB8" s="5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52"/>
      <c r="AV8" s="52"/>
      <c r="AY8" s="35" t="s">
        <v>71</v>
      </c>
      <c r="AZ8" s="23">
        <f t="shared" ref="AZ8:BM8" si="6">AZ7*(AZ5-(AZ6/AZ5))</f>
        <v>8</v>
      </c>
      <c r="BA8" s="23">
        <f t="shared" si="6"/>
        <v>8</v>
      </c>
      <c r="BB8" s="23">
        <f t="shared" si="6"/>
        <v>8</v>
      </c>
      <c r="BC8" s="23">
        <f t="shared" si="6"/>
        <v>8</v>
      </c>
      <c r="BD8" s="23">
        <f t="shared" si="6"/>
        <v>8</v>
      </c>
      <c r="BE8" s="23">
        <f t="shared" si="6"/>
        <v>8</v>
      </c>
      <c r="BF8" s="23">
        <f t="shared" si="6"/>
        <v>8</v>
      </c>
      <c r="BG8" s="23">
        <f t="shared" si="6"/>
        <v>8</v>
      </c>
      <c r="BH8" s="23">
        <f t="shared" si="6"/>
        <v>8</v>
      </c>
      <c r="BI8" s="23">
        <f t="shared" si="6"/>
        <v>8</v>
      </c>
      <c r="BJ8" s="23">
        <f t="shared" si="6"/>
        <v>8</v>
      </c>
      <c r="BK8" s="23">
        <f t="shared" si="6"/>
        <v>8</v>
      </c>
      <c r="BL8" s="23">
        <f t="shared" si="6"/>
        <v>8</v>
      </c>
      <c r="BM8" s="23">
        <f t="shared" si="6"/>
        <v>8</v>
      </c>
      <c r="BN8" s="23"/>
      <c r="BQ8" s="17" t="s">
        <v>36</v>
      </c>
      <c r="BR8" s="17">
        <v>3</v>
      </c>
      <c r="BS8" s="17">
        <v>14</v>
      </c>
      <c r="BT8" s="39">
        <f>BE3</f>
        <v>64.5</v>
      </c>
      <c r="BU8" s="102">
        <f>SQRT(BE4)</f>
        <v>2.3452078799117149</v>
      </c>
      <c r="BV8" s="102">
        <f>SQRT(BE12)</f>
        <v>2.3452078799117149</v>
      </c>
      <c r="BW8" s="17">
        <f t="shared" si="0"/>
        <v>3.6359812091654495E-2</v>
      </c>
      <c r="BX8" s="17">
        <f t="shared" si="4"/>
        <v>7.0831651469907081E-2</v>
      </c>
      <c r="BY8" s="105">
        <f t="shared" si="1"/>
        <v>4.5686415198090069</v>
      </c>
      <c r="BZ8" s="17">
        <f t="shared" si="2"/>
        <v>3.6359812091654495E-2</v>
      </c>
      <c r="CA8" s="17">
        <f t="shared" si="5"/>
        <v>7.4752409620800611E-2</v>
      </c>
      <c r="CB8" s="105">
        <f t="shared" si="3"/>
        <v>4.8215304205416398</v>
      </c>
      <c r="DZ8"/>
    </row>
    <row r="9" spans="1:130">
      <c r="A9" s="79" t="s">
        <v>0</v>
      </c>
      <c r="B9" s="3">
        <v>65</v>
      </c>
      <c r="C9" s="3">
        <v>78</v>
      </c>
      <c r="D9" s="3">
        <v>61</v>
      </c>
      <c r="E9" s="3">
        <v>65</v>
      </c>
      <c r="F9" s="3">
        <v>77</v>
      </c>
      <c r="G9" s="3">
        <v>65</v>
      </c>
      <c r="H9" s="3">
        <v>53</v>
      </c>
      <c r="I9" s="3">
        <v>42</v>
      </c>
      <c r="J9" s="3">
        <v>72</v>
      </c>
      <c r="K9" s="3">
        <v>52</v>
      </c>
      <c r="L9" s="3">
        <v>58</v>
      </c>
      <c r="M9" s="3">
        <v>41</v>
      </c>
      <c r="N9" s="3">
        <v>58</v>
      </c>
      <c r="O9" s="3">
        <v>74</v>
      </c>
      <c r="P9" s="3"/>
      <c r="AY9" s="35" t="s">
        <v>70</v>
      </c>
      <c r="AZ9" s="23">
        <f>(1/AZ7)*(SUM(T4*POWER(S4-AZ3,2),T5*POWER(S5-AZ3,2),T6*POWER(S6-AZ3,2)))</f>
        <v>28.666666666666664</v>
      </c>
      <c r="BA9" s="23">
        <f>(1/BA7)*(SUM(V4*POWER(U4-BA3,2),V5*POWER(U5-BA3,2),V6*POWER(U6-BA3,2)))</f>
        <v>9.5</v>
      </c>
      <c r="BB9" s="23">
        <f>(1/BB7)*(SUM(X4*POWER(W4-BB3,2),X5*POWER(W5-BB3,2),X6*POWER(W6-BB3,2)))</f>
        <v>2</v>
      </c>
      <c r="BC9" s="23">
        <f>(1/BC7)*(SUM(Z4*POWER(Y4-BC3,2),Z5*POWER(Y5-BC3,2),Z6*POWER(Y6-BC3,2)))</f>
        <v>6.5</v>
      </c>
      <c r="BD9" s="23">
        <f>(1/BD7)*(SUM(AB4*POWER(AA4-BD3,2),AB5*POWER(AA5-BD3,2),AB6*POWER(AA6-BD3,2)))</f>
        <v>35.166666666666664</v>
      </c>
      <c r="BE9" s="23">
        <f>(1/BE7)*(SUM(AD4*POWER(AC4-BE3,2),AD5*POWER(AC5-BE3,2),AD6*POWER(AC6-BE3,2)))</f>
        <v>3.5</v>
      </c>
      <c r="BF9" s="23">
        <f>(1/BF7)*(SUM(AF4*POWER(AE4-BF3,2),AF6*POWER(AE6-BF3,2),AF5*POWER(AE5-BF3,2)))</f>
        <v>78</v>
      </c>
      <c r="BG9" s="23">
        <f>(1/BG7)*(SUM(AH4*POWER(AG4-BG3,2),AH5*POWER(AG5-BG3,2),AH6*POWER(AG6-BG3,2)))</f>
        <v>32</v>
      </c>
      <c r="BH9" s="23">
        <f>(1/BH7)*(SUM(AJ4*POWER(AI4-BH3,2),AJ5*POWER(AI5-BH3,2),AJ6*POWER(AI6-BH3,2)))</f>
        <v>1.1666666666666667</v>
      </c>
      <c r="BI9" s="23">
        <f>(1/BI7)*(SUM(AL4*POWER(AK4-BI3,2),AL5*POWER(AK5-BI3,2),AL6*POWER(AK6-BI3,2)))</f>
        <v>68.666666666666671</v>
      </c>
      <c r="BJ9" s="23">
        <f>(1/BJ7)*(SUM(AN4*POWER(AM4-BJ3,2),AN5*POWER(AM5-BJ3,2),AN6*POWER(AM6-BJ3,2)))</f>
        <v>0.66666666666666674</v>
      </c>
      <c r="BK9" s="23">
        <f>(1/BK7)*(SUM(AP4*POWER(AO4-BK3,2),AO5*POWER(AO5-BK3,2),AP6*POWER(AO6-BK3,2)))</f>
        <v>274.5</v>
      </c>
      <c r="BL9" s="23">
        <f>(1/BL7)*(SUM(AR4*POWER(AQ4-BL3,2),AR5*POWER(AQ5-BL3,2),AR6*POWER(AQ6-BL3,2)))</f>
        <v>3.166666666666667</v>
      </c>
      <c r="BM9" s="23">
        <f>(1/BM7)*(SUM(AT4*POWER(AS4-BM3,2),AT5*POWER(AS5-BM3,2),AT6*POWER(AS6-BM3,2)))</f>
        <v>8.1666666666666679</v>
      </c>
      <c r="BN9" s="23"/>
      <c r="BQ9" s="17" t="s">
        <v>35</v>
      </c>
      <c r="BR9" s="17">
        <v>3</v>
      </c>
      <c r="BS9" s="17">
        <v>14</v>
      </c>
      <c r="BT9" s="39">
        <f>BF3</f>
        <v>58</v>
      </c>
      <c r="BU9" s="102">
        <f>SQRT(BF4)</f>
        <v>4.3969686527576402</v>
      </c>
      <c r="BV9" s="102">
        <f>SQRT(BF12)</f>
        <v>5.1639777949432224</v>
      </c>
      <c r="BW9" s="17">
        <f t="shared" si="0"/>
        <v>7.5809804357890351E-2</v>
      </c>
      <c r="BX9" s="17">
        <f t="shared" si="4"/>
        <v>7.0831651469907081E-2</v>
      </c>
      <c r="BY9" s="105">
        <f t="shared" si="1"/>
        <v>4.1082357852546103</v>
      </c>
      <c r="BZ9" s="17">
        <f t="shared" si="2"/>
        <v>8.9034099912814177E-2</v>
      </c>
      <c r="CA9" s="17">
        <f t="shared" si="5"/>
        <v>7.4752409620800611E-2</v>
      </c>
      <c r="CB9" s="105">
        <f t="shared" si="3"/>
        <v>4.3356397580064359</v>
      </c>
      <c r="DZ9"/>
    </row>
    <row r="10" spans="1:130">
      <c r="A10" s="80" t="s">
        <v>87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R10" s="111" t="s">
        <v>69</v>
      </c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Y10" s="35" t="s">
        <v>68</v>
      </c>
      <c r="AZ10" s="23">
        <f t="shared" ref="AZ10:BM10" si="7">(AZ9-AZ4)/AZ8</f>
        <v>-2.8333333333333339</v>
      </c>
      <c r="BA10" s="23">
        <f t="shared" si="7"/>
        <v>0.47916666666666663</v>
      </c>
      <c r="BB10" s="23">
        <f t="shared" si="7"/>
        <v>0.1875</v>
      </c>
      <c r="BC10" s="23">
        <f t="shared" si="7"/>
        <v>0.77083333333333337</v>
      </c>
      <c r="BD10" s="23">
        <f t="shared" si="7"/>
        <v>-4.229166666666667</v>
      </c>
      <c r="BE10" s="23">
        <f t="shared" si="7"/>
        <v>-0.25000000000000011</v>
      </c>
      <c r="BF10" s="23">
        <f t="shared" si="7"/>
        <v>7.333333333333333</v>
      </c>
      <c r="BG10" s="23">
        <f t="shared" si="7"/>
        <v>3.333333333333333</v>
      </c>
      <c r="BH10" s="23">
        <f t="shared" si="7"/>
        <v>-0.95833333333333337</v>
      </c>
      <c r="BI10" s="23">
        <f t="shared" si="7"/>
        <v>4.0208333333333339</v>
      </c>
      <c r="BJ10" s="23">
        <f t="shared" si="7"/>
        <v>-0.41666666666666674</v>
      </c>
      <c r="BK10" s="23">
        <f>(BK9-BK4)/BK8</f>
        <v>14.645833333333332</v>
      </c>
      <c r="BL10" s="23">
        <f t="shared" si="7"/>
        <v>-3.9583333333333335</v>
      </c>
      <c r="BM10" s="23">
        <f t="shared" si="7"/>
        <v>0.16666666666666696</v>
      </c>
      <c r="BN10" s="23"/>
      <c r="BQ10" s="17" t="s">
        <v>34</v>
      </c>
      <c r="BR10" s="17">
        <v>3</v>
      </c>
      <c r="BS10" s="17">
        <v>14</v>
      </c>
      <c r="BT10" s="39">
        <f>BG3</f>
        <v>44</v>
      </c>
      <c r="BU10" s="102">
        <f>SQRT(BG4)</f>
        <v>2.3094010767585034</v>
      </c>
      <c r="BV10" s="102">
        <f>SQRT(BG12)</f>
        <v>2.9439202887759492</v>
      </c>
      <c r="BW10" s="17">
        <f t="shared" si="0"/>
        <v>5.2486388108147805E-2</v>
      </c>
      <c r="BX10" s="17">
        <f t="shared" si="4"/>
        <v>7.0831651469907081E-2</v>
      </c>
      <c r="BY10" s="105">
        <f t="shared" si="1"/>
        <v>3.1165926646759115</v>
      </c>
      <c r="BZ10" s="17">
        <f t="shared" si="2"/>
        <v>6.6907279290362484E-2</v>
      </c>
      <c r="CA10" s="17">
        <f t="shared" si="5"/>
        <v>7.4752409620800611E-2</v>
      </c>
      <c r="CB10" s="105">
        <f t="shared" si="3"/>
        <v>3.2891060233152269</v>
      </c>
      <c r="DZ10"/>
    </row>
    <row r="11" spans="1:130">
      <c r="A11" s="81" t="s">
        <v>1</v>
      </c>
      <c r="B11" s="2">
        <v>82</v>
      </c>
      <c r="C11" s="2">
        <v>76</v>
      </c>
      <c r="D11" s="2">
        <v>60</v>
      </c>
      <c r="E11" s="2">
        <v>65</v>
      </c>
      <c r="F11" s="2">
        <v>64</v>
      </c>
      <c r="G11" s="2">
        <v>65</v>
      </c>
      <c r="H11" s="2">
        <v>54</v>
      </c>
      <c r="I11" s="2">
        <v>50</v>
      </c>
      <c r="J11" s="2">
        <v>68</v>
      </c>
      <c r="K11" s="2">
        <v>70</v>
      </c>
      <c r="L11" s="2">
        <v>58</v>
      </c>
      <c r="M11" s="2">
        <v>61</v>
      </c>
      <c r="N11" s="2">
        <v>49</v>
      </c>
      <c r="O11" s="2">
        <v>74</v>
      </c>
      <c r="P11" s="2"/>
      <c r="R11" s="17"/>
      <c r="S11" s="36" t="s">
        <v>15</v>
      </c>
      <c r="T11" s="36" t="s">
        <v>14</v>
      </c>
      <c r="U11" s="36" t="s">
        <v>13</v>
      </c>
      <c r="V11" s="36" t="s">
        <v>12</v>
      </c>
      <c r="W11" s="36" t="s">
        <v>11</v>
      </c>
      <c r="X11" s="36" t="s">
        <v>10</v>
      </c>
      <c r="Y11" s="36" t="s">
        <v>9</v>
      </c>
      <c r="Z11" s="36" t="s">
        <v>8</v>
      </c>
      <c r="AA11" s="36" t="s">
        <v>7</v>
      </c>
      <c r="AB11" s="36" t="s">
        <v>6</v>
      </c>
      <c r="AC11" s="36" t="s">
        <v>5</v>
      </c>
      <c r="AD11" s="36" t="s">
        <v>4</v>
      </c>
      <c r="AE11" s="36" t="s">
        <v>3</v>
      </c>
      <c r="AF11" s="36" t="s">
        <v>2</v>
      </c>
      <c r="AG11" s="36"/>
      <c r="AY11" s="35" t="s">
        <v>67</v>
      </c>
      <c r="AZ11" s="23">
        <f>IF(AZ10&lt;0,0,AZ10)</f>
        <v>0</v>
      </c>
      <c r="BA11" s="23">
        <f t="shared" ref="BA11:BM11" si="8">IF(BA10&lt;0,0,BA10)</f>
        <v>0.47916666666666663</v>
      </c>
      <c r="BB11" s="23">
        <f t="shared" si="8"/>
        <v>0.1875</v>
      </c>
      <c r="BC11" s="23">
        <f t="shared" si="8"/>
        <v>0.77083333333333337</v>
      </c>
      <c r="BD11" s="23">
        <f t="shared" si="8"/>
        <v>0</v>
      </c>
      <c r="BE11" s="23">
        <f t="shared" si="8"/>
        <v>0</v>
      </c>
      <c r="BF11" s="23">
        <f t="shared" si="8"/>
        <v>7.333333333333333</v>
      </c>
      <c r="BG11" s="23">
        <f t="shared" si="8"/>
        <v>3.333333333333333</v>
      </c>
      <c r="BH11" s="23">
        <f t="shared" si="8"/>
        <v>0</v>
      </c>
      <c r="BI11" s="23">
        <f t="shared" si="8"/>
        <v>4.0208333333333339</v>
      </c>
      <c r="BJ11" s="23">
        <f t="shared" si="8"/>
        <v>0</v>
      </c>
      <c r="BK11" s="23">
        <f t="shared" si="8"/>
        <v>14.645833333333332</v>
      </c>
      <c r="BL11" s="23">
        <f t="shared" si="8"/>
        <v>0</v>
      </c>
      <c r="BM11" s="23">
        <f t="shared" si="8"/>
        <v>0.16666666666666696</v>
      </c>
      <c r="BN11" s="23"/>
      <c r="BQ11" s="17" t="s">
        <v>33</v>
      </c>
      <c r="BR11" s="17">
        <v>3</v>
      </c>
      <c r="BS11" s="17">
        <v>14</v>
      </c>
      <c r="BT11" s="39">
        <f>BH3</f>
        <v>69.833333333333329</v>
      </c>
      <c r="BU11" s="102">
        <f>SQRT(BH4)</f>
        <v>2.9720924166878349</v>
      </c>
      <c r="BV11" s="102">
        <f>SQRT(BH12)</f>
        <v>2.9720924166878349</v>
      </c>
      <c r="BW11" s="17">
        <f t="shared" si="0"/>
        <v>4.2559795943023893E-2</v>
      </c>
      <c r="BX11" s="17">
        <f t="shared" si="4"/>
        <v>7.0831651469907081E-2</v>
      </c>
      <c r="BY11" s="105">
        <f t="shared" si="1"/>
        <v>4.9464103276485112</v>
      </c>
      <c r="BZ11" s="17">
        <f t="shared" si="2"/>
        <v>4.2559795943023893E-2</v>
      </c>
      <c r="CA11" s="17">
        <f t="shared" si="5"/>
        <v>7.4752409620800611E-2</v>
      </c>
      <c r="CB11" s="105">
        <f t="shared" si="3"/>
        <v>5.2202099385192424</v>
      </c>
      <c r="DZ11"/>
    </row>
    <row r="12" spans="1:130">
      <c r="A12" s="82" t="s">
        <v>0</v>
      </c>
      <c r="B12" s="91">
        <v>74</v>
      </c>
      <c r="C12" s="91">
        <v>76</v>
      </c>
      <c r="D12" s="91">
        <v>59</v>
      </c>
      <c r="E12" s="91">
        <v>64</v>
      </c>
      <c r="F12" s="91">
        <v>73</v>
      </c>
      <c r="G12" s="91">
        <v>67</v>
      </c>
      <c r="H12" s="91">
        <v>58</v>
      </c>
      <c r="I12" s="91">
        <v>46</v>
      </c>
      <c r="J12" s="91">
        <v>72</v>
      </c>
      <c r="K12" s="91">
        <v>57</v>
      </c>
      <c r="L12" s="91">
        <v>54</v>
      </c>
      <c r="M12" s="91">
        <v>41</v>
      </c>
      <c r="N12" s="91">
        <v>59</v>
      </c>
      <c r="O12" s="91">
        <v>76</v>
      </c>
      <c r="P12" s="91"/>
      <c r="R12" s="23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23"/>
      <c r="AY12" s="34" t="s">
        <v>66</v>
      </c>
      <c r="AZ12" s="7">
        <f t="shared" ref="AZ12:BM12" si="9">AZ11+AZ4</f>
        <v>51.333333333333336</v>
      </c>
      <c r="BA12" s="7">
        <f t="shared" si="9"/>
        <v>6.1458333333333339</v>
      </c>
      <c r="BB12" s="7">
        <f t="shared" si="9"/>
        <v>0.68750000000000011</v>
      </c>
      <c r="BC12" s="7">
        <f t="shared" si="9"/>
        <v>1.1041666666666667</v>
      </c>
      <c r="BD12" s="7">
        <f t="shared" si="9"/>
        <v>69</v>
      </c>
      <c r="BE12" s="7">
        <f t="shared" si="9"/>
        <v>5.5000000000000009</v>
      </c>
      <c r="BF12" s="7">
        <f t="shared" si="9"/>
        <v>26.666666666666668</v>
      </c>
      <c r="BG12" s="7">
        <f t="shared" si="9"/>
        <v>8.6666666666666679</v>
      </c>
      <c r="BH12" s="7">
        <f t="shared" si="9"/>
        <v>8.8333333333333339</v>
      </c>
      <c r="BI12" s="7">
        <f t="shared" si="9"/>
        <v>40.520833333333336</v>
      </c>
      <c r="BJ12" s="7">
        <f t="shared" si="9"/>
        <v>4.0000000000000009</v>
      </c>
      <c r="BK12" s="7">
        <f>BK11+BK4</f>
        <v>171.97916666666669</v>
      </c>
      <c r="BL12" s="7">
        <f t="shared" si="9"/>
        <v>34.833333333333336</v>
      </c>
      <c r="BM12" s="7">
        <f t="shared" si="9"/>
        <v>6.9999999999999991</v>
      </c>
      <c r="BN12" s="7"/>
      <c r="BQ12" s="17" t="s">
        <v>32</v>
      </c>
      <c r="BR12" s="17">
        <v>3</v>
      </c>
      <c r="BS12" s="17">
        <v>14</v>
      </c>
      <c r="BT12" s="39">
        <f>BI3</f>
        <v>56.833333333333336</v>
      </c>
      <c r="BU12" s="102">
        <f>SQRT(BI4)</f>
        <v>6.0415229867972862</v>
      </c>
      <c r="BV12" s="102">
        <f>SQRT(BI12)</f>
        <v>6.365597641489237</v>
      </c>
      <c r="BW12" s="17">
        <f t="shared" si="0"/>
        <v>0.10630245724570005</v>
      </c>
      <c r="BX12" s="17">
        <f t="shared" si="4"/>
        <v>7.0831651469907081E-2</v>
      </c>
      <c r="BY12" s="105">
        <f t="shared" si="1"/>
        <v>4.0255988585397189</v>
      </c>
      <c r="BZ12" s="17">
        <f t="shared" si="2"/>
        <v>0.11200465058338833</v>
      </c>
      <c r="CA12" s="17">
        <f t="shared" si="5"/>
        <v>7.4752409620800611E-2</v>
      </c>
      <c r="CB12" s="105">
        <f t="shared" si="3"/>
        <v>4.2484286134488345</v>
      </c>
      <c r="DZ12"/>
    </row>
    <row r="13" spans="1:130">
      <c r="R13" s="6" t="s">
        <v>85</v>
      </c>
      <c r="S13" s="42">
        <f t="shared" ref="S13:AF13" si="10">_xlfn.STDEV.S(B5:B6)</f>
        <v>7.0710678118654755</v>
      </c>
      <c r="T13" s="42">
        <f t="shared" si="10"/>
        <v>3.5355339059327378</v>
      </c>
      <c r="U13" s="42">
        <f t="shared" si="10"/>
        <v>0.70710678118654757</v>
      </c>
      <c r="V13" s="42">
        <f t="shared" si="10"/>
        <v>0</v>
      </c>
      <c r="W13" s="42">
        <f t="shared" si="10"/>
        <v>12.727922061357855</v>
      </c>
      <c r="X13" s="42">
        <f t="shared" si="10"/>
        <v>3.5355339059327378</v>
      </c>
      <c r="Y13" s="42">
        <f t="shared" si="10"/>
        <v>7.0710678118654755</v>
      </c>
      <c r="Z13" s="42">
        <f t="shared" si="10"/>
        <v>0</v>
      </c>
      <c r="AA13" s="42">
        <f t="shared" si="10"/>
        <v>0.70710678118654757</v>
      </c>
      <c r="AB13" s="42">
        <f t="shared" si="10"/>
        <v>4.9497474683058327</v>
      </c>
      <c r="AC13" s="42">
        <f t="shared" si="10"/>
        <v>1.4142135623730951</v>
      </c>
      <c r="AD13" s="42">
        <f t="shared" si="10"/>
        <v>8.4852813742385695</v>
      </c>
      <c r="AE13" s="42">
        <f t="shared" si="10"/>
        <v>2.1213203435596424</v>
      </c>
      <c r="AF13" s="42">
        <f t="shared" si="10"/>
        <v>0.70710678118654757</v>
      </c>
      <c r="AG13" s="89"/>
      <c r="BQ13" s="17" t="s">
        <v>31</v>
      </c>
      <c r="BR13" s="17">
        <v>3</v>
      </c>
      <c r="BS13" s="17">
        <v>14</v>
      </c>
      <c r="BT13" s="39">
        <f>BJ3</f>
        <v>56.333333333333336</v>
      </c>
      <c r="BU13" s="102">
        <f>SQRT(BJ4)</f>
        <v>2</v>
      </c>
      <c r="BV13" s="102">
        <f>SQRT(BJ12)</f>
        <v>2</v>
      </c>
      <c r="BW13" s="17">
        <f t="shared" si="0"/>
        <v>3.5502958579881658E-2</v>
      </c>
      <c r="BX13" s="17">
        <f>BX12</f>
        <v>7.0831651469907081E-2</v>
      </c>
      <c r="BY13" s="105">
        <f t="shared" si="1"/>
        <v>3.9901830328047656</v>
      </c>
      <c r="BZ13" s="17">
        <f t="shared" si="2"/>
        <v>3.5502958579881658E-2</v>
      </c>
      <c r="CA13" s="17">
        <f>CA12</f>
        <v>7.4752409620800611E-2</v>
      </c>
      <c r="CB13" s="105">
        <f t="shared" si="3"/>
        <v>4.2110524086384347</v>
      </c>
      <c r="DZ13"/>
    </row>
    <row r="14" spans="1:130">
      <c r="R14" s="4" t="s">
        <v>86</v>
      </c>
      <c r="S14" s="41">
        <f t="shared" ref="S14:AF14" si="11">_xlfn.STDEV.S(B8:B9)</f>
        <v>8.4852813742385695</v>
      </c>
      <c r="T14" s="41">
        <f t="shared" si="11"/>
        <v>2.1213203435596424</v>
      </c>
      <c r="U14" s="41">
        <f t="shared" si="11"/>
        <v>0.70710678118654757</v>
      </c>
      <c r="V14" s="41">
        <f t="shared" si="11"/>
        <v>0.70710678118654757</v>
      </c>
      <c r="W14" s="41">
        <f t="shared" si="11"/>
        <v>2.1213203435596424</v>
      </c>
      <c r="X14" s="41">
        <f t="shared" si="11"/>
        <v>1.4142135623730951</v>
      </c>
      <c r="Y14" s="41">
        <f t="shared" si="11"/>
        <v>0</v>
      </c>
      <c r="Z14" s="41">
        <f t="shared" si="11"/>
        <v>2.8284271247461903</v>
      </c>
      <c r="AA14" s="41">
        <f t="shared" si="11"/>
        <v>4.2426406871192848</v>
      </c>
      <c r="AB14" s="41">
        <f t="shared" si="11"/>
        <v>0.70710678118654757</v>
      </c>
      <c r="AC14" s="41">
        <f t="shared" si="11"/>
        <v>1.4142135623730951</v>
      </c>
      <c r="AD14" s="41">
        <f t="shared" si="11"/>
        <v>14.142135623730951</v>
      </c>
      <c r="AE14" s="41">
        <f t="shared" si="11"/>
        <v>7.0710678118654755</v>
      </c>
      <c r="AF14" s="41">
        <f t="shared" si="11"/>
        <v>4.2426406871192848</v>
      </c>
      <c r="AG14" s="41"/>
      <c r="BQ14" s="17" t="s">
        <v>30</v>
      </c>
      <c r="BR14" s="17">
        <v>3</v>
      </c>
      <c r="BS14" s="17">
        <v>14</v>
      </c>
      <c r="BT14" s="17">
        <f>BK3</f>
        <v>54</v>
      </c>
      <c r="BU14" s="86">
        <f>SQRT(BK4)</f>
        <v>12.54325848148452</v>
      </c>
      <c r="BV14" s="86">
        <f>SQRT(BK12)</f>
        <v>13.114082761164301</v>
      </c>
      <c r="BW14" s="17">
        <f t="shared" si="0"/>
        <v>0.23228256447193554</v>
      </c>
      <c r="BX14" s="17">
        <f t="shared" si="4"/>
        <v>7.0831651469907081E-2</v>
      </c>
      <c r="BY14" s="105">
        <f t="shared" si="1"/>
        <v>3.8249091793749823</v>
      </c>
      <c r="BZ14" s="17">
        <f t="shared" si="2"/>
        <v>0.24285338446600557</v>
      </c>
      <c r="CA14" s="17">
        <f t="shared" si="5"/>
        <v>7.4752409620800611E-2</v>
      </c>
      <c r="CB14" s="105">
        <f t="shared" si="3"/>
        <v>4.0366301195232328</v>
      </c>
      <c r="DZ14"/>
    </row>
    <row r="15" spans="1:130">
      <c r="R15" s="54" t="s">
        <v>87</v>
      </c>
      <c r="S15" s="62">
        <f t="shared" ref="S15:AF15" si="12">_xlfn.STDEV.S(B11:B12)</f>
        <v>5.6568542494923806</v>
      </c>
      <c r="T15" s="62">
        <f t="shared" si="12"/>
        <v>0</v>
      </c>
      <c r="U15" s="62">
        <f t="shared" si="12"/>
        <v>0.70710678118654757</v>
      </c>
      <c r="V15" s="62">
        <f t="shared" si="12"/>
        <v>0.70710678118654757</v>
      </c>
      <c r="W15" s="62">
        <f t="shared" si="12"/>
        <v>6.3639610306789276</v>
      </c>
      <c r="X15" s="62">
        <f t="shared" si="12"/>
        <v>1.4142135623730951</v>
      </c>
      <c r="Y15" s="40">
        <f t="shared" si="12"/>
        <v>2.8284271247461903</v>
      </c>
      <c r="Z15" s="62">
        <f t="shared" si="12"/>
        <v>2.8284271247461903</v>
      </c>
      <c r="AA15" s="62">
        <f t="shared" si="12"/>
        <v>2.8284271247461903</v>
      </c>
      <c r="AB15" s="63">
        <f t="shared" si="12"/>
        <v>9.1923881554251174</v>
      </c>
      <c r="AC15" s="62">
        <f t="shared" si="12"/>
        <v>2.8284271247461903</v>
      </c>
      <c r="AD15" s="63">
        <f t="shared" si="12"/>
        <v>14.142135623730951</v>
      </c>
      <c r="AE15" s="62">
        <f t="shared" si="12"/>
        <v>7.0710678118654755</v>
      </c>
      <c r="AF15" s="62">
        <f t="shared" si="12"/>
        <v>1.4142135623730951</v>
      </c>
      <c r="AG15" s="62"/>
      <c r="BQ15" s="17" t="s">
        <v>29</v>
      </c>
      <c r="BR15" s="17">
        <v>3</v>
      </c>
      <c r="BS15" s="17">
        <v>14</v>
      </c>
      <c r="BT15" s="17">
        <f>BL3</f>
        <v>52.833333333333336</v>
      </c>
      <c r="BU15" s="86">
        <f>SQRT(BL4)</f>
        <v>5.9019770698752581</v>
      </c>
      <c r="BV15" s="86">
        <f>SQRT(BL12)</f>
        <v>5.9019770698752581</v>
      </c>
      <c r="BW15" s="17">
        <f t="shared" si="0"/>
        <v>0.11170934517114052</v>
      </c>
      <c r="BX15" s="17">
        <f t="shared" si="4"/>
        <v>7.0831651469907081E-2</v>
      </c>
      <c r="BY15" s="105">
        <f t="shared" si="1"/>
        <v>3.7422722526600909</v>
      </c>
      <c r="BZ15" s="17">
        <f t="shared" si="2"/>
        <v>0.11170934517114052</v>
      </c>
      <c r="CA15" s="17">
        <f t="shared" si="5"/>
        <v>7.4752409620800611E-2</v>
      </c>
      <c r="CB15" s="105">
        <f t="shared" si="3"/>
        <v>3.9494189749656323</v>
      </c>
      <c r="DZ15"/>
    </row>
    <row r="16" spans="1:130">
      <c r="R16" s="20"/>
      <c r="S16" s="32"/>
      <c r="T16" s="52"/>
      <c r="U16" s="32"/>
      <c r="V16" s="32"/>
      <c r="W16" s="5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BQ16" s="17" t="s">
        <v>27</v>
      </c>
      <c r="BR16" s="17">
        <v>3</v>
      </c>
      <c r="BS16" s="17">
        <v>14</v>
      </c>
      <c r="BT16" s="17">
        <f>BM3</f>
        <v>73.166666666666671</v>
      </c>
      <c r="BU16" s="86">
        <f>SQRT(BM4)</f>
        <v>2.6140645235596867</v>
      </c>
      <c r="BV16" s="86">
        <f>SQRT(BM12)</f>
        <v>2.6457513110645903</v>
      </c>
      <c r="BW16" s="17">
        <f t="shared" si="0"/>
        <v>3.5727533351613029E-2</v>
      </c>
      <c r="BX16" s="17">
        <f t="shared" si="4"/>
        <v>7.0831651469907081E-2</v>
      </c>
      <c r="BY16" s="105">
        <f t="shared" si="1"/>
        <v>5.1825158325482015</v>
      </c>
      <c r="BZ16" s="17">
        <f t="shared" si="2"/>
        <v>3.6160610174003509E-2</v>
      </c>
      <c r="CA16" s="17">
        <f t="shared" si="5"/>
        <v>7.4752409620800611E-2</v>
      </c>
      <c r="CB16" s="105">
        <f t="shared" si="3"/>
        <v>5.4693846372552448</v>
      </c>
      <c r="DZ16"/>
    </row>
    <row r="17" spans="8:130">
      <c r="R17" s="20"/>
      <c r="S17" s="32"/>
      <c r="T17" s="52"/>
      <c r="U17" s="32"/>
      <c r="V17" s="53"/>
      <c r="W17" s="52"/>
      <c r="X17" s="32"/>
      <c r="Y17" s="32"/>
      <c r="Z17" s="32"/>
      <c r="AA17" s="32"/>
      <c r="AB17" s="32"/>
      <c r="AC17" s="32"/>
      <c r="AD17" s="32"/>
      <c r="AE17" s="32"/>
      <c r="AF17" s="32"/>
      <c r="AG17" s="52"/>
      <c r="BQ17" s="17"/>
      <c r="BR17" s="17"/>
      <c r="BS17" s="17"/>
      <c r="BT17" s="17"/>
      <c r="BU17" s="17"/>
      <c r="BV17" s="17"/>
      <c r="BW17" s="17"/>
      <c r="BX17" s="17"/>
      <c r="BY17" s="105"/>
      <c r="BZ17" s="17"/>
      <c r="CA17" s="17"/>
      <c r="CB17" s="105"/>
      <c r="DZ17"/>
    </row>
    <row r="18" spans="8:130">
      <c r="H18" s="12"/>
      <c r="CR18" s="10"/>
      <c r="DZ18"/>
    </row>
    <row r="19" spans="8:130">
      <c r="CR19" s="10"/>
      <c r="DZ19"/>
    </row>
    <row r="20" spans="8:130">
      <c r="R20" s="111" t="s">
        <v>65</v>
      </c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CR20" s="10"/>
      <c r="DZ20"/>
    </row>
    <row r="21" spans="8:130">
      <c r="R21" s="17"/>
      <c r="S21" s="7" t="s">
        <v>15</v>
      </c>
      <c r="T21" s="7" t="s">
        <v>14</v>
      </c>
      <c r="U21" s="7" t="s">
        <v>13</v>
      </c>
      <c r="V21" s="7" t="s">
        <v>12</v>
      </c>
      <c r="W21" s="7" t="s">
        <v>11</v>
      </c>
      <c r="X21" s="7" t="s">
        <v>10</v>
      </c>
      <c r="Y21" s="7" t="s">
        <v>9</v>
      </c>
      <c r="Z21" s="7" t="s">
        <v>8</v>
      </c>
      <c r="AA21" s="7" t="s">
        <v>7</v>
      </c>
      <c r="AB21" s="7" t="s">
        <v>6</v>
      </c>
      <c r="AC21" s="7" t="s">
        <v>5</v>
      </c>
      <c r="AD21" s="7" t="s">
        <v>4</v>
      </c>
      <c r="AE21" s="7" t="s">
        <v>3</v>
      </c>
      <c r="AF21" s="7" t="s">
        <v>2</v>
      </c>
      <c r="AG21" s="7"/>
      <c r="CR21" s="10"/>
      <c r="DZ21"/>
    </row>
    <row r="22" spans="8:130">
      <c r="R22" s="17"/>
      <c r="S22" s="23">
        <f>AVERAGE(S4:S6)</f>
        <v>73.666666666666671</v>
      </c>
      <c r="T22" s="23">
        <f>AVERAGE(U4:U6)</f>
        <v>75</v>
      </c>
      <c r="U22" s="23">
        <f>AVERAGE(W4:W6)</f>
        <v>59.5</v>
      </c>
      <c r="V22" s="23">
        <f>AVERAGE(Y4:Y6)</f>
        <v>66</v>
      </c>
      <c r="W22" s="23">
        <f>AVERAGE(AA4:AA6)</f>
        <v>73.333333333333329</v>
      </c>
      <c r="X22" s="23">
        <f>AVERAGE(AC4:AC6)</f>
        <v>64.5</v>
      </c>
      <c r="Y22" s="23">
        <f>AVERAGE(AE4:AE6)</f>
        <v>58</v>
      </c>
      <c r="Z22" s="23">
        <f>AVERAGE(AG4:AG6)</f>
        <v>44</v>
      </c>
      <c r="AA22" s="23">
        <f>AVERAGE(AI4:AI6)</f>
        <v>69.833333333333329</v>
      </c>
      <c r="AB22" s="23">
        <f>AVERAGE(AK4:AK6)</f>
        <v>56.833333333333336</v>
      </c>
      <c r="AC22" s="23">
        <f>AVERAGE(AM4:AM6)</f>
        <v>56.333333333333336</v>
      </c>
      <c r="AD22" s="23">
        <f>AVERAGE(AO4:AO6)</f>
        <v>54</v>
      </c>
      <c r="AE22" s="23">
        <f>AVERAGE(AQ4:AQ6)</f>
        <v>52.833333333333336</v>
      </c>
      <c r="AF22" s="23">
        <f>AVERAGE(AS4:AS8)</f>
        <v>73.166666666666671</v>
      </c>
      <c r="AG22" s="23"/>
      <c r="CR22" s="10"/>
      <c r="DZ22"/>
    </row>
    <row r="23" spans="8:130">
      <c r="R23" s="17"/>
      <c r="S23" s="23">
        <f>_xlfn.STDEV.S(S4:S6)</f>
        <v>3.7859388972001824</v>
      </c>
      <c r="T23" s="23">
        <f>STDEV(U4:U6)</f>
        <v>2.179449471770337</v>
      </c>
      <c r="U23" s="23">
        <f>STDEV(W4:W6)</f>
        <v>1</v>
      </c>
      <c r="V23" s="23">
        <f>STDEV(Y4:Y6)</f>
        <v>1.8027756377319946</v>
      </c>
      <c r="W23" s="23">
        <f>STDEV(AA4:AA6)</f>
        <v>4.1932485418030412</v>
      </c>
      <c r="X23" s="23">
        <f>STDEV(AC4:AC6)</f>
        <v>1.3228756555322954</v>
      </c>
      <c r="Y23" s="23">
        <f>STDEV(AE4:AE6)</f>
        <v>6.2449979983983983</v>
      </c>
      <c r="Z23" s="23">
        <f>STDEV(AG4:AG6)</f>
        <v>4</v>
      </c>
      <c r="AA23" s="23">
        <f>STDEV(AI4:AI6)</f>
        <v>0.76376261582597338</v>
      </c>
      <c r="AB23" s="23">
        <f>STDEV(AK4:AK6)</f>
        <v>5.8594652770823155</v>
      </c>
      <c r="AC23" s="23">
        <f>STDEV(AM4:AM6)</f>
        <v>0.57735026918962584</v>
      </c>
      <c r="AD23" s="23">
        <f>STDEV(AO4:AO6)</f>
        <v>5.196152422706632</v>
      </c>
      <c r="AE23" s="23">
        <f>STDEV(AQ4:AQ6)</f>
        <v>1.2583057392117918</v>
      </c>
      <c r="AF23" s="23">
        <f>STDEV(AS4:AS8)</f>
        <v>2.0207259421636903</v>
      </c>
      <c r="AG23" s="23"/>
      <c r="CR23" s="10"/>
      <c r="DZ23"/>
    </row>
    <row r="24" spans="8:130">
      <c r="R24" s="17"/>
      <c r="S24" s="23">
        <v>3</v>
      </c>
      <c r="T24" s="23">
        <v>3</v>
      </c>
      <c r="U24" s="23">
        <v>3</v>
      </c>
      <c r="V24" s="23">
        <v>3</v>
      </c>
      <c r="W24" s="23">
        <v>3</v>
      </c>
      <c r="X24" s="23">
        <v>3</v>
      </c>
      <c r="Y24" s="23">
        <v>3</v>
      </c>
      <c r="Z24" s="23">
        <v>3</v>
      </c>
      <c r="AA24" s="23">
        <v>3</v>
      </c>
      <c r="AB24" s="23">
        <v>3</v>
      </c>
      <c r="AC24" s="23">
        <v>3</v>
      </c>
      <c r="AD24" s="23">
        <v>3</v>
      </c>
      <c r="AE24" s="23">
        <v>3</v>
      </c>
      <c r="AF24" s="23">
        <v>3</v>
      </c>
      <c r="AG24" s="23"/>
      <c r="CR24" s="10"/>
      <c r="DZ24"/>
    </row>
    <row r="25" spans="8:130">
      <c r="CR25" s="10"/>
      <c r="DZ25"/>
    </row>
    <row r="26" spans="8:130">
      <c r="R26" s="23"/>
      <c r="S26" s="107" t="s">
        <v>15</v>
      </c>
      <c r="T26" s="107"/>
      <c r="U26" s="107"/>
      <c r="V26" s="107"/>
      <c r="W26" s="107"/>
      <c r="X26" s="107"/>
      <c r="Y26" s="107"/>
      <c r="Z26" s="107"/>
      <c r="AA26" s="30"/>
      <c r="AB26" s="23"/>
      <c r="AC26" s="107" t="s">
        <v>14</v>
      </c>
      <c r="AD26" s="107"/>
      <c r="AE26" s="107"/>
      <c r="AF26" s="107"/>
      <c r="AG26" s="107"/>
      <c r="AH26" s="107"/>
      <c r="AI26" s="107"/>
      <c r="AJ26" s="107"/>
      <c r="AK26" s="30"/>
      <c r="AL26" s="23"/>
      <c r="AM26" s="107" t="s">
        <v>13</v>
      </c>
      <c r="AN26" s="107"/>
      <c r="AO26" s="107"/>
      <c r="AP26" s="107"/>
      <c r="AQ26" s="107"/>
      <c r="AR26" s="107"/>
      <c r="AS26" s="107"/>
      <c r="AT26" s="107"/>
      <c r="AU26" s="30"/>
      <c r="AV26" s="23"/>
      <c r="AW26" s="107" t="s">
        <v>12</v>
      </c>
      <c r="AX26" s="107"/>
      <c r="AY26" s="107"/>
      <c r="AZ26" s="107"/>
      <c r="BA26" s="107"/>
      <c r="BB26" s="107"/>
      <c r="BC26" s="107"/>
      <c r="BD26" s="107"/>
      <c r="BE26" s="30"/>
      <c r="BF26" s="23"/>
      <c r="BG26" s="107" t="s">
        <v>11</v>
      </c>
      <c r="BH26" s="107"/>
      <c r="BI26" s="107"/>
      <c r="BJ26" s="107"/>
      <c r="BK26" s="107"/>
      <c r="BL26" s="107"/>
      <c r="BM26" s="107"/>
      <c r="BN26" s="107"/>
      <c r="CR26" s="10"/>
      <c r="DZ26"/>
    </row>
    <row r="27" spans="8:130" ht="15.75" customHeight="1">
      <c r="R27" s="23"/>
      <c r="S27" s="23"/>
      <c r="T27" s="23"/>
      <c r="U27" s="23"/>
      <c r="V27" s="23"/>
      <c r="W27" s="29"/>
      <c r="X27" s="29"/>
      <c r="Y27" s="29"/>
      <c r="Z27" s="29"/>
      <c r="AA27" s="33"/>
      <c r="AB27" s="23"/>
      <c r="AC27" s="23"/>
      <c r="AD27" s="23"/>
      <c r="AE27" s="23"/>
      <c r="AF27" s="23"/>
      <c r="AG27" s="29"/>
      <c r="AH27" s="29"/>
      <c r="AI27" s="29"/>
      <c r="AJ27" s="29"/>
      <c r="AK27" s="24"/>
      <c r="AL27" s="23"/>
      <c r="AM27" s="23"/>
      <c r="AN27" s="23"/>
      <c r="AO27" s="23"/>
      <c r="AP27" s="23"/>
      <c r="AQ27" s="29"/>
      <c r="AR27" s="29"/>
      <c r="AS27" s="29"/>
      <c r="AT27" s="29"/>
      <c r="AU27" s="24"/>
      <c r="AV27" s="23"/>
      <c r="AW27" s="23"/>
      <c r="AX27" s="23"/>
      <c r="AY27" s="23"/>
      <c r="AZ27" s="23"/>
      <c r="BA27" s="29"/>
      <c r="BB27" s="29"/>
      <c r="BC27" s="29"/>
      <c r="BD27" s="29"/>
      <c r="BE27" s="24"/>
      <c r="BF27" s="23"/>
      <c r="BG27" s="23"/>
      <c r="BH27" s="23"/>
      <c r="BI27" s="23"/>
      <c r="BJ27" s="23"/>
      <c r="BK27" s="29"/>
      <c r="BL27" s="29"/>
      <c r="BM27" s="29"/>
      <c r="BN27" s="29"/>
      <c r="CR27" s="10"/>
      <c r="DZ27"/>
    </row>
    <row r="28" spans="8:130">
      <c r="R28" s="6" t="s">
        <v>85</v>
      </c>
      <c r="S28" s="23">
        <f>S4</f>
        <v>72</v>
      </c>
      <c r="T28" s="23">
        <f>AVERAGE(S4:S6)</f>
        <v>73.666666666666671</v>
      </c>
      <c r="U28" s="23">
        <f>_xlfn.STDEV.S(S4:S6)</f>
        <v>3.7859388972001824</v>
      </c>
      <c r="V28" s="7">
        <f>(S28-T28)/U28</f>
        <v>-0.44022545316281314</v>
      </c>
      <c r="W28" s="23">
        <f>S13</f>
        <v>7.0710678118654755</v>
      </c>
      <c r="X28" s="23">
        <f>W28*W28</f>
        <v>50.000000000000007</v>
      </c>
      <c r="Y28" s="23">
        <f>S24</f>
        <v>3</v>
      </c>
      <c r="Z28" s="7">
        <f>(W28*SQRT(Y28))/(SQRT(SUM(X28:X30)))</f>
        <v>0.98692754243965342</v>
      </c>
      <c r="AA28" s="24"/>
      <c r="AB28" s="6" t="s">
        <v>85</v>
      </c>
      <c r="AC28" s="23">
        <f>U4</f>
        <v>72.5</v>
      </c>
      <c r="AD28" s="23">
        <f>AVERAGE(U4:U6)</f>
        <v>75</v>
      </c>
      <c r="AE28" s="23">
        <f>STDEV(U4:U6)</f>
        <v>2.179449471770337</v>
      </c>
      <c r="AF28" s="7">
        <f>(AC28-AD28)/AE28</f>
        <v>-1.1470786693528088</v>
      </c>
      <c r="AG28" s="23">
        <f>T13</f>
        <v>3.5355339059327378</v>
      </c>
      <c r="AH28" s="23">
        <f>AG28*AG28</f>
        <v>12.500000000000002</v>
      </c>
      <c r="AI28" s="23">
        <f>T24</f>
        <v>3</v>
      </c>
      <c r="AJ28" s="7">
        <f>(AG28*SQRT(AI28))/(SQRT(SUM(AH28:AH30)))</f>
        <v>1.4852213144650115</v>
      </c>
      <c r="AK28" s="24"/>
      <c r="AL28" s="6" t="s">
        <v>85</v>
      </c>
      <c r="AM28" s="23">
        <f>W4</f>
        <v>58.5</v>
      </c>
      <c r="AN28" s="23">
        <f>U22</f>
        <v>59.5</v>
      </c>
      <c r="AO28" s="23">
        <f>U23</f>
        <v>1</v>
      </c>
      <c r="AP28" s="7">
        <f>(AM28-AN28)/AO28</f>
        <v>-1</v>
      </c>
      <c r="AQ28" s="23">
        <f>U13</f>
        <v>0.70710678118654757</v>
      </c>
      <c r="AR28" s="23">
        <f>AQ28*AQ28</f>
        <v>0.50000000000000011</v>
      </c>
      <c r="AS28" s="23">
        <f>U24</f>
        <v>3</v>
      </c>
      <c r="AT28" s="7">
        <f>(AQ28*SQRT(AS28))/(SQRT(SUM(AR28:AR30)))</f>
        <v>1</v>
      </c>
      <c r="AU28" s="24"/>
      <c r="AV28" s="6" t="s">
        <v>85</v>
      </c>
      <c r="AW28" s="23">
        <f>Y4</f>
        <v>68</v>
      </c>
      <c r="AX28" s="23">
        <f>V22</f>
        <v>66</v>
      </c>
      <c r="AY28" s="23">
        <f>V23</f>
        <v>1.8027756377319946</v>
      </c>
      <c r="AZ28" s="7">
        <f>(AW28-AX28)/AY28</f>
        <v>1.1094003924504583</v>
      </c>
      <c r="BA28" s="23">
        <f>V13</f>
        <v>0</v>
      </c>
      <c r="BB28" s="23">
        <f>BA28*BA28</f>
        <v>0</v>
      </c>
      <c r="BC28" s="23">
        <f>V24</f>
        <v>3</v>
      </c>
      <c r="BD28" s="7">
        <f>(BA28*SQRT(BC28))/(SQRT(SUM(BB28:BB30)))</f>
        <v>0</v>
      </c>
      <c r="BE28" s="24"/>
      <c r="BF28" s="6" t="s">
        <v>85</v>
      </c>
      <c r="BG28" s="23">
        <f>AA4</f>
        <v>76</v>
      </c>
      <c r="BH28" s="23">
        <f>W22</f>
        <v>73.333333333333329</v>
      </c>
      <c r="BI28" s="23">
        <f>W23</f>
        <v>4.1932485418030412</v>
      </c>
      <c r="BJ28" s="7">
        <f>(BG28-BH28)/BI28</f>
        <v>0.63594290681373256</v>
      </c>
      <c r="BK28" s="23">
        <f>W13</f>
        <v>12.727922061357855</v>
      </c>
      <c r="BL28" s="23">
        <f>BK28*BK28</f>
        <v>162</v>
      </c>
      <c r="BM28" s="23">
        <f>W24</f>
        <v>3</v>
      </c>
      <c r="BN28" s="7">
        <f>(BK28*SQRT(BM28))/(SQRT(SUM(BL28:BL30)))</f>
        <v>1.5322617553657474</v>
      </c>
      <c r="CR28" s="10"/>
      <c r="DZ28"/>
    </row>
    <row r="29" spans="8:130" ht="18.75" customHeight="1">
      <c r="R29" s="4" t="s">
        <v>86</v>
      </c>
      <c r="S29" s="23">
        <f>S5</f>
        <v>71</v>
      </c>
      <c r="T29" s="23">
        <f>AVERAGE(S4:S6)</f>
        <v>73.666666666666671</v>
      </c>
      <c r="U29" s="23">
        <f>_xlfn.STDEV.S(S4:S6)</f>
        <v>3.7859388972001824</v>
      </c>
      <c r="V29" s="7">
        <f>(S29-T29)/U29</f>
        <v>-0.70436072506050029</v>
      </c>
      <c r="W29" s="23">
        <f>S14</f>
        <v>8.4852813742385695</v>
      </c>
      <c r="X29" s="23">
        <f>W29*W29</f>
        <v>71.999999999999986</v>
      </c>
      <c r="Y29" s="23">
        <f>S24</f>
        <v>3</v>
      </c>
      <c r="Z29" s="47">
        <f>(W29*SQRT(Y29))/(SQRT(SUM(X28:X30)))</f>
        <v>1.1843130509275841</v>
      </c>
      <c r="AA29" s="24"/>
      <c r="AB29" s="4" t="s">
        <v>86</v>
      </c>
      <c r="AC29" s="23">
        <f>U5</f>
        <v>76.5</v>
      </c>
      <c r="AD29" s="23">
        <f>AVERAGE(U4:U6)</f>
        <v>75</v>
      </c>
      <c r="AE29" s="23">
        <f>T23</f>
        <v>2.179449471770337</v>
      </c>
      <c r="AF29" s="7">
        <f>(AC29-AD29)/AE29</f>
        <v>0.68824720161168518</v>
      </c>
      <c r="AG29" s="23">
        <f>T14</f>
        <v>2.1213203435596424</v>
      </c>
      <c r="AH29" s="23">
        <f>AG29*AG29</f>
        <v>4.4999999999999991</v>
      </c>
      <c r="AI29" s="23">
        <f>T24</f>
        <v>3</v>
      </c>
      <c r="AJ29" s="7">
        <f>(AG29*SQRT(AI29))/(SQRT(SUM(AH28:AH30)))</f>
        <v>0.8911327886790068</v>
      </c>
      <c r="AK29" s="24"/>
      <c r="AL29" s="4" t="s">
        <v>86</v>
      </c>
      <c r="AM29" s="23">
        <f>W5</f>
        <v>60.5</v>
      </c>
      <c r="AN29" s="23">
        <f>U22</f>
        <v>59.5</v>
      </c>
      <c r="AO29" s="23">
        <f>U23</f>
        <v>1</v>
      </c>
      <c r="AP29" s="7">
        <f>(AM29-AN29)/AO29</f>
        <v>1</v>
      </c>
      <c r="AQ29" s="23">
        <f>U14</f>
        <v>0.70710678118654757</v>
      </c>
      <c r="AR29" s="23">
        <f>AQ29*AQ29</f>
        <v>0.50000000000000011</v>
      </c>
      <c r="AS29" s="23">
        <f>U24</f>
        <v>3</v>
      </c>
      <c r="AT29" s="7">
        <f>(AQ29*SQRT(AS29))/(SQRT(SUM(AR28:AR30)))</f>
        <v>1</v>
      </c>
      <c r="AU29" s="24"/>
      <c r="AV29" s="4" t="s">
        <v>86</v>
      </c>
      <c r="AW29" s="23">
        <f>Y5</f>
        <v>65.5</v>
      </c>
      <c r="AX29" s="23">
        <f>V22</f>
        <v>66</v>
      </c>
      <c r="AY29" s="23">
        <f>V23</f>
        <v>1.8027756377319946</v>
      </c>
      <c r="AZ29" s="7">
        <f>(AW29-AX29)/AY29</f>
        <v>-0.27735009811261457</v>
      </c>
      <c r="BA29" s="23">
        <f>V14</f>
        <v>0.70710678118654757</v>
      </c>
      <c r="BB29" s="23">
        <f>BA29*BA29</f>
        <v>0.50000000000000011</v>
      </c>
      <c r="BC29" s="23">
        <f>V24</f>
        <v>3</v>
      </c>
      <c r="BD29" s="7">
        <f>(BA29*SQRT(BC29))/(SQRT(SUM(BB28:BB30)))</f>
        <v>1.2247448713915892</v>
      </c>
      <c r="BE29" s="24"/>
      <c r="BF29" s="4" t="s">
        <v>86</v>
      </c>
      <c r="BG29" s="23">
        <f>AA5</f>
        <v>75.5</v>
      </c>
      <c r="BH29" s="23">
        <f>W22</f>
        <v>73.333333333333329</v>
      </c>
      <c r="BI29" s="23">
        <f>W23</f>
        <v>4.1932485418030412</v>
      </c>
      <c r="BJ29" s="7">
        <f>(BG29-BH29)/BI29</f>
        <v>0.51670361178615798</v>
      </c>
      <c r="BK29" s="23">
        <f>W14</f>
        <v>2.1213203435596424</v>
      </c>
      <c r="BL29" s="23">
        <f>BK29*BK29</f>
        <v>4.4999999999999991</v>
      </c>
      <c r="BM29" s="23">
        <f>W24</f>
        <v>3</v>
      </c>
      <c r="BN29" s="7">
        <f>(BK29*SQRT(BM29))/(SQRT(SUM(BL28:BL30)))</f>
        <v>0.25537695922762454</v>
      </c>
      <c r="CR29" s="10"/>
      <c r="DZ29"/>
    </row>
    <row r="30" spans="8:130">
      <c r="R30" s="54" t="s">
        <v>87</v>
      </c>
      <c r="S30" s="55">
        <f>S6</f>
        <v>78</v>
      </c>
      <c r="T30" s="55">
        <f>AVERAGE(S4:S6)</f>
        <v>73.666666666666671</v>
      </c>
      <c r="U30" s="55">
        <f>_xlfn.STDEV.S(S4:S6)</f>
        <v>3.7859388972001824</v>
      </c>
      <c r="V30" s="56">
        <f>(S30-T30)/U30</f>
        <v>1.1445861782233098</v>
      </c>
      <c r="W30" s="55">
        <f>S15</f>
        <v>5.6568542494923806</v>
      </c>
      <c r="X30" s="55">
        <f>W30*W30</f>
        <v>32.000000000000007</v>
      </c>
      <c r="Y30" s="55">
        <f>S24</f>
        <v>3</v>
      </c>
      <c r="Z30" s="47">
        <f>(W30*SQRT(Y30))/(SQRT(SUM(X28:X30)))</f>
        <v>0.78954203395172284</v>
      </c>
      <c r="AA30" s="24"/>
      <c r="AB30" s="54" t="s">
        <v>87</v>
      </c>
      <c r="AC30" s="55">
        <f>U6</f>
        <v>76</v>
      </c>
      <c r="AD30" s="55">
        <f>AVERAGE(U4:U6)</f>
        <v>75</v>
      </c>
      <c r="AE30" s="55">
        <f>T23</f>
        <v>2.179449471770337</v>
      </c>
      <c r="AF30" s="56">
        <f>(AC30-AD30)/AE30</f>
        <v>0.45883146774112349</v>
      </c>
      <c r="AG30" s="55">
        <f>T15</f>
        <v>0</v>
      </c>
      <c r="AH30" s="55">
        <f>AG30*AG30</f>
        <v>0</v>
      </c>
      <c r="AI30" s="55">
        <f>T24</f>
        <v>3</v>
      </c>
      <c r="AJ30" s="56">
        <f>(AG30*SQRT(AI30))/(SQRT(SUM(AH28:AH30)))</f>
        <v>0</v>
      </c>
      <c r="AK30" s="24"/>
      <c r="AL30" s="54" t="s">
        <v>87</v>
      </c>
      <c r="AM30" s="55">
        <f>W6</f>
        <v>59.5</v>
      </c>
      <c r="AN30" s="55">
        <f>U22</f>
        <v>59.5</v>
      </c>
      <c r="AO30" s="55">
        <f>U23</f>
        <v>1</v>
      </c>
      <c r="AP30" s="56">
        <f>(AM30-AN30)/AO30</f>
        <v>0</v>
      </c>
      <c r="AQ30" s="55">
        <f>U15</f>
        <v>0.70710678118654757</v>
      </c>
      <c r="AR30" s="55">
        <f>AQ30*AQ30</f>
        <v>0.50000000000000011</v>
      </c>
      <c r="AS30" s="55">
        <f>U24</f>
        <v>3</v>
      </c>
      <c r="AT30" s="56">
        <f>(AQ30*SQRT(AS30))/(SQRT(SUM(AR28:AR30)))</f>
        <v>1</v>
      </c>
      <c r="AU30" s="24"/>
      <c r="AV30" s="54" t="s">
        <v>87</v>
      </c>
      <c r="AW30" s="55">
        <f>Y6</f>
        <v>64.5</v>
      </c>
      <c r="AX30" s="55">
        <f>V22</f>
        <v>66</v>
      </c>
      <c r="AY30" s="55">
        <f>V23</f>
        <v>1.8027756377319946</v>
      </c>
      <c r="AZ30" s="56">
        <f>(AW30-AX30)/AY30</f>
        <v>-0.83205029433784372</v>
      </c>
      <c r="BA30" s="55">
        <f>V15</f>
        <v>0.70710678118654757</v>
      </c>
      <c r="BB30" s="55">
        <f>BA30*BA30</f>
        <v>0.50000000000000011</v>
      </c>
      <c r="BC30" s="55">
        <f>V24</f>
        <v>3</v>
      </c>
      <c r="BD30" s="56">
        <f>(BA30*SQRT(BC30))/(SQRT(SUM(BB28:BB30)))</f>
        <v>1.2247448713915892</v>
      </c>
      <c r="BE30" s="24"/>
      <c r="BF30" s="54" t="s">
        <v>87</v>
      </c>
      <c r="BG30" s="55">
        <f>AA6</f>
        <v>68.5</v>
      </c>
      <c r="BH30" s="55">
        <f>W22</f>
        <v>73.333333333333329</v>
      </c>
      <c r="BI30" s="55">
        <f>W23</f>
        <v>4.1932485418030412</v>
      </c>
      <c r="BJ30" s="56">
        <f>(BG30-BH30)/BI30</f>
        <v>-1.1526465185998871</v>
      </c>
      <c r="BK30" s="55">
        <f>W15</f>
        <v>6.3639610306789276</v>
      </c>
      <c r="BL30" s="55">
        <f>BK30*BK30</f>
        <v>40.5</v>
      </c>
      <c r="BM30" s="55">
        <f>W24</f>
        <v>3</v>
      </c>
      <c r="BN30" s="56">
        <f>(BK30*SQRT(BM30))/(SQRT(SUM(BL28:BL30)))</f>
        <v>0.76613087768287369</v>
      </c>
      <c r="CR30" s="10"/>
      <c r="DZ30"/>
    </row>
    <row r="31" spans="8:130">
      <c r="R31" s="32"/>
      <c r="S31" s="32"/>
      <c r="T31" s="32"/>
      <c r="U31" s="32"/>
      <c r="V31" s="58"/>
      <c r="W31" s="32"/>
      <c r="X31" s="32"/>
      <c r="Y31" s="32"/>
      <c r="Z31" s="58"/>
      <c r="AA31" s="32"/>
      <c r="AB31" s="32"/>
      <c r="AC31" s="32"/>
      <c r="AD31" s="52"/>
      <c r="AE31" s="52"/>
      <c r="AF31" s="59"/>
      <c r="AG31" s="32"/>
      <c r="AH31" s="52"/>
      <c r="AI31" s="52"/>
      <c r="AJ31" s="52"/>
      <c r="AK31" s="24"/>
      <c r="AL31" s="32"/>
      <c r="AM31" s="32"/>
      <c r="AN31" s="32"/>
      <c r="AO31" s="32"/>
      <c r="AP31" s="58"/>
      <c r="AQ31" s="32"/>
      <c r="AR31" s="32"/>
      <c r="AS31" s="32"/>
      <c r="AT31" s="58"/>
      <c r="AU31" s="32"/>
      <c r="AV31" s="32"/>
      <c r="AW31" s="32"/>
      <c r="AX31" s="32"/>
      <c r="AY31" s="32"/>
      <c r="AZ31" s="58"/>
      <c r="BA31" s="32"/>
      <c r="BB31" s="32"/>
      <c r="BC31" s="32"/>
      <c r="BD31" s="58"/>
      <c r="BE31" s="32"/>
      <c r="BF31" s="32"/>
      <c r="BG31" s="32"/>
      <c r="BH31" s="32"/>
      <c r="BI31" s="52"/>
      <c r="BJ31" s="59"/>
      <c r="BK31" s="32"/>
      <c r="BL31" s="52"/>
      <c r="BM31" s="32"/>
      <c r="BN31" s="59"/>
      <c r="CR31" s="10"/>
      <c r="DZ31"/>
    </row>
    <row r="32" spans="8:130">
      <c r="R32" s="32"/>
      <c r="S32" s="32"/>
      <c r="T32" s="32"/>
      <c r="U32" s="32"/>
      <c r="V32" s="58"/>
      <c r="W32" s="32"/>
      <c r="X32" s="32"/>
      <c r="Y32" s="32"/>
      <c r="Z32" s="58"/>
      <c r="AA32" s="32"/>
      <c r="AB32" s="32"/>
      <c r="AC32" s="32"/>
      <c r="AD32" s="32"/>
      <c r="AE32" s="52"/>
      <c r="AF32" s="59"/>
      <c r="AG32" s="32"/>
      <c r="AH32" s="52"/>
      <c r="AI32" s="52"/>
      <c r="AJ32" s="52"/>
      <c r="AK32" s="24"/>
      <c r="AL32" s="32"/>
      <c r="AM32" s="32"/>
      <c r="AN32" s="32"/>
      <c r="AO32" s="32"/>
      <c r="AP32" s="58"/>
      <c r="AQ32" s="32"/>
      <c r="AR32" s="32"/>
      <c r="AS32" s="32"/>
      <c r="AT32" s="58"/>
      <c r="AU32" s="32"/>
      <c r="AV32" s="32"/>
      <c r="AW32" s="32"/>
      <c r="AX32" s="32"/>
      <c r="AY32" s="32"/>
      <c r="AZ32" s="58"/>
      <c r="BA32" s="32"/>
      <c r="BB32" s="53"/>
      <c r="BC32" s="32"/>
      <c r="BD32" s="58"/>
      <c r="BE32" s="32"/>
      <c r="BF32" s="32"/>
      <c r="BG32" s="32"/>
      <c r="BH32" s="32"/>
      <c r="BI32" s="52"/>
      <c r="BJ32" s="59"/>
      <c r="BK32" s="32"/>
      <c r="BL32" s="52"/>
      <c r="BM32" s="32"/>
      <c r="BN32" s="59"/>
      <c r="CR32" s="10"/>
      <c r="DZ32"/>
    </row>
    <row r="33" spans="18:130"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CR33" s="10"/>
      <c r="DZ33"/>
    </row>
    <row r="34" spans="18:130">
      <c r="R34" s="57"/>
      <c r="S34" s="109" t="s">
        <v>10</v>
      </c>
      <c r="T34" s="109"/>
      <c r="U34" s="109"/>
      <c r="V34" s="109"/>
      <c r="W34" s="109"/>
      <c r="X34" s="109"/>
      <c r="Y34" s="109"/>
      <c r="Z34" s="109"/>
      <c r="AA34" s="30"/>
      <c r="AB34" s="57"/>
      <c r="AC34" s="109" t="s">
        <v>9</v>
      </c>
      <c r="AD34" s="109"/>
      <c r="AE34" s="109"/>
      <c r="AF34" s="109"/>
      <c r="AG34" s="109"/>
      <c r="AH34" s="109"/>
      <c r="AI34" s="109"/>
      <c r="AJ34" s="109"/>
      <c r="AK34" s="30"/>
      <c r="AL34" s="23"/>
      <c r="AM34" s="107" t="s">
        <v>8</v>
      </c>
      <c r="AN34" s="107"/>
      <c r="AO34" s="107"/>
      <c r="AP34" s="107"/>
      <c r="AQ34" s="107"/>
      <c r="AR34" s="107"/>
      <c r="AS34" s="107"/>
      <c r="AT34" s="107"/>
      <c r="AU34" s="30"/>
      <c r="AV34" s="23"/>
      <c r="AW34" s="107" t="s">
        <v>7</v>
      </c>
      <c r="AX34" s="107"/>
      <c r="AY34" s="107"/>
      <c r="AZ34" s="107"/>
      <c r="BA34" s="107"/>
      <c r="BB34" s="107"/>
      <c r="BC34" s="107"/>
      <c r="BD34" s="107"/>
      <c r="BE34" s="30"/>
      <c r="BF34" s="23"/>
      <c r="BG34" s="107" t="s">
        <v>6</v>
      </c>
      <c r="BH34" s="107"/>
      <c r="BI34" s="107"/>
      <c r="BJ34" s="107"/>
      <c r="BK34" s="107"/>
      <c r="BL34" s="107"/>
      <c r="BM34" s="107"/>
      <c r="BN34" s="107"/>
      <c r="CR34" s="10"/>
      <c r="DZ34"/>
    </row>
    <row r="35" spans="18:130" ht="21" customHeight="1">
      <c r="R35" s="23"/>
      <c r="S35" s="23"/>
      <c r="T35" s="23"/>
      <c r="U35" s="23"/>
      <c r="V35" s="23"/>
      <c r="W35" s="29" t="s">
        <v>64</v>
      </c>
      <c r="X35" s="29" t="s">
        <v>64</v>
      </c>
      <c r="Y35" s="29" t="s">
        <v>63</v>
      </c>
      <c r="Z35" s="29"/>
      <c r="AA35" s="24"/>
      <c r="AB35" s="23"/>
      <c r="AC35" s="23"/>
      <c r="AD35" s="23"/>
      <c r="AE35" s="23"/>
      <c r="AF35" s="23"/>
      <c r="AG35" s="29" t="s">
        <v>64</v>
      </c>
      <c r="AH35" s="29" t="s">
        <v>64</v>
      </c>
      <c r="AI35" s="29" t="s">
        <v>63</v>
      </c>
      <c r="AJ35" s="29"/>
      <c r="AK35" s="24"/>
      <c r="AL35" s="23"/>
      <c r="AM35" s="23"/>
      <c r="AN35" s="23"/>
      <c r="AO35" s="23"/>
      <c r="AP35" s="23"/>
      <c r="AQ35" s="29" t="s">
        <v>64</v>
      </c>
      <c r="AR35" s="29" t="s">
        <v>64</v>
      </c>
      <c r="AS35" s="29" t="s">
        <v>63</v>
      </c>
      <c r="AT35" s="29"/>
      <c r="AU35" s="24"/>
      <c r="AV35" s="23"/>
      <c r="AW35" s="23"/>
      <c r="AX35" s="23"/>
      <c r="AY35" s="23"/>
      <c r="AZ35" s="23"/>
      <c r="BA35" s="29" t="s">
        <v>64</v>
      </c>
      <c r="BB35" s="29" t="s">
        <v>64</v>
      </c>
      <c r="BC35" s="29" t="s">
        <v>63</v>
      </c>
      <c r="BD35" s="29"/>
      <c r="BE35" s="24"/>
      <c r="BF35" s="23"/>
      <c r="BG35" s="23"/>
      <c r="BH35" s="23"/>
      <c r="BI35" s="23"/>
      <c r="BJ35" s="23"/>
      <c r="BK35" s="29" t="s">
        <v>64</v>
      </c>
      <c r="BL35" s="29" t="s">
        <v>64</v>
      </c>
      <c r="BM35" s="29" t="s">
        <v>63</v>
      </c>
      <c r="BN35" s="29"/>
      <c r="CR35" s="10"/>
      <c r="DZ35"/>
    </row>
    <row r="36" spans="18:130">
      <c r="R36" s="6" t="s">
        <v>85</v>
      </c>
      <c r="S36" s="23">
        <f>AC4</f>
        <v>63.5</v>
      </c>
      <c r="T36" s="23">
        <f>X22</f>
        <v>64.5</v>
      </c>
      <c r="U36" s="23">
        <f>X23</f>
        <v>1.3228756555322954</v>
      </c>
      <c r="V36" s="7">
        <f>(S36-T36)/U36</f>
        <v>-0.7559289460184544</v>
      </c>
      <c r="W36" s="23">
        <f>X13</f>
        <v>3.5355339059327378</v>
      </c>
      <c r="X36" s="23">
        <f>W36*W36</f>
        <v>12.500000000000002</v>
      </c>
      <c r="Y36" s="23">
        <f>X24</f>
        <v>3</v>
      </c>
      <c r="Z36" s="7">
        <f>(W36*SQRT(Y36))/(SQRT(SUM(X36:X38)))</f>
        <v>1.507556722888818</v>
      </c>
      <c r="AA36" s="24"/>
      <c r="AB36" s="6" t="s">
        <v>85</v>
      </c>
      <c r="AC36" s="23">
        <f>AE4</f>
        <v>65</v>
      </c>
      <c r="AD36" s="23">
        <f>Y22</f>
        <v>58</v>
      </c>
      <c r="AE36" s="23">
        <f>Y23</f>
        <v>6.2449979983983983</v>
      </c>
      <c r="AF36" s="7">
        <f>(AC36-AD36)/AE36</f>
        <v>1.1208970766356099</v>
      </c>
      <c r="AG36" s="23">
        <f>Y13</f>
        <v>7.0710678118654755</v>
      </c>
      <c r="AH36" s="23">
        <f>AG36*AG36</f>
        <v>50.000000000000007</v>
      </c>
      <c r="AI36" s="23">
        <f>Y24</f>
        <v>3</v>
      </c>
      <c r="AJ36" s="7">
        <f>(AG36*SQRT(AI36))/(SQRT(SUM(AH36:AH38)))</f>
        <v>1.6081688022566922</v>
      </c>
      <c r="AK36" s="24"/>
      <c r="AL36" s="6" t="s">
        <v>85</v>
      </c>
      <c r="AM36" s="23">
        <f>AG4</f>
        <v>40</v>
      </c>
      <c r="AN36" s="23">
        <f>Z22</f>
        <v>44</v>
      </c>
      <c r="AO36" s="23">
        <f>Z23</f>
        <v>4</v>
      </c>
      <c r="AP36" s="7">
        <f>(AM36-AN36)/AO36</f>
        <v>-1</v>
      </c>
      <c r="AQ36" s="23">
        <f>Z13</f>
        <v>0</v>
      </c>
      <c r="AR36" s="23">
        <f>AQ36*AQ36</f>
        <v>0</v>
      </c>
      <c r="AS36" s="23">
        <f>Z24</f>
        <v>3</v>
      </c>
      <c r="AT36" s="7">
        <f>(AQ36*SQRT(AS36))/(SQRT(SUM(AR36:AR38)))</f>
        <v>0</v>
      </c>
      <c r="AU36" s="24"/>
      <c r="AV36" s="6" t="s">
        <v>85</v>
      </c>
      <c r="AW36" s="23">
        <f>AI4</f>
        <v>70.5</v>
      </c>
      <c r="AX36" s="23">
        <f>AA22</f>
        <v>69.833333333333329</v>
      </c>
      <c r="AY36" s="23">
        <f>AA23</f>
        <v>0.76376261582597338</v>
      </c>
      <c r="AZ36" s="7">
        <f>(AW36-AX36)/AY36</f>
        <v>0.87287156094397567</v>
      </c>
      <c r="BA36" s="23">
        <f>AA13</f>
        <v>0.70710678118654757</v>
      </c>
      <c r="BB36" s="23">
        <f>BA36*BA36</f>
        <v>0.50000000000000011</v>
      </c>
      <c r="BC36" s="23">
        <f>AA24</f>
        <v>3</v>
      </c>
      <c r="BD36" s="7">
        <f>(BA36*SQRT(BC36))/(SQRT(SUM(BB36:BB38)))</f>
        <v>0.23791547571544325</v>
      </c>
      <c r="BE36" s="24"/>
      <c r="BF36" s="6" t="s">
        <v>85</v>
      </c>
      <c r="BG36" s="23">
        <f>AK4</f>
        <v>54.5</v>
      </c>
      <c r="BH36" s="23">
        <f>AB22</f>
        <v>56.833333333333336</v>
      </c>
      <c r="BI36" s="23">
        <f>AB23</f>
        <v>5.8594652770823155</v>
      </c>
      <c r="BJ36" s="7">
        <f>(BG36-BH36)/BI36</f>
        <v>-0.39821608679200238</v>
      </c>
      <c r="BK36" s="23">
        <f>AB13</f>
        <v>4.9497474683058327</v>
      </c>
      <c r="BL36" s="23">
        <f>BK36*BK36</f>
        <v>24.5</v>
      </c>
      <c r="BM36" s="23">
        <f>AB24</f>
        <v>3</v>
      </c>
      <c r="BN36" s="7">
        <f>(BK36*SQRT(BM36))/(SQRT(SUM(BL36:BL38)))</f>
        <v>0.81928803037291387</v>
      </c>
      <c r="CS36" s="10"/>
      <c r="DZ36"/>
    </row>
    <row r="37" spans="18:130" ht="19.5" customHeight="1">
      <c r="R37" s="4" t="s">
        <v>86</v>
      </c>
      <c r="S37" s="23">
        <f>AC5</f>
        <v>64</v>
      </c>
      <c r="T37" s="23">
        <f>X22</f>
        <v>64.5</v>
      </c>
      <c r="U37" s="23">
        <f>X23</f>
        <v>1.3228756555322954</v>
      </c>
      <c r="V37" s="7">
        <f>(S37-T37)/U37</f>
        <v>-0.3779644730092272</v>
      </c>
      <c r="W37" s="23">
        <f>X14</f>
        <v>1.4142135623730951</v>
      </c>
      <c r="X37" s="23">
        <f>W37*W37</f>
        <v>2.0000000000000004</v>
      </c>
      <c r="Y37" s="23">
        <f>X24</f>
        <v>3</v>
      </c>
      <c r="Z37" s="7">
        <f>(W37*SQRT(Y37))/(SQRT(SUM(X36:X38)))</f>
        <v>0.60302268915552726</v>
      </c>
      <c r="AA37" s="24"/>
      <c r="AB37" s="4" t="s">
        <v>86</v>
      </c>
      <c r="AC37" s="23">
        <f>AE5</f>
        <v>53</v>
      </c>
      <c r="AD37" s="23">
        <f>Y22</f>
        <v>58</v>
      </c>
      <c r="AE37" s="23">
        <f>Y23</f>
        <v>6.2449979983983983</v>
      </c>
      <c r="AF37" s="47">
        <f>(AC37-AD37)/AE37</f>
        <v>-0.80064076902543568</v>
      </c>
      <c r="AG37" s="23">
        <f>Y14</f>
        <v>0</v>
      </c>
      <c r="AH37" s="23">
        <f>AG37*AG37</f>
        <v>0</v>
      </c>
      <c r="AI37" s="23">
        <f>Y24</f>
        <v>3</v>
      </c>
      <c r="AJ37" s="47">
        <f>(AG37*SQRT(AI37))/(SQRT(SUM(AH36:AH38)))</f>
        <v>0</v>
      </c>
      <c r="AK37" s="24"/>
      <c r="AL37" s="4" t="s">
        <v>86</v>
      </c>
      <c r="AM37" s="23">
        <f>AG5</f>
        <v>44</v>
      </c>
      <c r="AN37" s="23">
        <f>Z22</f>
        <v>44</v>
      </c>
      <c r="AO37" s="23">
        <f>Z23</f>
        <v>4</v>
      </c>
      <c r="AP37" s="7">
        <f>(AM37-AN37)/AO37</f>
        <v>0</v>
      </c>
      <c r="AQ37" s="23">
        <f>Z14</f>
        <v>2.8284271247461903</v>
      </c>
      <c r="AR37" s="23">
        <f>AQ37*AQ37</f>
        <v>8.0000000000000018</v>
      </c>
      <c r="AS37" s="23">
        <f>Z24</f>
        <v>3</v>
      </c>
      <c r="AT37" s="7">
        <f>(AQ37*SQRT(AS37))/(SQRT(SUM(AR36:AR38)))</f>
        <v>1.2247448713915892</v>
      </c>
      <c r="AU37" s="24"/>
      <c r="AV37" s="4" t="s">
        <v>86</v>
      </c>
      <c r="AW37" s="23">
        <f>AI5</f>
        <v>69</v>
      </c>
      <c r="AX37" s="23">
        <f>AA22</f>
        <v>69.833333333333329</v>
      </c>
      <c r="AY37" s="23">
        <f>AA23</f>
        <v>0.76376261582597338</v>
      </c>
      <c r="AZ37" s="7">
        <f>(AW37-AX37)/AY37</f>
        <v>-1.0910894511799556</v>
      </c>
      <c r="BA37" s="23">
        <f>AA14</f>
        <v>4.2426406871192848</v>
      </c>
      <c r="BB37" s="23">
        <f>BA37*BA37</f>
        <v>17.999999999999996</v>
      </c>
      <c r="BC37" s="23">
        <f>AA24</f>
        <v>3</v>
      </c>
      <c r="BD37" s="7">
        <f>(BA37*SQRT(BC37))/(SQRT(SUM(BB36:BB38)))</f>
        <v>1.4274928542926593</v>
      </c>
      <c r="BE37" s="24"/>
      <c r="BF37" s="4" t="s">
        <v>86</v>
      </c>
      <c r="BG37" s="23">
        <f>AK5</f>
        <v>52.5</v>
      </c>
      <c r="BH37" s="23">
        <f>AB22</f>
        <v>56.833333333333336</v>
      </c>
      <c r="BI37" s="23">
        <f>AB23</f>
        <v>5.8594652770823155</v>
      </c>
      <c r="BJ37" s="7">
        <f>(BG37-BH37)/BI37</f>
        <v>-0.73954416118514699</v>
      </c>
      <c r="BK37" s="23">
        <f>AB14</f>
        <v>0.70710678118654757</v>
      </c>
      <c r="BL37" s="23">
        <f>BK37*BK37</f>
        <v>0.50000000000000011</v>
      </c>
      <c r="BM37" s="23">
        <f>AB24</f>
        <v>3</v>
      </c>
      <c r="BN37" s="7">
        <f>(BK37*SQRT(BM37))/(SQRT(SUM(BL36:BL38)))</f>
        <v>0.11704114719613058</v>
      </c>
      <c r="CS37" s="10"/>
      <c r="DZ37"/>
    </row>
    <row r="38" spans="18:130">
      <c r="R38" s="54" t="s">
        <v>87</v>
      </c>
      <c r="S38" s="55">
        <f>AC6</f>
        <v>66</v>
      </c>
      <c r="T38" s="55">
        <f>X22</f>
        <v>64.5</v>
      </c>
      <c r="U38" s="55">
        <f>X23</f>
        <v>1.3228756555322954</v>
      </c>
      <c r="V38" s="56">
        <f>(S38-T38)/U38</f>
        <v>1.1338934190276817</v>
      </c>
      <c r="W38" s="55">
        <f>X15</f>
        <v>1.4142135623730951</v>
      </c>
      <c r="X38" s="55">
        <f>W38*W38</f>
        <v>2.0000000000000004</v>
      </c>
      <c r="Y38" s="55">
        <f>X24</f>
        <v>3</v>
      </c>
      <c r="Z38" s="56">
        <f>(W38*SQRT(Y38))/(SQRT(SUM(X36:X38)))</f>
        <v>0.60302268915552726</v>
      </c>
      <c r="AA38" s="24"/>
      <c r="AB38" s="54" t="s">
        <v>87</v>
      </c>
      <c r="AC38" s="55">
        <f>AE6</f>
        <v>56</v>
      </c>
      <c r="AD38" s="55">
        <f>Y22</f>
        <v>58</v>
      </c>
      <c r="AE38" s="55">
        <f>Y23</f>
        <v>6.2449979983983983</v>
      </c>
      <c r="AF38" s="56">
        <f>(AC38-AD38)/AE38</f>
        <v>-0.32025630761017426</v>
      </c>
      <c r="AG38" s="55">
        <f>Y15</f>
        <v>2.8284271247461903</v>
      </c>
      <c r="AH38" s="55">
        <f>AG38*AG38</f>
        <v>8.0000000000000018</v>
      </c>
      <c r="AI38" s="55">
        <f>Y24</f>
        <v>3</v>
      </c>
      <c r="AJ38" s="56">
        <f>(AG38*SQRT(AI38))/(SQRT(SUM(AH36:AH38)))</f>
        <v>0.64326752090267691</v>
      </c>
      <c r="AK38" s="24"/>
      <c r="AL38" s="54" t="s">
        <v>87</v>
      </c>
      <c r="AM38" s="55">
        <f>AG6</f>
        <v>48</v>
      </c>
      <c r="AN38" s="55">
        <f>Z22</f>
        <v>44</v>
      </c>
      <c r="AO38" s="55">
        <f>Z23</f>
        <v>4</v>
      </c>
      <c r="AP38" s="56">
        <f>(AM38-AN38)/AO38</f>
        <v>1</v>
      </c>
      <c r="AQ38" s="55">
        <f>Z15</f>
        <v>2.8284271247461903</v>
      </c>
      <c r="AR38" s="55">
        <f>AQ38*AQ38</f>
        <v>8.0000000000000018</v>
      </c>
      <c r="AS38" s="55">
        <f>Z24</f>
        <v>3</v>
      </c>
      <c r="AT38" s="56">
        <f>(AQ38*SQRT(AS38))/(SQRT(SUM(AR36:AR38)))</f>
        <v>1.2247448713915892</v>
      </c>
      <c r="AU38" s="24"/>
      <c r="AV38" s="54" t="s">
        <v>87</v>
      </c>
      <c r="AW38" s="55">
        <f>AI6</f>
        <v>70</v>
      </c>
      <c r="AX38" s="55">
        <f>AA22</f>
        <v>69.833333333333329</v>
      </c>
      <c r="AY38" s="55">
        <f>AA23</f>
        <v>0.76376261582597338</v>
      </c>
      <c r="AZ38" s="56">
        <f>(AW38-AX38)/AY38</f>
        <v>0.21821789023599858</v>
      </c>
      <c r="BA38" s="55">
        <f>AA15</f>
        <v>2.8284271247461903</v>
      </c>
      <c r="BB38" s="55">
        <f>BA38*BA38</f>
        <v>8.0000000000000018</v>
      </c>
      <c r="BC38" s="55">
        <f>AA24</f>
        <v>3</v>
      </c>
      <c r="BD38" s="56">
        <f>(BA38*SQRT(BC38))/(SQRT(SUM(BB36:BB38)))</f>
        <v>0.95166190286177299</v>
      </c>
      <c r="BE38" s="24"/>
      <c r="BF38" s="54" t="s">
        <v>87</v>
      </c>
      <c r="BG38" s="55">
        <f>AK6</f>
        <v>63.5</v>
      </c>
      <c r="BH38" s="55">
        <f>AB22</f>
        <v>56.833333333333336</v>
      </c>
      <c r="BI38" s="55">
        <f>AB23</f>
        <v>5.8594652770823155</v>
      </c>
      <c r="BJ38" s="56">
        <f>(BG38-BH38)/BI38</f>
        <v>1.1377602479771483</v>
      </c>
      <c r="BK38" s="55">
        <f>AB15</f>
        <v>9.1923881554251174</v>
      </c>
      <c r="BL38" s="55">
        <f>BK38*BK38</f>
        <v>84.5</v>
      </c>
      <c r="BM38" s="55">
        <f>AB24</f>
        <v>3</v>
      </c>
      <c r="BN38" s="56">
        <f>(BK38*SQRT(BM38))/(SQRT(SUM(BL36:BL38)))</f>
        <v>1.5215349135496974</v>
      </c>
      <c r="CS38" s="10"/>
      <c r="DZ38"/>
    </row>
    <row r="39" spans="18:130">
      <c r="R39" s="32"/>
      <c r="S39" s="32"/>
      <c r="T39" s="32"/>
      <c r="U39" s="32"/>
      <c r="V39" s="58"/>
      <c r="W39" s="32"/>
      <c r="X39" s="32"/>
      <c r="Y39" s="32"/>
      <c r="Z39" s="58"/>
      <c r="AA39" s="32"/>
      <c r="AB39" s="32"/>
      <c r="AC39" s="32"/>
      <c r="AD39" s="32"/>
      <c r="AE39" s="32"/>
      <c r="AF39" s="58"/>
      <c r="AG39" s="32"/>
      <c r="AH39" s="32"/>
      <c r="AI39" s="32"/>
      <c r="AJ39" s="58"/>
      <c r="AK39" s="32"/>
      <c r="AL39" s="32"/>
      <c r="AM39" s="32"/>
      <c r="AN39" s="32"/>
      <c r="AO39" s="32"/>
      <c r="AP39" s="58"/>
      <c r="AQ39" s="32"/>
      <c r="AR39" s="32"/>
      <c r="AS39" s="32"/>
      <c r="AT39" s="58"/>
      <c r="AU39" s="32"/>
      <c r="AV39" s="32"/>
      <c r="AW39" s="32"/>
      <c r="AX39" s="32"/>
      <c r="AY39" s="32"/>
      <c r="AZ39" s="58"/>
      <c r="BA39" s="32"/>
      <c r="BB39" s="32"/>
      <c r="BC39" s="32"/>
      <c r="BD39" s="58"/>
      <c r="BE39" s="32"/>
      <c r="BF39" s="32"/>
      <c r="BG39" s="32"/>
      <c r="BH39" s="32"/>
      <c r="BI39" s="32"/>
      <c r="BJ39" s="58"/>
      <c r="BK39" s="32"/>
      <c r="BL39" s="32"/>
      <c r="BM39" s="32"/>
      <c r="BN39" s="58"/>
      <c r="CS39" s="10"/>
      <c r="DZ39"/>
    </row>
    <row r="40" spans="18:130">
      <c r="R40" s="32"/>
      <c r="S40" s="32"/>
      <c r="T40" s="32"/>
      <c r="U40" s="32"/>
      <c r="V40" s="58"/>
      <c r="W40" s="32"/>
      <c r="X40" s="32"/>
      <c r="Y40" s="32"/>
      <c r="Z40" s="58"/>
      <c r="AA40" s="32"/>
      <c r="AB40" s="32"/>
      <c r="AC40" s="32"/>
      <c r="AD40" s="32"/>
      <c r="AE40" s="32"/>
      <c r="AF40" s="58"/>
      <c r="AG40" s="32"/>
      <c r="AH40" s="32"/>
      <c r="AI40" s="32"/>
      <c r="AJ40" s="58"/>
      <c r="AK40" s="32"/>
      <c r="AL40" s="32"/>
      <c r="AM40" s="32"/>
      <c r="AN40" s="32"/>
      <c r="AO40" s="32"/>
      <c r="AP40" s="58"/>
      <c r="AQ40" s="32"/>
      <c r="AR40" s="32"/>
      <c r="AS40" s="32"/>
      <c r="AT40" s="58"/>
      <c r="AU40" s="32"/>
      <c r="AV40" s="32"/>
      <c r="AW40" s="32"/>
      <c r="AX40" s="32"/>
      <c r="AY40" s="32"/>
      <c r="AZ40" s="58"/>
      <c r="BA40" s="32"/>
      <c r="BB40" s="32"/>
      <c r="BC40" s="32"/>
      <c r="BD40" s="58"/>
      <c r="BE40" s="32"/>
      <c r="BF40" s="32"/>
      <c r="BG40" s="32"/>
      <c r="BH40" s="32"/>
      <c r="BI40" s="32"/>
      <c r="BJ40" s="58"/>
      <c r="BK40" s="32"/>
      <c r="BL40" s="32"/>
      <c r="BM40" s="32"/>
      <c r="BN40" s="58"/>
      <c r="CS40" s="10"/>
      <c r="DZ40"/>
    </row>
    <row r="41" spans="18:130"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CI41" s="10"/>
      <c r="DZ41"/>
    </row>
    <row r="42" spans="18:130"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CI42" s="10"/>
      <c r="DZ42"/>
    </row>
    <row r="43" spans="18:130">
      <c r="R43" s="23"/>
      <c r="S43" s="107" t="s">
        <v>5</v>
      </c>
      <c r="T43" s="107"/>
      <c r="U43" s="107"/>
      <c r="V43" s="107"/>
      <c r="W43" s="107"/>
      <c r="X43" s="107"/>
      <c r="Y43" s="107"/>
      <c r="Z43" s="107"/>
      <c r="AA43" s="25"/>
      <c r="AB43" s="23"/>
      <c r="AC43" s="107" t="s">
        <v>4</v>
      </c>
      <c r="AD43" s="107"/>
      <c r="AE43" s="107"/>
      <c r="AF43" s="107"/>
      <c r="AG43" s="107"/>
      <c r="AH43" s="107"/>
      <c r="AI43" s="107"/>
      <c r="AJ43" s="107"/>
      <c r="AK43" s="30"/>
      <c r="AL43" s="23"/>
      <c r="AM43" s="107" t="s">
        <v>3</v>
      </c>
      <c r="AN43" s="107"/>
      <c r="AO43" s="107"/>
      <c r="AP43" s="107"/>
      <c r="AQ43" s="107"/>
      <c r="AR43" s="107"/>
      <c r="AS43" s="107"/>
      <c r="AT43" s="107"/>
      <c r="AU43" s="30"/>
      <c r="AV43" s="23"/>
      <c r="AW43" s="107" t="s">
        <v>2</v>
      </c>
      <c r="AX43" s="107"/>
      <c r="AY43" s="107"/>
      <c r="AZ43" s="107"/>
      <c r="BA43" s="107"/>
      <c r="BB43" s="107"/>
      <c r="BC43" s="107"/>
      <c r="BD43" s="107"/>
      <c r="BE43" s="30"/>
      <c r="CI43" s="10"/>
      <c r="DZ43"/>
    </row>
    <row r="44" spans="18:130" ht="15" customHeight="1">
      <c r="R44" s="23"/>
      <c r="S44" s="23"/>
      <c r="T44" s="23"/>
      <c r="U44" s="23"/>
      <c r="V44" s="23"/>
      <c r="W44" s="29"/>
      <c r="X44" s="29"/>
      <c r="Y44" s="29"/>
      <c r="Z44" s="29"/>
      <c r="AA44" s="25"/>
      <c r="AB44" s="23"/>
      <c r="AC44" s="23"/>
      <c r="AD44" s="23"/>
      <c r="AE44" s="23"/>
      <c r="AF44" s="23"/>
      <c r="AG44" s="29"/>
      <c r="AH44" s="29"/>
      <c r="AI44" s="29"/>
      <c r="AJ44" s="29"/>
      <c r="AK44" s="24"/>
      <c r="AL44" s="23"/>
      <c r="AM44" s="23"/>
      <c r="AN44" s="23"/>
      <c r="AO44" s="23"/>
      <c r="AP44" s="23"/>
      <c r="AQ44" s="29"/>
      <c r="AR44" s="29"/>
      <c r="AS44" s="29"/>
      <c r="AT44" s="29"/>
      <c r="AU44" s="24"/>
      <c r="AV44" s="23"/>
      <c r="AW44" s="23"/>
      <c r="AX44" s="23"/>
      <c r="AY44" s="23"/>
      <c r="AZ44" s="23"/>
      <c r="BA44" s="29"/>
      <c r="BB44" s="29"/>
      <c r="BC44" s="29"/>
      <c r="BD44" s="29"/>
      <c r="BE44" s="24"/>
      <c r="CI44" s="10"/>
      <c r="DZ44"/>
    </row>
    <row r="45" spans="18:130">
      <c r="R45" s="6" t="s">
        <v>85</v>
      </c>
      <c r="S45" s="23">
        <f>AM4</f>
        <v>56</v>
      </c>
      <c r="T45" s="23">
        <f>AC22</f>
        <v>56.333333333333336</v>
      </c>
      <c r="U45" s="23">
        <f>AC23</f>
        <v>0.57735026918962584</v>
      </c>
      <c r="V45" s="7">
        <f>(S45-T45)/U45</f>
        <v>-0.57735026918962984</v>
      </c>
      <c r="W45" s="23">
        <f>AC13</f>
        <v>1.4142135623730951</v>
      </c>
      <c r="X45" s="23">
        <f>W45*W45</f>
        <v>2.0000000000000004</v>
      </c>
      <c r="Y45" s="23">
        <f>AC24</f>
        <v>3</v>
      </c>
      <c r="Z45" s="7">
        <f>(W45*SQRT(Y45))/(SQRT(SUM(X45:X47)))</f>
        <v>0.70710678118654746</v>
      </c>
      <c r="AA45" s="25"/>
      <c r="AB45" s="6" t="s">
        <v>85</v>
      </c>
      <c r="AC45" s="23">
        <f>AO4</f>
        <v>60</v>
      </c>
      <c r="AD45" s="23">
        <f>AD22</f>
        <v>54</v>
      </c>
      <c r="AE45" s="23">
        <f>AD23</f>
        <v>5.196152422706632</v>
      </c>
      <c r="AF45" s="7">
        <f>(AC45-AD45)/AE45</f>
        <v>1.1547005383792515</v>
      </c>
      <c r="AG45" s="23">
        <f>AD13</f>
        <v>8.4852813742385695</v>
      </c>
      <c r="AH45" s="23">
        <f>AG45*AG45</f>
        <v>71.999999999999986</v>
      </c>
      <c r="AI45" s="23">
        <f>AD24</f>
        <v>3</v>
      </c>
      <c r="AJ45" s="7">
        <f>(AG45*SQRT(AI45))/(SQRT(SUM(AH45:AH49)))</f>
        <v>0.67648142520254595</v>
      </c>
      <c r="AK45" s="24"/>
      <c r="AL45" s="6" t="s">
        <v>85</v>
      </c>
      <c r="AM45" s="23">
        <f>AQ4</f>
        <v>51.5</v>
      </c>
      <c r="AN45" s="23">
        <f>AE22</f>
        <v>52.833333333333336</v>
      </c>
      <c r="AO45" s="23">
        <f>AE23</f>
        <v>1.2583057392117918</v>
      </c>
      <c r="AP45" s="7">
        <f>(AM45-AN45)/AO45</f>
        <v>-1.0596258856520369</v>
      </c>
      <c r="AQ45" s="23">
        <f>AE13</f>
        <v>2.1213203435596424</v>
      </c>
      <c r="AR45" s="23">
        <f>AQ45*AQ45</f>
        <v>4.4999999999999991</v>
      </c>
      <c r="AS45" s="23">
        <f>AE24</f>
        <v>3</v>
      </c>
      <c r="AT45" s="7">
        <f>(AQ45*SQRT(AS45))/(SQRT(SUM(AR45:AR49)))</f>
        <v>0.35942537872389219</v>
      </c>
      <c r="AU45" s="24"/>
      <c r="AV45" s="6" t="s">
        <v>85</v>
      </c>
      <c r="AW45" s="23">
        <f>AS4</f>
        <v>73.5</v>
      </c>
      <c r="AX45" s="23">
        <f>AF22</f>
        <v>73.166666666666671</v>
      </c>
      <c r="AY45" s="23">
        <f>AF23</f>
        <v>2.0207259421636903</v>
      </c>
      <c r="AZ45" s="7">
        <f>(AW45-AX45)/AY45</f>
        <v>0.16495721976846214</v>
      </c>
      <c r="BA45" s="23">
        <f>AF13</f>
        <v>0.70710678118654757</v>
      </c>
      <c r="BB45" s="23">
        <f>BA45*BA45</f>
        <v>0.50000000000000011</v>
      </c>
      <c r="BC45" s="23">
        <f>AF24</f>
        <v>3</v>
      </c>
      <c r="BD45" s="7">
        <f>(BA45*SQRT(BC45))/(SQRT(SUM(BB45:BB49)))</f>
        <v>0.27050089040022973</v>
      </c>
      <c r="BE45" s="24"/>
      <c r="CI45" s="10"/>
      <c r="DZ45"/>
    </row>
    <row r="46" spans="18:130" ht="20.25" customHeight="1">
      <c r="R46" s="4" t="s">
        <v>86</v>
      </c>
      <c r="S46" s="23">
        <f>AM5</f>
        <v>57</v>
      </c>
      <c r="T46" s="23">
        <f>AC22</f>
        <v>56.333333333333336</v>
      </c>
      <c r="U46" s="23">
        <f>AC23</f>
        <v>0.57735026918962584</v>
      </c>
      <c r="V46" s="7">
        <f>(S46-T46)/U46</f>
        <v>1.1547005383792472</v>
      </c>
      <c r="W46" s="23">
        <f>AC14</f>
        <v>1.4142135623730951</v>
      </c>
      <c r="X46" s="23">
        <f>W46*W46</f>
        <v>2.0000000000000004</v>
      </c>
      <c r="Y46" s="23">
        <f>AC24</f>
        <v>3</v>
      </c>
      <c r="Z46" s="7">
        <f>(W46*SQRT(Y46))/(SQRT(SUM(X45:X47)))</f>
        <v>0.70710678118654746</v>
      </c>
      <c r="AA46" s="25"/>
      <c r="AB46" s="4" t="s">
        <v>86</v>
      </c>
      <c r="AC46" s="23">
        <f>AO5</f>
        <v>51</v>
      </c>
      <c r="AD46" s="23">
        <f>AD22</f>
        <v>54</v>
      </c>
      <c r="AE46" s="23">
        <f>AD23</f>
        <v>5.196152422706632</v>
      </c>
      <c r="AF46" s="7">
        <f>(AC46-AD46)/AE46</f>
        <v>-0.57735026918962573</v>
      </c>
      <c r="AG46" s="23">
        <f>AD14</f>
        <v>14.142135623730951</v>
      </c>
      <c r="AH46" s="23">
        <f>AG46*AG46</f>
        <v>200.00000000000003</v>
      </c>
      <c r="AI46" s="23">
        <f>AD24</f>
        <v>3</v>
      </c>
      <c r="AJ46" s="7">
        <f>(AG46*SQRT(AI46))/(SQRT(SUM(AH45:AH49)))</f>
        <v>1.1274690420042432</v>
      </c>
      <c r="AK46" s="24"/>
      <c r="AL46" s="4" t="s">
        <v>86</v>
      </c>
      <c r="AM46" s="23">
        <f>AQ5</f>
        <v>53</v>
      </c>
      <c r="AN46" s="23">
        <f>AE22</f>
        <v>52.833333333333336</v>
      </c>
      <c r="AO46" s="23">
        <f>AE23</f>
        <v>1.2583057392117918</v>
      </c>
      <c r="AP46" s="7">
        <f>(AM46-AN46)/AO46</f>
        <v>0.13245323570650247</v>
      </c>
      <c r="AQ46" s="23">
        <f>AE14</f>
        <v>7.0710678118654755</v>
      </c>
      <c r="AR46" s="23">
        <f>AQ46*AQ46</f>
        <v>50.000000000000007</v>
      </c>
      <c r="AS46" s="23">
        <f>AE24</f>
        <v>3</v>
      </c>
      <c r="AT46" s="7">
        <f>(AQ46*SQRT(AS46))/(SQRT(SUM(AR45:AR49)))</f>
        <v>1.1980845957463073</v>
      </c>
      <c r="AU46" s="24"/>
      <c r="AV46" s="4" t="s">
        <v>86</v>
      </c>
      <c r="AW46" s="23">
        <f>AS5</f>
        <v>71</v>
      </c>
      <c r="AX46" s="23">
        <f>AF22</f>
        <v>73.166666666666671</v>
      </c>
      <c r="AY46" s="23">
        <f>AF23</f>
        <v>2.0207259421636903</v>
      </c>
      <c r="AZ46" s="7">
        <f>(AW46-AX46)/AY46</f>
        <v>-1.0722219284950216</v>
      </c>
      <c r="BA46" s="23">
        <f>AF14</f>
        <v>4.2426406871192848</v>
      </c>
      <c r="BB46" s="23">
        <f>BA46*BA46</f>
        <v>17.999999999999996</v>
      </c>
      <c r="BC46" s="23">
        <f>AF24</f>
        <v>3</v>
      </c>
      <c r="BD46" s="7">
        <f>(BA46*SQRT(BC46))/(SQRT(SUM(BB45:BB49)))</f>
        <v>1.6230053424013782</v>
      </c>
      <c r="BE46" s="24"/>
      <c r="CI46" s="10"/>
      <c r="DZ46"/>
    </row>
    <row r="47" spans="18:130">
      <c r="R47" s="54" t="s">
        <v>87</v>
      </c>
      <c r="S47" s="55">
        <f>AM6</f>
        <v>56</v>
      </c>
      <c r="T47" s="55">
        <f>AC22</f>
        <v>56.333333333333336</v>
      </c>
      <c r="U47" s="55">
        <f>AC23</f>
        <v>0.57735026918962584</v>
      </c>
      <c r="V47" s="56">
        <f>(S47-T47)/U47</f>
        <v>-0.57735026918962984</v>
      </c>
      <c r="W47" s="55">
        <f>AC15</f>
        <v>2.8284271247461903</v>
      </c>
      <c r="X47" s="55">
        <f>W47*W47</f>
        <v>8.0000000000000018</v>
      </c>
      <c r="Y47" s="55">
        <f>AC24</f>
        <v>3</v>
      </c>
      <c r="Z47" s="56">
        <f>(W47*SQRT(Y47))/(SQRT(SUM(X45:X47)))</f>
        <v>1.4142135623730949</v>
      </c>
      <c r="AA47" s="25"/>
      <c r="AB47" s="54" t="s">
        <v>87</v>
      </c>
      <c r="AC47" s="55">
        <f>AO6</f>
        <v>51</v>
      </c>
      <c r="AD47" s="55">
        <f>AD22</f>
        <v>54</v>
      </c>
      <c r="AE47" s="55">
        <f>AD23</f>
        <v>5.196152422706632</v>
      </c>
      <c r="AF47" s="56">
        <f>(AC47-AD47)/AE47</f>
        <v>-0.57735026918962573</v>
      </c>
      <c r="AG47" s="55">
        <f>AD15</f>
        <v>14.142135623730951</v>
      </c>
      <c r="AH47" s="55">
        <f>AG47*AG47</f>
        <v>200.00000000000003</v>
      </c>
      <c r="AI47" s="55">
        <f>AD24</f>
        <v>3</v>
      </c>
      <c r="AJ47" s="56">
        <f>(AG47*SQRT(AI47))/(SQRT(SUM(AH45:AH49)))</f>
        <v>1.1274690420042432</v>
      </c>
      <c r="AK47" s="24"/>
      <c r="AL47" s="54" t="s">
        <v>87</v>
      </c>
      <c r="AM47" s="55">
        <f>AQ6</f>
        <v>54</v>
      </c>
      <c r="AN47" s="55">
        <f>AE22</f>
        <v>52.833333333333336</v>
      </c>
      <c r="AO47" s="55">
        <f>AE23</f>
        <v>1.2583057392117918</v>
      </c>
      <c r="AP47" s="56">
        <f>(AM47-AN47)/AO47</f>
        <v>0.92717264994552862</v>
      </c>
      <c r="AQ47" s="55">
        <f>AE15</f>
        <v>7.0710678118654755</v>
      </c>
      <c r="AR47" s="55">
        <f>AQ47*AQ47</f>
        <v>50.000000000000007</v>
      </c>
      <c r="AS47" s="55">
        <f>AE24</f>
        <v>3</v>
      </c>
      <c r="AT47" s="56">
        <f>(AQ47*SQRT(AS47))/(SQRT(SUM(AR45:AR49)))</f>
        <v>1.1980845957463073</v>
      </c>
      <c r="AU47" s="24"/>
      <c r="AV47" s="54" t="s">
        <v>87</v>
      </c>
      <c r="AW47" s="55">
        <f>AS6</f>
        <v>75</v>
      </c>
      <c r="AX47" s="55">
        <f>AF22</f>
        <v>73.166666666666671</v>
      </c>
      <c r="AY47" s="55">
        <f>AF23</f>
        <v>2.0207259421636903</v>
      </c>
      <c r="AZ47" s="56">
        <f>(AW47-AX47)/AY47</f>
        <v>0.9072647087265524</v>
      </c>
      <c r="BA47" s="55">
        <f>AF15</f>
        <v>1.4142135623730951</v>
      </c>
      <c r="BB47" s="55">
        <f>BA47*BA47</f>
        <v>2.0000000000000004</v>
      </c>
      <c r="BC47" s="55">
        <f>AF24</f>
        <v>3</v>
      </c>
      <c r="BD47" s="56">
        <f>(BA47*SQRT(BC47))/(SQRT(SUM(BB45:BB49)))</f>
        <v>0.54100178080045946</v>
      </c>
      <c r="BE47" s="24"/>
      <c r="CI47" s="10"/>
      <c r="DZ47"/>
    </row>
    <row r="48" spans="18:130">
      <c r="R48" s="32"/>
      <c r="S48" s="32"/>
      <c r="T48" s="32"/>
      <c r="U48" s="32"/>
      <c r="V48" s="58"/>
      <c r="W48" s="32"/>
      <c r="X48" s="32"/>
      <c r="Y48" s="32"/>
      <c r="Z48" s="58"/>
      <c r="AA48" s="32"/>
      <c r="AB48" s="32"/>
      <c r="AC48" s="32"/>
      <c r="AD48" s="32"/>
      <c r="AE48" s="32"/>
      <c r="AF48" s="58"/>
      <c r="AG48" s="32"/>
      <c r="AH48" s="32"/>
      <c r="AI48" s="32"/>
      <c r="AJ48" s="58"/>
      <c r="AK48" s="32"/>
      <c r="AL48" s="32"/>
      <c r="AM48" s="32"/>
      <c r="AN48" s="32"/>
      <c r="AO48" s="32"/>
      <c r="AP48" s="58"/>
      <c r="AQ48" s="32"/>
      <c r="AR48" s="32"/>
      <c r="AS48" s="32"/>
      <c r="AT48" s="58"/>
      <c r="AU48" s="32"/>
      <c r="AV48" s="32"/>
      <c r="AW48" s="32"/>
      <c r="AX48" s="32"/>
      <c r="AY48" s="32"/>
      <c r="AZ48" s="58"/>
      <c r="BA48" s="32"/>
      <c r="BB48" s="32"/>
      <c r="BC48" s="32"/>
      <c r="BD48" s="58"/>
      <c r="BE48" s="32"/>
      <c r="CI48" s="10"/>
      <c r="DZ48"/>
    </row>
    <row r="49" spans="18:130">
      <c r="R49" s="32"/>
      <c r="S49" s="32"/>
      <c r="T49" s="32"/>
      <c r="U49" s="32"/>
      <c r="V49" s="58"/>
      <c r="W49" s="32"/>
      <c r="X49" s="32"/>
      <c r="Y49" s="32"/>
      <c r="Z49" s="58"/>
      <c r="AA49" s="32"/>
      <c r="AB49" s="32"/>
      <c r="AC49" s="32"/>
      <c r="AD49" s="32"/>
      <c r="AE49" s="32"/>
      <c r="AF49" s="58"/>
      <c r="AG49" s="32"/>
      <c r="AH49" s="32"/>
      <c r="AI49" s="32"/>
      <c r="AJ49" s="58"/>
      <c r="AK49" s="32"/>
      <c r="AL49" s="32"/>
      <c r="AM49" s="32"/>
      <c r="AN49" s="32"/>
      <c r="AO49" s="32"/>
      <c r="AP49" s="58"/>
      <c r="AQ49" s="32"/>
      <c r="AR49" s="32"/>
      <c r="AS49" s="32"/>
      <c r="AT49" s="58"/>
      <c r="AU49" s="32"/>
      <c r="AV49" s="32"/>
      <c r="AW49" s="32"/>
      <c r="AX49" s="32"/>
      <c r="AY49" s="32"/>
      <c r="AZ49" s="58"/>
      <c r="BA49" s="32"/>
      <c r="BB49" s="32"/>
      <c r="BC49" s="32"/>
      <c r="BD49" s="58"/>
      <c r="BE49" s="32"/>
      <c r="BF49" s="32"/>
      <c r="BG49" s="32"/>
      <c r="BH49" s="32"/>
      <c r="BI49" s="52"/>
      <c r="BJ49" s="59"/>
      <c r="BK49" s="32"/>
      <c r="BL49" s="52"/>
      <c r="BM49" s="32"/>
      <c r="BN49" s="59"/>
      <c r="CS49" s="10"/>
      <c r="DZ49"/>
    </row>
    <row r="50" spans="18:130">
      <c r="AA50" s="9"/>
      <c r="CS50" s="10"/>
      <c r="DZ50"/>
    </row>
    <row r="51" spans="18:130">
      <c r="R51" t="s">
        <v>62</v>
      </c>
      <c r="CS51" s="10"/>
      <c r="DZ51"/>
    </row>
    <row r="52" spans="18:130">
      <c r="CR52" s="10"/>
      <c r="DZ52"/>
    </row>
    <row r="53" spans="18:130">
      <c r="S53" s="108" t="s">
        <v>61</v>
      </c>
      <c r="T53" s="108"/>
      <c r="CS53" s="10"/>
      <c r="DZ53"/>
    </row>
    <row r="54" spans="18:130">
      <c r="R54" s="22">
        <v>0.01</v>
      </c>
      <c r="S54" s="20">
        <v>1.1499999999999999</v>
      </c>
      <c r="T54">
        <v>1.1499999999999999</v>
      </c>
      <c r="CS54" s="10"/>
      <c r="DZ54"/>
    </row>
    <row r="55" spans="18:130">
      <c r="R55" s="22">
        <v>0.05</v>
      </c>
      <c r="S55" s="20">
        <v>1.1499999999999999</v>
      </c>
      <c r="T55">
        <v>1.1499999999999999</v>
      </c>
      <c r="CS55" s="10"/>
      <c r="DZ55"/>
    </row>
    <row r="56" spans="18:130">
      <c r="S56" s="21">
        <v>-1.1499999999999999</v>
      </c>
      <c r="T56" s="21">
        <v>-1.1499999999999999</v>
      </c>
      <c r="CS56" s="10"/>
      <c r="DZ56"/>
    </row>
    <row r="57" spans="18:130">
      <c r="S57" s="21">
        <v>-1.1499999999999999</v>
      </c>
      <c r="T57" s="21">
        <v>-1.1499999999999999</v>
      </c>
      <c r="CS57" s="10"/>
      <c r="DZ57"/>
    </row>
    <row r="58" spans="18:130">
      <c r="CS58" s="10"/>
      <c r="DZ58"/>
    </row>
    <row r="59" spans="18:130">
      <c r="S59" s="108" t="s">
        <v>60</v>
      </c>
      <c r="T59" s="108"/>
      <c r="CS59" s="10"/>
      <c r="DZ59"/>
    </row>
    <row r="60" spans="18:130">
      <c r="R60" s="22">
        <v>0.01</v>
      </c>
      <c r="S60" s="20">
        <v>1.71</v>
      </c>
      <c r="T60">
        <v>1.71</v>
      </c>
      <c r="CS60" s="10"/>
      <c r="DZ60"/>
    </row>
    <row r="61" spans="18:130">
      <c r="R61" s="22">
        <v>0.05</v>
      </c>
      <c r="S61" s="20">
        <v>1.65</v>
      </c>
      <c r="T61">
        <v>1.65</v>
      </c>
      <c r="CS61" s="10"/>
      <c r="DZ61"/>
    </row>
    <row r="62" spans="18:130">
      <c r="S62" s="21">
        <v>-1.71</v>
      </c>
      <c r="T62" s="21">
        <v>-1.71</v>
      </c>
      <c r="CS62" s="10"/>
      <c r="DZ62"/>
    </row>
    <row r="63" spans="18:130">
      <c r="S63" s="21">
        <v>-1.65</v>
      </c>
      <c r="T63" s="21">
        <v>-1.65</v>
      </c>
      <c r="CS63" s="10"/>
      <c r="DZ63"/>
    </row>
    <row r="64" spans="18:130">
      <c r="CS64" s="10"/>
      <c r="DZ64"/>
    </row>
    <row r="65" spans="18:130">
      <c r="CS65" s="10"/>
      <c r="DZ65"/>
    </row>
    <row r="66" spans="18:130">
      <c r="CS66" s="10"/>
      <c r="DZ66"/>
    </row>
    <row r="67" spans="18:130">
      <c r="CS67" s="10"/>
      <c r="DZ67"/>
    </row>
    <row r="68" spans="18:130">
      <c r="CS68" s="10"/>
      <c r="DZ68"/>
    </row>
    <row r="69" spans="18:130">
      <c r="CS69" s="10"/>
      <c r="DZ69"/>
    </row>
    <row r="70" spans="18:130">
      <c r="R70" s="110" t="s">
        <v>59</v>
      </c>
      <c r="S70" s="110"/>
      <c r="T70" s="110"/>
      <c r="U70" s="110"/>
      <c r="V70" s="110"/>
      <c r="W70" s="110"/>
      <c r="X70" s="110"/>
      <c r="Y70" s="110"/>
      <c r="Z70" s="110"/>
      <c r="AA70" s="110"/>
      <c r="AB70" s="110"/>
      <c r="AC70" s="110"/>
      <c r="AD70" s="110"/>
      <c r="AE70" s="110"/>
      <c r="AF70" s="110"/>
      <c r="AG70" s="110"/>
      <c r="AK70" s="110" t="s">
        <v>58</v>
      </c>
      <c r="AL70" s="110"/>
      <c r="AM70" s="110"/>
      <c r="AN70" s="110"/>
      <c r="AO70" s="110"/>
      <c r="AP70" s="110"/>
      <c r="AQ70" s="110"/>
      <c r="AR70" s="110"/>
      <c r="AS70" s="110"/>
      <c r="AT70" s="110"/>
      <c r="AU70" s="110"/>
      <c r="AV70" s="110"/>
      <c r="AW70" s="110"/>
      <c r="AX70" s="110"/>
      <c r="AY70" s="110"/>
      <c r="AZ70" s="110"/>
      <c r="CS70" s="10"/>
      <c r="DZ70"/>
    </row>
    <row r="71" spans="18:130">
      <c r="R71" t="s">
        <v>57</v>
      </c>
      <c r="AM71" t="s">
        <v>56</v>
      </c>
      <c r="CS71" s="10"/>
      <c r="DZ71"/>
    </row>
    <row r="72" spans="18:130">
      <c r="S72" t="s">
        <v>15</v>
      </c>
      <c r="T72" t="s">
        <v>14</v>
      </c>
      <c r="U72" t="s">
        <v>13</v>
      </c>
      <c r="V72" t="s">
        <v>12</v>
      </c>
      <c r="W72" t="s">
        <v>11</v>
      </c>
      <c r="X72" t="s">
        <v>10</v>
      </c>
      <c r="Y72" t="s">
        <v>9</v>
      </c>
      <c r="Z72" t="s">
        <v>8</v>
      </c>
      <c r="AA72" t="s">
        <v>7</v>
      </c>
      <c r="AB72" t="s">
        <v>6</v>
      </c>
      <c r="AC72" t="s">
        <v>5</v>
      </c>
      <c r="AD72" t="s">
        <v>4</v>
      </c>
      <c r="AE72" t="s">
        <v>3</v>
      </c>
      <c r="AF72" t="s">
        <v>2</v>
      </c>
      <c r="AN72" t="s">
        <v>15</v>
      </c>
      <c r="AO72" t="s">
        <v>14</v>
      </c>
      <c r="AP72" t="s">
        <v>13</v>
      </c>
      <c r="AQ72" t="s">
        <v>12</v>
      </c>
      <c r="AR72" t="s">
        <v>11</v>
      </c>
      <c r="AS72" t="s">
        <v>10</v>
      </c>
      <c r="AT72" t="s">
        <v>9</v>
      </c>
      <c r="AU72" t="s">
        <v>8</v>
      </c>
      <c r="AV72" t="s">
        <v>7</v>
      </c>
      <c r="AW72" t="s">
        <v>6</v>
      </c>
      <c r="AX72" t="s">
        <v>5</v>
      </c>
      <c r="AY72" t="s">
        <v>4</v>
      </c>
      <c r="AZ72" t="s">
        <v>3</v>
      </c>
      <c r="BA72" t="s">
        <v>2</v>
      </c>
      <c r="CS72" s="10"/>
      <c r="DZ72"/>
    </row>
    <row r="73" spans="18:130">
      <c r="R73" t="s">
        <v>53</v>
      </c>
      <c r="S73">
        <f t="shared" ref="S73:AF73" si="13">MAX(S13:S15)</f>
        <v>8.4852813742385695</v>
      </c>
      <c r="T73">
        <f t="shared" si="13"/>
        <v>3.5355339059327378</v>
      </c>
      <c r="U73">
        <f t="shared" si="13"/>
        <v>0.70710678118654757</v>
      </c>
      <c r="V73">
        <f t="shared" si="13"/>
        <v>0.70710678118654757</v>
      </c>
      <c r="W73">
        <f t="shared" si="13"/>
        <v>12.727922061357855</v>
      </c>
      <c r="X73">
        <f t="shared" si="13"/>
        <v>3.5355339059327378</v>
      </c>
      <c r="Y73">
        <f t="shared" si="13"/>
        <v>7.0710678118654755</v>
      </c>
      <c r="Z73">
        <f t="shared" si="13"/>
        <v>2.8284271247461903</v>
      </c>
      <c r="AA73">
        <f t="shared" si="13"/>
        <v>4.2426406871192848</v>
      </c>
      <c r="AB73">
        <f t="shared" si="13"/>
        <v>9.1923881554251174</v>
      </c>
      <c r="AC73">
        <f t="shared" si="13"/>
        <v>2.8284271247461903</v>
      </c>
      <c r="AD73">
        <f>MAX(AD13:AD15)</f>
        <v>14.142135623730951</v>
      </c>
      <c r="AE73">
        <f t="shared" si="13"/>
        <v>7.0710678118654755</v>
      </c>
      <c r="AF73">
        <f t="shared" si="13"/>
        <v>4.2426406871192848</v>
      </c>
      <c r="AM73" t="s">
        <v>52</v>
      </c>
      <c r="AN73">
        <f>MAX(S4:S6)</f>
        <v>78</v>
      </c>
      <c r="AO73">
        <f>MAX(U4:U6)</f>
        <v>76.5</v>
      </c>
      <c r="AP73">
        <f>MAX(W4:W6)</f>
        <v>60.5</v>
      </c>
      <c r="AQ73">
        <f>MAX(Y4:Y6)</f>
        <v>68</v>
      </c>
      <c r="AR73">
        <f>MAX(AA4:AA6)</f>
        <v>76</v>
      </c>
      <c r="AS73">
        <f>MAX(AC4:AC6)</f>
        <v>66</v>
      </c>
      <c r="AT73">
        <f>MAX(AE4:AE6)</f>
        <v>65</v>
      </c>
      <c r="AU73">
        <f>MAX(AG4:AG6)</f>
        <v>48</v>
      </c>
      <c r="AV73">
        <f>MAX(AI4:AI6)</f>
        <v>70.5</v>
      </c>
      <c r="AW73">
        <f>MAX(AK4:AK6)</f>
        <v>63.5</v>
      </c>
      <c r="AX73">
        <f>MAX(AM4:AM6)</f>
        <v>57</v>
      </c>
      <c r="AY73">
        <f>MAX(AO4:AO6)</f>
        <v>60</v>
      </c>
      <c r="AZ73">
        <f>MAX(AQ4:AQ6)</f>
        <v>54</v>
      </c>
      <c r="BA73">
        <f>MAX(AS4:AS6)</f>
        <v>75</v>
      </c>
      <c r="CS73" s="10"/>
      <c r="DZ73"/>
    </row>
    <row r="74" spans="18:130">
      <c r="R74" t="s">
        <v>51</v>
      </c>
      <c r="S74">
        <f t="shared" ref="S74:AF74" si="14">S73*S73</f>
        <v>71.999999999999986</v>
      </c>
      <c r="T74">
        <f t="shared" si="14"/>
        <v>12.500000000000002</v>
      </c>
      <c r="U74">
        <f t="shared" si="14"/>
        <v>0.50000000000000011</v>
      </c>
      <c r="V74">
        <f t="shared" si="14"/>
        <v>0.50000000000000011</v>
      </c>
      <c r="W74">
        <f t="shared" si="14"/>
        <v>162</v>
      </c>
      <c r="X74">
        <f t="shared" si="14"/>
        <v>12.500000000000002</v>
      </c>
      <c r="Y74">
        <f t="shared" si="14"/>
        <v>50.000000000000007</v>
      </c>
      <c r="Z74">
        <f t="shared" si="14"/>
        <v>8.0000000000000018</v>
      </c>
      <c r="AA74">
        <f t="shared" si="14"/>
        <v>17.999999999999996</v>
      </c>
      <c r="AB74">
        <f t="shared" si="14"/>
        <v>84.5</v>
      </c>
      <c r="AC74">
        <f t="shared" si="14"/>
        <v>8.0000000000000018</v>
      </c>
      <c r="AD74">
        <f t="shared" si="14"/>
        <v>200.00000000000003</v>
      </c>
      <c r="AE74">
        <f t="shared" si="14"/>
        <v>50.000000000000007</v>
      </c>
      <c r="AF74">
        <f t="shared" si="14"/>
        <v>17.999999999999996</v>
      </c>
      <c r="AM74" t="s">
        <v>50</v>
      </c>
      <c r="AN74">
        <f>AVERAGE(S4:S6)</f>
        <v>73.666666666666671</v>
      </c>
      <c r="AO74">
        <f>AVERAGE(U4:U6)</f>
        <v>75</v>
      </c>
      <c r="AP74">
        <f>AVERAGE(W4:W6)</f>
        <v>59.5</v>
      </c>
      <c r="AQ74">
        <f>AVERAGE(Y4:Y6)</f>
        <v>66</v>
      </c>
      <c r="AR74">
        <f>AVERAGE(AA4:AA6)</f>
        <v>73.333333333333329</v>
      </c>
      <c r="AS74">
        <f>AVERAGE(AC4:AC6)</f>
        <v>64.5</v>
      </c>
      <c r="AT74">
        <f>AVERAGE(AE4:AE6)</f>
        <v>58</v>
      </c>
      <c r="AU74">
        <f>AVERAGE(AG4:AG6)</f>
        <v>44</v>
      </c>
      <c r="AV74">
        <f>AVERAGE(AI4:AI6)</f>
        <v>69.833333333333329</v>
      </c>
      <c r="AW74">
        <f>AVERAGE(AK4:AK6)</f>
        <v>56.833333333333336</v>
      </c>
      <c r="AX74">
        <f>AVERAGE(AM4:AM6)</f>
        <v>56.333333333333336</v>
      </c>
      <c r="AY74">
        <f>AVERAGE(AO4:AO6)</f>
        <v>54</v>
      </c>
      <c r="AZ74">
        <f>AVERAGE(AQ4:AQ6)</f>
        <v>52.833333333333336</v>
      </c>
      <c r="BA74">
        <f>AVERAGE(AS4:AS6)</f>
        <v>73.166666666666671</v>
      </c>
      <c r="CS74" s="10"/>
      <c r="DZ74"/>
    </row>
    <row r="75" spans="18:130">
      <c r="R75" t="s">
        <v>49</v>
      </c>
      <c r="S75">
        <f>SUM(X28:X30)</f>
        <v>154</v>
      </c>
      <c r="T75">
        <f>SUM(AH28:AH30)</f>
        <v>17</v>
      </c>
      <c r="U75">
        <f>SUM(AR28:AR30)</f>
        <v>1.5000000000000004</v>
      </c>
      <c r="V75">
        <f>SUM(BB28:BB30)</f>
        <v>1.0000000000000002</v>
      </c>
      <c r="W75">
        <f>SUM(BL28:BL30)</f>
        <v>207</v>
      </c>
      <c r="X75">
        <f>SUM(X36:X38)</f>
        <v>16.500000000000004</v>
      </c>
      <c r="Y75">
        <f>SUM(AH36:AH38)</f>
        <v>58.000000000000007</v>
      </c>
      <c r="Z75">
        <f>SUM(AR36:AR38)</f>
        <v>16.000000000000004</v>
      </c>
      <c r="AA75">
        <f>SUM(BB36:BB38)</f>
        <v>26.5</v>
      </c>
      <c r="AB75">
        <f>SUM(BL36:BL38)</f>
        <v>109.5</v>
      </c>
      <c r="AC75">
        <f>SUM(X45:X47)</f>
        <v>12.000000000000004</v>
      </c>
      <c r="AD75">
        <f>SUM(AH45:AH47)</f>
        <v>472</v>
      </c>
      <c r="AE75">
        <f>SUM(AR45:AR47)</f>
        <v>104.50000000000001</v>
      </c>
      <c r="AF75">
        <f>SUM(BB45:BB47)</f>
        <v>20.499999999999996</v>
      </c>
      <c r="AM75" t="s">
        <v>55</v>
      </c>
      <c r="AN75">
        <f>_xlfn.STDEV.S(S4:S6)</f>
        <v>3.7859388972001824</v>
      </c>
      <c r="AO75">
        <f>_xlfn.STDEV.S(U4:U6)</f>
        <v>2.179449471770337</v>
      </c>
      <c r="AP75">
        <f>_xlfn.STDEV.S(W4:W6)</f>
        <v>1</v>
      </c>
      <c r="AQ75">
        <f>_xlfn.STDEV.S(Y4:Y6)</f>
        <v>1.8027756377319946</v>
      </c>
      <c r="AR75">
        <f>_xlfn.STDEV.S(AA4:AA6)</f>
        <v>4.1932485418030412</v>
      </c>
      <c r="AS75">
        <f>_xlfn.STDEV.S(AC4:AC6)</f>
        <v>1.3228756555322954</v>
      </c>
      <c r="AT75">
        <f>_xlfn.STDEV.S(AE4:AE6)</f>
        <v>6.2449979983983983</v>
      </c>
      <c r="AU75">
        <f>_xlfn.STDEV.S(AG4:AG6)</f>
        <v>4</v>
      </c>
      <c r="AV75">
        <f>_xlfn.STDEV.S(AI4:AI6)</f>
        <v>0.76376261582597338</v>
      </c>
      <c r="AW75">
        <f>_xlfn.STDEV.S(AK4:AK6)</f>
        <v>5.8594652770823155</v>
      </c>
      <c r="AX75">
        <f>_xlfn.STDEV.S(AM4:AM6)</f>
        <v>0.57735026918962584</v>
      </c>
      <c r="AY75">
        <f>_xlfn.STDEV.S(AO4:AO6)</f>
        <v>5.196152422706632</v>
      </c>
      <c r="AZ75">
        <f>_xlfn.STDEV.S(AQ4:AQ6)</f>
        <v>1.2583057392117918</v>
      </c>
      <c r="BA75">
        <f>_xlfn.STDEV.S(AS4:AS6)</f>
        <v>2.0207259421636903</v>
      </c>
      <c r="CS75" s="10"/>
      <c r="DZ75"/>
    </row>
    <row r="76" spans="18:130">
      <c r="R76" t="s">
        <v>26</v>
      </c>
      <c r="S76">
        <f t="shared" ref="S76:AF76" si="15">S74/S75</f>
        <v>0.46753246753246747</v>
      </c>
      <c r="T76">
        <f t="shared" si="15"/>
        <v>0.73529411764705888</v>
      </c>
      <c r="U76">
        <f t="shared" si="15"/>
        <v>0.33333333333333331</v>
      </c>
      <c r="V76">
        <f t="shared" si="15"/>
        <v>0.5</v>
      </c>
      <c r="W76">
        <f t="shared" si="15"/>
        <v>0.78260869565217395</v>
      </c>
      <c r="X76">
        <f t="shared" si="15"/>
        <v>0.75757575757575757</v>
      </c>
      <c r="Y76">
        <f t="shared" si="15"/>
        <v>0.86206896551724144</v>
      </c>
      <c r="Z76">
        <f t="shared" si="15"/>
        <v>0.5</v>
      </c>
      <c r="AA76">
        <f t="shared" si="15"/>
        <v>0.67924528301886777</v>
      </c>
      <c r="AB76">
        <f t="shared" si="15"/>
        <v>0.77168949771689499</v>
      </c>
      <c r="AC76">
        <f t="shared" si="15"/>
        <v>0.66666666666666663</v>
      </c>
      <c r="AD76">
        <f t="shared" si="15"/>
        <v>0.42372881355932207</v>
      </c>
      <c r="AE76">
        <f t="shared" si="15"/>
        <v>0.4784688995215311</v>
      </c>
      <c r="AF76">
        <f t="shared" si="15"/>
        <v>0.87804878048780488</v>
      </c>
      <c r="AM76" t="s">
        <v>20</v>
      </c>
      <c r="AN76">
        <f t="shared" ref="AN76:BA76" si="16">(AN73-AN74)/AN75</f>
        <v>1.1445861782233098</v>
      </c>
      <c r="AO76">
        <f t="shared" si="16"/>
        <v>0.68824720161168518</v>
      </c>
      <c r="AP76">
        <f t="shared" si="16"/>
        <v>1</v>
      </c>
      <c r="AQ76">
        <f t="shared" si="16"/>
        <v>1.1094003924504583</v>
      </c>
      <c r="AR76">
        <f t="shared" si="16"/>
        <v>0.63594290681373256</v>
      </c>
      <c r="AS76">
        <f t="shared" si="16"/>
        <v>1.1338934190276817</v>
      </c>
      <c r="AT76">
        <f t="shared" si="16"/>
        <v>1.1208970766356099</v>
      </c>
      <c r="AU76">
        <f t="shared" si="16"/>
        <v>1</v>
      </c>
      <c r="AV76">
        <f t="shared" si="16"/>
        <v>0.87287156094397567</v>
      </c>
      <c r="AW76">
        <f t="shared" si="16"/>
        <v>1.1377602479771483</v>
      </c>
      <c r="AX76">
        <f t="shared" si="16"/>
        <v>1.1547005383792472</v>
      </c>
      <c r="AY76">
        <f t="shared" si="16"/>
        <v>1.1547005383792515</v>
      </c>
      <c r="AZ76">
        <f t="shared" si="16"/>
        <v>0.92717264994552862</v>
      </c>
      <c r="BA76">
        <f t="shared" si="16"/>
        <v>0.9072647087265524</v>
      </c>
      <c r="CS76" s="10"/>
      <c r="DZ76"/>
    </row>
    <row r="77" spans="18:130">
      <c r="R77" s="15">
        <v>0.01</v>
      </c>
      <c r="S77" s="14">
        <v>0.99299999999999999</v>
      </c>
      <c r="T77" s="14">
        <v>0.99299999999999999</v>
      </c>
      <c r="U77" s="14">
        <v>0.99299999999999999</v>
      </c>
      <c r="V77" s="14">
        <v>0.99299999999999999</v>
      </c>
      <c r="W77" s="14">
        <v>0.99299999999999999</v>
      </c>
      <c r="X77" s="14">
        <v>0.99299999999999999</v>
      </c>
      <c r="Y77" s="14">
        <v>0.99299999999999999</v>
      </c>
      <c r="Z77" s="14">
        <v>0.99299999999999999</v>
      </c>
      <c r="AA77" s="14">
        <v>0.99299999999999999</v>
      </c>
      <c r="AB77" s="14">
        <v>0.99299999999999999</v>
      </c>
      <c r="AC77" s="14">
        <v>0.99299999999999999</v>
      </c>
      <c r="AD77" s="14">
        <v>0.99299999999999999</v>
      </c>
      <c r="AE77" s="14">
        <v>0.99299999999999999</v>
      </c>
      <c r="AF77" s="14">
        <v>0.99299999999999999</v>
      </c>
      <c r="AG77" s="14"/>
      <c r="AM77" s="15">
        <v>0.01</v>
      </c>
      <c r="AN77" s="14">
        <v>1.155</v>
      </c>
      <c r="AO77" s="14">
        <v>1.155</v>
      </c>
      <c r="AP77" s="14">
        <v>1.155</v>
      </c>
      <c r="AQ77" s="14">
        <v>1.155</v>
      </c>
      <c r="AR77" s="14">
        <v>1.155</v>
      </c>
      <c r="AS77" s="14">
        <v>1.155</v>
      </c>
      <c r="AT77" s="14">
        <v>1.155</v>
      </c>
      <c r="AU77" s="14">
        <v>1.155</v>
      </c>
      <c r="AV77" s="14">
        <v>1.155</v>
      </c>
      <c r="AW77" s="14">
        <v>1.155</v>
      </c>
      <c r="AX77" s="14">
        <v>1.155</v>
      </c>
      <c r="AY77" s="14">
        <v>1.155</v>
      </c>
      <c r="AZ77" s="14">
        <v>1.155</v>
      </c>
      <c r="BA77" s="14">
        <v>1.155</v>
      </c>
      <c r="BB77" s="14"/>
      <c r="CS77" s="10"/>
      <c r="DZ77"/>
    </row>
    <row r="78" spans="18:130">
      <c r="R78" s="15">
        <v>0.05</v>
      </c>
      <c r="S78" s="14">
        <v>0.96699999999999997</v>
      </c>
      <c r="T78" s="14">
        <v>0.96699999999999997</v>
      </c>
      <c r="U78" s="14">
        <v>0.96699999999999997</v>
      </c>
      <c r="V78" s="14">
        <v>0.96699999999999997</v>
      </c>
      <c r="W78" s="14">
        <v>0.96699999999999997</v>
      </c>
      <c r="X78" s="14">
        <v>0.96699999999999997</v>
      </c>
      <c r="Y78" s="14">
        <v>0.96699999999999997</v>
      </c>
      <c r="Z78" s="14">
        <v>0.96699999999999997</v>
      </c>
      <c r="AA78" s="14">
        <v>0.96699999999999997</v>
      </c>
      <c r="AB78" s="14">
        <v>0.96699999999999997</v>
      </c>
      <c r="AC78" s="14">
        <v>0.96699999999999997</v>
      </c>
      <c r="AD78" s="14">
        <v>0.96699999999999997</v>
      </c>
      <c r="AE78" s="14">
        <v>0.96699999999999997</v>
      </c>
      <c r="AF78" s="14">
        <v>0.96699999999999997</v>
      </c>
      <c r="AG78" s="14"/>
      <c r="AM78" s="15">
        <v>0.05</v>
      </c>
      <c r="AN78" s="14">
        <v>1.155</v>
      </c>
      <c r="AO78" s="14">
        <v>1.155</v>
      </c>
      <c r="AP78" s="14">
        <v>1.155</v>
      </c>
      <c r="AQ78" s="14">
        <v>1.155</v>
      </c>
      <c r="AR78" s="14">
        <v>1.155</v>
      </c>
      <c r="AS78" s="14">
        <v>1.155</v>
      </c>
      <c r="AT78" s="14">
        <v>1.155</v>
      </c>
      <c r="AU78" s="14">
        <v>1.155</v>
      </c>
      <c r="AV78" s="14">
        <v>1.155</v>
      </c>
      <c r="AW78" s="14">
        <v>1.155</v>
      </c>
      <c r="AX78" s="14">
        <v>1.155</v>
      </c>
      <c r="AY78" s="14">
        <v>1.155</v>
      </c>
      <c r="AZ78" s="14">
        <v>1.155</v>
      </c>
      <c r="BA78" s="14">
        <v>1.155</v>
      </c>
      <c r="BB78" s="14"/>
      <c r="CS78" s="10"/>
      <c r="DZ78"/>
    </row>
    <row r="79" spans="18:130">
      <c r="R79" t="s">
        <v>28</v>
      </c>
      <c r="S79" t="str">
        <f t="shared" ref="S79:AF79" si="17">IF(S76&gt;S77,"yes","no")</f>
        <v>no</v>
      </c>
      <c r="T79" t="str">
        <f t="shared" si="17"/>
        <v>no</v>
      </c>
      <c r="U79" t="str">
        <f t="shared" si="17"/>
        <v>no</v>
      </c>
      <c r="V79" t="str">
        <f t="shared" si="17"/>
        <v>no</v>
      </c>
      <c r="W79" t="str">
        <f t="shared" si="17"/>
        <v>no</v>
      </c>
      <c r="X79" t="str">
        <f t="shared" si="17"/>
        <v>no</v>
      </c>
      <c r="Y79" t="str">
        <f t="shared" si="17"/>
        <v>no</v>
      </c>
      <c r="Z79" t="str">
        <f t="shared" si="17"/>
        <v>no</v>
      </c>
      <c r="AA79" t="str">
        <f t="shared" si="17"/>
        <v>no</v>
      </c>
      <c r="AB79" t="str">
        <f t="shared" si="17"/>
        <v>no</v>
      </c>
      <c r="AC79" t="str">
        <f t="shared" si="17"/>
        <v>no</v>
      </c>
      <c r="AD79" t="str">
        <f t="shared" si="17"/>
        <v>no</v>
      </c>
      <c r="AE79" t="str">
        <f t="shared" si="17"/>
        <v>no</v>
      </c>
      <c r="AF79" t="str">
        <f t="shared" si="17"/>
        <v>no</v>
      </c>
      <c r="AM79" t="s">
        <v>25</v>
      </c>
      <c r="AN79" t="str">
        <f t="shared" ref="AN79:BA79" si="18">IF(AN76&gt;AN77,"yes","no")</f>
        <v>no</v>
      </c>
      <c r="AO79" t="str">
        <f t="shared" si="18"/>
        <v>no</v>
      </c>
      <c r="AP79" t="str">
        <f t="shared" si="18"/>
        <v>no</v>
      </c>
      <c r="AQ79" t="str">
        <f t="shared" si="18"/>
        <v>no</v>
      </c>
      <c r="AR79" t="str">
        <f t="shared" si="18"/>
        <v>no</v>
      </c>
      <c r="AS79" t="str">
        <f t="shared" si="18"/>
        <v>no</v>
      </c>
      <c r="AT79" t="str">
        <f t="shared" si="18"/>
        <v>no</v>
      </c>
      <c r="AU79" t="str">
        <f t="shared" si="18"/>
        <v>no</v>
      </c>
      <c r="AV79" t="str">
        <f t="shared" si="18"/>
        <v>no</v>
      </c>
      <c r="AW79" t="str">
        <f t="shared" si="18"/>
        <v>no</v>
      </c>
      <c r="AX79" t="str">
        <f t="shared" si="18"/>
        <v>no</v>
      </c>
      <c r="AY79" t="str">
        <f t="shared" si="18"/>
        <v>no</v>
      </c>
      <c r="AZ79" t="str">
        <f t="shared" si="18"/>
        <v>no</v>
      </c>
      <c r="BA79" t="str">
        <f t="shared" si="18"/>
        <v>no</v>
      </c>
      <c r="CS79" s="10"/>
      <c r="DZ79"/>
    </row>
    <row r="80" spans="18:130">
      <c r="R80" t="s">
        <v>24</v>
      </c>
      <c r="S80" t="str">
        <f t="shared" ref="S80:AF80" si="19">IF(AND(S76&gt;S78,S76&lt;=S77),"yes","no")</f>
        <v>no</v>
      </c>
      <c r="T80" t="str">
        <f t="shared" si="19"/>
        <v>no</v>
      </c>
      <c r="U80" t="str">
        <f t="shared" si="19"/>
        <v>no</v>
      </c>
      <c r="V80" t="str">
        <f t="shared" si="19"/>
        <v>no</v>
      </c>
      <c r="W80" t="str">
        <f t="shared" si="19"/>
        <v>no</v>
      </c>
      <c r="X80" t="str">
        <f t="shared" si="19"/>
        <v>no</v>
      </c>
      <c r="Y80" t="str">
        <f t="shared" si="19"/>
        <v>no</v>
      </c>
      <c r="Z80" t="str">
        <f t="shared" si="19"/>
        <v>no</v>
      </c>
      <c r="AA80" t="str">
        <f t="shared" si="19"/>
        <v>no</v>
      </c>
      <c r="AB80" t="str">
        <f t="shared" si="19"/>
        <v>no</v>
      </c>
      <c r="AC80" t="str">
        <f t="shared" si="19"/>
        <v>no</v>
      </c>
      <c r="AD80" t="str">
        <f t="shared" si="19"/>
        <v>no</v>
      </c>
      <c r="AE80" t="str">
        <f t="shared" si="19"/>
        <v>no</v>
      </c>
      <c r="AF80" t="str">
        <f t="shared" si="19"/>
        <v>no</v>
      </c>
      <c r="AM80" t="s">
        <v>24</v>
      </c>
      <c r="AN80" t="str">
        <f t="shared" ref="AN80:BA80" si="20">IF(AND(AN76&gt;AN78,AN76&lt;=AN77),"yes","no")</f>
        <v>no</v>
      </c>
      <c r="AO80" t="str">
        <f t="shared" si="20"/>
        <v>no</v>
      </c>
      <c r="AP80" t="str">
        <f t="shared" si="20"/>
        <v>no</v>
      </c>
      <c r="AQ80" t="str">
        <f t="shared" si="20"/>
        <v>no</v>
      </c>
      <c r="AR80" t="str">
        <f t="shared" si="20"/>
        <v>no</v>
      </c>
      <c r="AS80" t="str">
        <f t="shared" si="20"/>
        <v>no</v>
      </c>
      <c r="AT80" t="str">
        <f t="shared" si="20"/>
        <v>no</v>
      </c>
      <c r="AU80" t="str">
        <f t="shared" si="20"/>
        <v>no</v>
      </c>
      <c r="AV80" t="str">
        <f t="shared" si="20"/>
        <v>no</v>
      </c>
      <c r="AW80" t="str">
        <f t="shared" si="20"/>
        <v>no</v>
      </c>
      <c r="AX80" t="str">
        <f t="shared" si="20"/>
        <v>no</v>
      </c>
      <c r="AY80" t="str">
        <f t="shared" si="20"/>
        <v>no</v>
      </c>
      <c r="AZ80" t="str">
        <f t="shared" si="20"/>
        <v>no</v>
      </c>
      <c r="BA80" t="str">
        <f t="shared" si="20"/>
        <v>no</v>
      </c>
      <c r="CS80" s="10"/>
      <c r="DZ80"/>
    </row>
    <row r="81" spans="18:130">
      <c r="CS81" s="10"/>
      <c r="DZ81"/>
    </row>
    <row r="82" spans="18:130" ht="15" thickBot="1">
      <c r="R82" s="106" t="s">
        <v>90</v>
      </c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M82" t="s">
        <v>54</v>
      </c>
      <c r="CS82" s="10"/>
      <c r="DZ82"/>
    </row>
    <row r="83" spans="18:130" ht="15" thickBot="1">
      <c r="R83" s="64" t="s">
        <v>89</v>
      </c>
      <c r="S83" s="64">
        <v>1</v>
      </c>
      <c r="T83" s="64">
        <v>2</v>
      </c>
      <c r="U83" s="64">
        <v>3</v>
      </c>
      <c r="V83" s="64">
        <v>4</v>
      </c>
      <c r="W83" s="64">
        <v>5</v>
      </c>
      <c r="X83" s="64">
        <v>6</v>
      </c>
      <c r="Y83" s="64">
        <v>7</v>
      </c>
      <c r="Z83" s="64">
        <v>8</v>
      </c>
      <c r="AA83" s="64">
        <v>9</v>
      </c>
      <c r="AB83" s="64">
        <v>10</v>
      </c>
      <c r="AC83" s="64">
        <v>11</v>
      </c>
      <c r="AD83" s="64">
        <v>12</v>
      </c>
      <c r="AE83" s="64">
        <v>13</v>
      </c>
      <c r="AF83" s="64">
        <v>14</v>
      </c>
      <c r="AG83" s="64"/>
      <c r="AN83" t="s">
        <v>15</v>
      </c>
      <c r="AO83" t="s">
        <v>14</v>
      </c>
      <c r="AP83" t="s">
        <v>13</v>
      </c>
      <c r="AQ83" t="s">
        <v>12</v>
      </c>
      <c r="AR83" t="s">
        <v>11</v>
      </c>
      <c r="AS83" t="s">
        <v>10</v>
      </c>
      <c r="AT83" t="s">
        <v>9</v>
      </c>
      <c r="AU83" t="s">
        <v>8</v>
      </c>
      <c r="AV83" t="s">
        <v>7</v>
      </c>
      <c r="AW83" t="s">
        <v>6</v>
      </c>
      <c r="AX83" t="s">
        <v>5</v>
      </c>
      <c r="AY83" t="s">
        <v>4</v>
      </c>
      <c r="AZ83" t="s">
        <v>3</v>
      </c>
      <c r="BA83" t="s">
        <v>2</v>
      </c>
      <c r="CS83" s="10"/>
      <c r="DZ83"/>
    </row>
    <row r="84" spans="18:130">
      <c r="R84" s="65" t="s">
        <v>53</v>
      </c>
      <c r="S84" s="69">
        <v>8.4852813742385695</v>
      </c>
      <c r="T84" s="69">
        <v>3.5355339059327378</v>
      </c>
      <c r="U84" s="69">
        <v>34.648232278140831</v>
      </c>
      <c r="V84" s="69">
        <v>0.70710678118654757</v>
      </c>
      <c r="W84" s="69">
        <v>0.70710678118654757</v>
      </c>
      <c r="X84" s="69">
        <v>12.727922061357855</v>
      </c>
      <c r="Y84" s="69">
        <v>14.142135623730951</v>
      </c>
      <c r="Z84" s="69">
        <v>3.5355339059327378</v>
      </c>
      <c r="AA84" s="69">
        <v>8.4852813742385695</v>
      </c>
      <c r="AB84" s="69">
        <v>7.0710678118654755</v>
      </c>
      <c r="AC84" s="69">
        <v>2.8284271247461903</v>
      </c>
      <c r="AD84" s="69">
        <v>4.2426406871192848</v>
      </c>
      <c r="AE84" s="69">
        <v>9.1923881554251174</v>
      </c>
      <c r="AF84">
        <v>2.8284271247461903</v>
      </c>
      <c r="AM84" t="s">
        <v>88</v>
      </c>
      <c r="AN84">
        <f>MIN(S4:S6)</f>
        <v>71</v>
      </c>
      <c r="AO84">
        <f>MIN(U4:U6)</f>
        <v>72.5</v>
      </c>
      <c r="AP84">
        <f>MIN(W4:W6)</f>
        <v>58.5</v>
      </c>
      <c r="AQ84">
        <f>MIN(Y4:Y6)</f>
        <v>64.5</v>
      </c>
      <c r="AR84">
        <f>MIN(AA4:AA6)</f>
        <v>68.5</v>
      </c>
      <c r="AS84">
        <f>MIN(AC4:AC6)</f>
        <v>63.5</v>
      </c>
      <c r="AT84">
        <f>MIN(AE4:AE6)</f>
        <v>53</v>
      </c>
      <c r="AU84">
        <f>MIN(AG4:AG6)</f>
        <v>40</v>
      </c>
      <c r="AV84">
        <f>MIN(AI4:AI6)</f>
        <v>69</v>
      </c>
      <c r="AW84">
        <f>MIN(AK4:AK6)</f>
        <v>52.5</v>
      </c>
      <c r="AX84">
        <f>MIN(AM4:AM6)</f>
        <v>56</v>
      </c>
      <c r="AY84">
        <f>MIN(AO4:AO6)</f>
        <v>51</v>
      </c>
      <c r="AZ84">
        <f>MIN(AQ4:AQ6)</f>
        <v>51.5</v>
      </c>
      <c r="BA84">
        <f>MIN(AS4:AS6)</f>
        <v>71</v>
      </c>
      <c r="CS84" s="10"/>
      <c r="DZ84"/>
    </row>
    <row r="85" spans="18:130">
      <c r="R85" s="65" t="s">
        <v>26</v>
      </c>
      <c r="S85" s="69">
        <v>0.46753246753246747</v>
      </c>
      <c r="T85" s="69">
        <v>0.73529411764705888</v>
      </c>
      <c r="U85" s="69">
        <v>0.75148669796557122</v>
      </c>
      <c r="V85" s="69">
        <v>0.33333333333333331</v>
      </c>
      <c r="W85" s="69">
        <v>0.5</v>
      </c>
      <c r="X85" s="69">
        <v>0.78260869565217395</v>
      </c>
      <c r="Y85" s="69">
        <v>0.71428571428571441</v>
      </c>
      <c r="Z85" s="69">
        <v>0.75757575757575757</v>
      </c>
      <c r="AA85" s="69">
        <v>0.96644295302013428</v>
      </c>
      <c r="AB85" s="69">
        <v>0.86206896551724144</v>
      </c>
      <c r="AC85" s="69">
        <v>0.5</v>
      </c>
      <c r="AD85" s="69">
        <v>0.67924528301886777</v>
      </c>
      <c r="AE85" s="69">
        <v>0.77168949771689499</v>
      </c>
      <c r="AF85">
        <v>0.66666666666666663</v>
      </c>
      <c r="AM85" t="s">
        <v>50</v>
      </c>
      <c r="AN85">
        <f>AVERAGE(S4:S6)</f>
        <v>73.666666666666671</v>
      </c>
      <c r="AO85">
        <f>AVERAGE(U4:U6)</f>
        <v>75</v>
      </c>
      <c r="AP85">
        <f>AVERAGE(W4:W6)</f>
        <v>59.5</v>
      </c>
      <c r="AQ85">
        <f>AVERAGE(Y4:Y6)</f>
        <v>66</v>
      </c>
      <c r="AR85">
        <f>AVERAGE(AA4:AA6)</f>
        <v>73.333333333333329</v>
      </c>
      <c r="AS85">
        <f>AVERAGE(AC4:AC6)</f>
        <v>64.5</v>
      </c>
      <c r="AT85">
        <f>AVERAGE(AE4:AE6)</f>
        <v>58</v>
      </c>
      <c r="AU85">
        <f>AVERAGE(AG4:AG6)</f>
        <v>44</v>
      </c>
      <c r="AV85">
        <f>AVERAGE(AI4:AI6)</f>
        <v>69.833333333333329</v>
      </c>
      <c r="AW85">
        <f>AVERAGE(AK4:AK6)</f>
        <v>56.833333333333336</v>
      </c>
      <c r="AX85">
        <f>AVERAGE(AM4:AM6)</f>
        <v>56.333333333333336</v>
      </c>
      <c r="AY85">
        <f>AVERAGE(AO4:AO6)</f>
        <v>54</v>
      </c>
      <c r="AZ85">
        <f>AVERAGE(AQ4:AQ6)</f>
        <v>52.833333333333336</v>
      </c>
      <c r="BA85">
        <f>AVERAGE(AS4:AS6)</f>
        <v>73.166666666666671</v>
      </c>
      <c r="CS85" s="10"/>
      <c r="DZ85"/>
    </row>
    <row r="86" spans="18:130">
      <c r="R86" s="65" t="s">
        <v>19</v>
      </c>
      <c r="S86" s="69">
        <v>0.99299999999999999</v>
      </c>
      <c r="T86" s="69">
        <v>0.99299999999999999</v>
      </c>
      <c r="U86" s="69">
        <v>0.99299999999999999</v>
      </c>
      <c r="V86" s="69">
        <v>0.99299999999999999</v>
      </c>
      <c r="W86" s="69">
        <v>0.99299999999999999</v>
      </c>
      <c r="X86" s="69">
        <v>0.99299999999999999</v>
      </c>
      <c r="Y86" s="69">
        <v>0.99299999999999999</v>
      </c>
      <c r="Z86" s="69">
        <v>0.99299999999999999</v>
      </c>
      <c r="AA86" s="69">
        <v>0.99299999999999999</v>
      </c>
      <c r="AB86" s="69">
        <v>0.99299999999999999</v>
      </c>
      <c r="AC86" s="69">
        <v>0.99299999999999999</v>
      </c>
      <c r="AD86" s="69">
        <v>0.99299999999999999</v>
      </c>
      <c r="AE86" s="69">
        <v>0.99299999999999999</v>
      </c>
      <c r="AF86" s="69">
        <v>0.99299999999999999</v>
      </c>
      <c r="AG86" s="69"/>
      <c r="AM86" t="s">
        <v>55</v>
      </c>
      <c r="AN86">
        <f>_xlfn.STDEV.S(S4:S6)</f>
        <v>3.7859388972001824</v>
      </c>
      <c r="AO86">
        <f>_xlfn.STDEV.S(U4:U6)</f>
        <v>2.179449471770337</v>
      </c>
      <c r="AP86">
        <f>_xlfn.STDEV.S(W4:W6)</f>
        <v>1</v>
      </c>
      <c r="AQ86">
        <f>_xlfn.STDEV.S(Y4:Y6)</f>
        <v>1.8027756377319946</v>
      </c>
      <c r="AR86">
        <f>_xlfn.STDEV.S(AA4:AA6)</f>
        <v>4.1932485418030412</v>
      </c>
      <c r="AS86">
        <f>_xlfn.STDEV.S(AC4:AC6)</f>
        <v>1.3228756555322954</v>
      </c>
      <c r="AT86">
        <f>_xlfn.STDEV.S(AE4:AE6)</f>
        <v>6.2449979983983983</v>
      </c>
      <c r="AU86">
        <f>_xlfn.STDEV.S(AG4:AG6)</f>
        <v>4</v>
      </c>
      <c r="AV86">
        <f>_xlfn.STDEV.S(AI4:AI6)</f>
        <v>0.76376261582597338</v>
      </c>
      <c r="AW86">
        <f>_xlfn.STDEV.S(AK4:AK67)</f>
        <v>5.8594652770823155</v>
      </c>
      <c r="AX86">
        <f>_xlfn.STDEV.S(AM4:AM6)</f>
        <v>0.57735026918962584</v>
      </c>
      <c r="AY86">
        <f>_xlfn.STDEV.S(AO4:AO6)</f>
        <v>5.196152422706632</v>
      </c>
      <c r="AZ86">
        <f>_xlfn.STDEV.S(AQ4:AQ6)</f>
        <v>1.2583057392117918</v>
      </c>
      <c r="BA86">
        <f>_xlfn.STDEV.S(AS4:AS6)</f>
        <v>2.0207259421636903</v>
      </c>
      <c r="CS86" s="10"/>
      <c r="DZ86"/>
    </row>
    <row r="87" spans="18:130">
      <c r="R87" s="65" t="s">
        <v>18</v>
      </c>
      <c r="S87" s="69">
        <v>0.96699999999999997</v>
      </c>
      <c r="T87" s="69">
        <v>0.96699999999999997</v>
      </c>
      <c r="U87" s="69">
        <v>0.96699999999999997</v>
      </c>
      <c r="V87" s="69">
        <v>0.96699999999999997</v>
      </c>
      <c r="W87" s="69">
        <v>0.96699999999999997</v>
      </c>
      <c r="X87" s="69">
        <v>0.96699999999999997</v>
      </c>
      <c r="Y87" s="69">
        <v>0.96699999999999997</v>
      </c>
      <c r="Z87" s="69">
        <v>0.96699999999999997</v>
      </c>
      <c r="AA87" s="69">
        <v>0.96699999999999997</v>
      </c>
      <c r="AB87" s="69">
        <v>0.96699999999999997</v>
      </c>
      <c r="AC87" s="69">
        <v>0.96699999999999997</v>
      </c>
      <c r="AD87" s="69">
        <v>0.96699999999999997</v>
      </c>
      <c r="AE87" s="69">
        <v>0.96699999999999997</v>
      </c>
      <c r="AF87" s="69">
        <v>0.96699999999999997</v>
      </c>
      <c r="AG87" s="69"/>
      <c r="AM87" t="s">
        <v>20</v>
      </c>
      <c r="AN87">
        <f>(AN85-AN84)/AN86</f>
        <v>0.70436072506050029</v>
      </c>
      <c r="AO87">
        <f t="shared" ref="AO87:BA87" si="21">(AO85-AO84)/AO86</f>
        <v>1.1470786693528088</v>
      </c>
      <c r="AP87">
        <f t="shared" si="21"/>
        <v>1</v>
      </c>
      <c r="AQ87">
        <f t="shared" si="21"/>
        <v>0.83205029433784372</v>
      </c>
      <c r="AR87">
        <f t="shared" si="21"/>
        <v>1.1526465185998871</v>
      </c>
      <c r="AS87">
        <f t="shared" si="21"/>
        <v>0.7559289460184544</v>
      </c>
      <c r="AT87">
        <f t="shared" si="21"/>
        <v>0.80064076902543568</v>
      </c>
      <c r="AU87">
        <f t="shared" si="21"/>
        <v>1</v>
      </c>
      <c r="AV87">
        <f t="shared" si="21"/>
        <v>1.0910894511799556</v>
      </c>
      <c r="AW87">
        <f t="shared" si="21"/>
        <v>0.73954416118514699</v>
      </c>
      <c r="AX87">
        <f t="shared" si="21"/>
        <v>0.57735026918962984</v>
      </c>
      <c r="AY87">
        <f t="shared" si="21"/>
        <v>0.57735026918962573</v>
      </c>
      <c r="AZ87">
        <f t="shared" si="21"/>
        <v>1.0596258856520369</v>
      </c>
      <c r="BA87">
        <f t="shared" si="21"/>
        <v>1.0722219284950216</v>
      </c>
      <c r="CR87" s="10"/>
      <c r="DZ87"/>
    </row>
    <row r="88" spans="18:130" ht="15" thickBot="1">
      <c r="R88" s="67" t="s">
        <v>17</v>
      </c>
      <c r="S88" s="68" t="s">
        <v>16</v>
      </c>
      <c r="T88" s="68" t="s">
        <v>16</v>
      </c>
      <c r="U88" s="68" t="s">
        <v>16</v>
      </c>
      <c r="V88" s="68" t="s">
        <v>16</v>
      </c>
      <c r="W88" s="68" t="s">
        <v>16</v>
      </c>
      <c r="X88" s="68" t="s">
        <v>16</v>
      </c>
      <c r="Y88" s="68" t="s">
        <v>16</v>
      </c>
      <c r="Z88" s="68" t="s">
        <v>16</v>
      </c>
      <c r="AA88" s="68" t="s">
        <v>16</v>
      </c>
      <c r="AB88" s="68" t="s">
        <v>16</v>
      </c>
      <c r="AC88" s="68" t="s">
        <v>16</v>
      </c>
      <c r="AD88" s="68" t="s">
        <v>16</v>
      </c>
      <c r="AE88" s="68" t="s">
        <v>16</v>
      </c>
      <c r="AF88" s="68" t="s">
        <v>16</v>
      </c>
      <c r="AG88" s="68"/>
      <c r="AM88" s="15">
        <v>0.01</v>
      </c>
      <c r="AN88" s="14">
        <v>1.155</v>
      </c>
      <c r="AO88" s="14">
        <v>1.155</v>
      </c>
      <c r="AP88" s="14">
        <v>1.155</v>
      </c>
      <c r="AQ88" s="14">
        <v>1.155</v>
      </c>
      <c r="AR88" s="14">
        <v>1.155</v>
      </c>
      <c r="AS88" s="14">
        <v>1.155</v>
      </c>
      <c r="AT88" s="14">
        <v>1.155</v>
      </c>
      <c r="AU88" s="14">
        <v>1.155</v>
      </c>
      <c r="AV88" s="14">
        <v>1.155</v>
      </c>
      <c r="AW88" s="14">
        <v>1.155</v>
      </c>
      <c r="AX88" s="14">
        <v>1.155</v>
      </c>
      <c r="AY88" s="14">
        <v>1.155</v>
      </c>
      <c r="AZ88" s="14">
        <v>1.155</v>
      </c>
      <c r="BA88" s="14">
        <v>1.155</v>
      </c>
      <c r="BB88" s="14"/>
      <c r="CR88" s="10"/>
      <c r="DZ88"/>
    </row>
    <row r="89" spans="18:130">
      <c r="R89" s="20"/>
      <c r="S89" s="20"/>
      <c r="T89" s="20"/>
      <c r="U89" s="20"/>
      <c r="AM89" s="15">
        <v>0.05</v>
      </c>
      <c r="AN89" s="14">
        <v>1.155</v>
      </c>
      <c r="AO89" s="14">
        <v>1.155</v>
      </c>
      <c r="AP89" s="14">
        <v>1.155</v>
      </c>
      <c r="AQ89" s="14">
        <v>1.155</v>
      </c>
      <c r="AR89" s="14">
        <v>1.155</v>
      </c>
      <c r="AS89" s="14">
        <v>1.155</v>
      </c>
      <c r="AT89" s="14">
        <v>1.155</v>
      </c>
      <c r="AU89" s="14">
        <v>1.155</v>
      </c>
      <c r="AV89" s="14">
        <v>1.155</v>
      </c>
      <c r="AW89" s="14">
        <v>1.155</v>
      </c>
      <c r="AX89" s="14">
        <v>1.155</v>
      </c>
      <c r="AY89" s="14">
        <v>1.155</v>
      </c>
      <c r="AZ89" s="14">
        <v>1.155</v>
      </c>
      <c r="BA89" s="14">
        <v>1.155</v>
      </c>
      <c r="BB89" s="14"/>
      <c r="CR89" s="10"/>
      <c r="DZ89"/>
    </row>
    <row r="90" spans="18:130">
      <c r="R90" s="20"/>
      <c r="S90" s="20"/>
      <c r="T90" s="20"/>
      <c r="U90" s="20"/>
      <c r="AM90" t="s">
        <v>25</v>
      </c>
      <c r="AN90" t="str">
        <f t="shared" ref="AN90:BA90" si="22">IF(AN87&gt;AN88,"yes","no")</f>
        <v>no</v>
      </c>
      <c r="AO90" t="str">
        <f t="shared" si="22"/>
        <v>no</v>
      </c>
      <c r="AP90" t="str">
        <f t="shared" si="22"/>
        <v>no</v>
      </c>
      <c r="AQ90" t="str">
        <f t="shared" si="22"/>
        <v>no</v>
      </c>
      <c r="AR90" t="str">
        <f t="shared" si="22"/>
        <v>no</v>
      </c>
      <c r="AS90" t="str">
        <f t="shared" si="22"/>
        <v>no</v>
      </c>
      <c r="AT90" t="str">
        <f t="shared" si="22"/>
        <v>no</v>
      </c>
      <c r="AU90" t="str">
        <f t="shared" si="22"/>
        <v>no</v>
      </c>
      <c r="AV90" t="str">
        <f t="shared" si="22"/>
        <v>no</v>
      </c>
      <c r="AW90" t="str">
        <f t="shared" si="22"/>
        <v>no</v>
      </c>
      <c r="AX90" t="str">
        <f t="shared" si="22"/>
        <v>no</v>
      </c>
      <c r="AY90" t="str">
        <f t="shared" si="22"/>
        <v>no</v>
      </c>
      <c r="AZ90" t="str">
        <f t="shared" si="22"/>
        <v>no</v>
      </c>
      <c r="BA90" t="str">
        <f t="shared" si="22"/>
        <v>no</v>
      </c>
      <c r="BI90" t="s">
        <v>41</v>
      </c>
      <c r="CR90" s="10"/>
      <c r="DZ90"/>
    </row>
    <row r="91" spans="18:130" ht="15" thickBot="1">
      <c r="R91" s="106"/>
      <c r="S91" s="106"/>
      <c r="T91" s="106"/>
      <c r="U91" s="106"/>
      <c r="V91" s="106"/>
      <c r="W91" s="106"/>
      <c r="X91" s="106"/>
      <c r="Y91" s="106"/>
      <c r="Z91" s="106"/>
      <c r="AA91" s="106"/>
      <c r="AB91" s="106"/>
      <c r="AC91" s="106"/>
      <c r="AD91" s="106"/>
      <c r="AE91" s="106"/>
      <c r="AM91" t="s">
        <v>24</v>
      </c>
      <c r="AN91" t="str">
        <f t="shared" ref="AN91:BA91" si="23">IF(AND(AN87&gt;AN89,AN87&lt;=AN88),"yes","no")</f>
        <v>no</v>
      </c>
      <c r="AO91" t="str">
        <f t="shared" si="23"/>
        <v>no</v>
      </c>
      <c r="AP91" t="str">
        <f t="shared" si="23"/>
        <v>no</v>
      </c>
      <c r="AQ91" t="str">
        <f t="shared" si="23"/>
        <v>no</v>
      </c>
      <c r="AR91" t="str">
        <f t="shared" si="23"/>
        <v>no</v>
      </c>
      <c r="AS91" t="str">
        <f t="shared" si="23"/>
        <v>no</v>
      </c>
      <c r="AT91" t="str">
        <f t="shared" si="23"/>
        <v>no</v>
      </c>
      <c r="AU91" t="str">
        <f t="shared" si="23"/>
        <v>no</v>
      </c>
      <c r="AV91" t="str">
        <f t="shared" si="23"/>
        <v>no</v>
      </c>
      <c r="AW91" t="str">
        <f t="shared" si="23"/>
        <v>no</v>
      </c>
      <c r="AX91" t="str">
        <f t="shared" si="23"/>
        <v>no</v>
      </c>
      <c r="AY91" t="str">
        <f t="shared" si="23"/>
        <v>no</v>
      </c>
      <c r="AZ91" t="str">
        <f t="shared" si="23"/>
        <v>no</v>
      </c>
      <c r="BA91" t="str">
        <f t="shared" si="23"/>
        <v>no</v>
      </c>
      <c r="CR91" s="10"/>
      <c r="DZ91"/>
    </row>
    <row r="92" spans="18:130" ht="15" thickBot="1"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CR92" s="10"/>
      <c r="DZ92"/>
    </row>
    <row r="93" spans="18:130">
      <c r="R93" s="65"/>
      <c r="S93" s="69"/>
      <c r="T93" s="69"/>
      <c r="U93" s="69"/>
      <c r="V93" s="69"/>
      <c r="W93" s="69"/>
      <c r="X93" s="69"/>
      <c r="Y93" s="69"/>
      <c r="Z93" s="69"/>
      <c r="AA93" s="69"/>
      <c r="AB93" s="69"/>
      <c r="AC93" s="69"/>
      <c r="AD93" s="85"/>
      <c r="AE93" s="69"/>
      <c r="CR93" s="10"/>
      <c r="DZ93"/>
    </row>
    <row r="94" spans="18:130">
      <c r="R94" s="65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85"/>
      <c r="AE94" s="69"/>
      <c r="CR94" s="10"/>
      <c r="DZ94"/>
    </row>
    <row r="95" spans="18:130" ht="15" thickBot="1">
      <c r="R95" s="65"/>
      <c r="S95" s="69"/>
      <c r="T95" s="69"/>
      <c r="U95" s="6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CR95" s="10"/>
      <c r="DZ95"/>
    </row>
    <row r="96" spans="18:130" ht="15" thickBot="1">
      <c r="R96" s="65"/>
      <c r="S96" s="69"/>
      <c r="T96" s="69"/>
      <c r="U96" s="6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M96" s="70" t="s">
        <v>23</v>
      </c>
      <c r="AN96" s="64">
        <v>1</v>
      </c>
      <c r="AO96" s="64">
        <v>2</v>
      </c>
      <c r="AP96" s="64">
        <v>3</v>
      </c>
      <c r="AQ96" s="64">
        <v>4</v>
      </c>
      <c r="AR96" s="64">
        <v>5</v>
      </c>
      <c r="AS96" s="64">
        <v>6</v>
      </c>
      <c r="AT96" s="64">
        <v>7</v>
      </c>
      <c r="AU96" s="64">
        <v>8</v>
      </c>
      <c r="AV96" s="64">
        <v>9</v>
      </c>
      <c r="AW96" s="64">
        <v>10</v>
      </c>
      <c r="AX96" s="64">
        <v>11</v>
      </c>
      <c r="AY96" s="64">
        <v>12</v>
      </c>
      <c r="AZ96" s="64">
        <v>13</v>
      </c>
      <c r="BA96" s="64">
        <v>14</v>
      </c>
      <c r="BB96" s="64"/>
      <c r="CR96" s="10"/>
      <c r="DZ96"/>
    </row>
    <row r="97" spans="18:130" ht="15" thickBot="1">
      <c r="R97" s="67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13"/>
      <c r="AG97" s="13"/>
      <c r="AM97" s="71" t="s">
        <v>22</v>
      </c>
      <c r="BA97" s="13"/>
      <c r="BB97" s="13"/>
      <c r="CR97" s="10"/>
      <c r="DZ97"/>
    </row>
    <row r="98" spans="18:130">
      <c r="AM98" t="s">
        <v>52</v>
      </c>
      <c r="AN98" s="46">
        <v>78</v>
      </c>
      <c r="AO98" s="46">
        <v>76.5</v>
      </c>
      <c r="AP98" s="46">
        <v>68.5</v>
      </c>
      <c r="AQ98" s="46">
        <v>60.5</v>
      </c>
      <c r="AR98" s="46">
        <v>68</v>
      </c>
      <c r="AS98" s="46">
        <v>76</v>
      </c>
      <c r="AT98" s="46">
        <v>71</v>
      </c>
      <c r="AU98" s="46">
        <v>66</v>
      </c>
      <c r="AV98" s="46">
        <v>69</v>
      </c>
      <c r="AW98" s="46">
        <v>65</v>
      </c>
      <c r="AX98" s="46">
        <v>48</v>
      </c>
      <c r="AY98" s="66">
        <v>70.5</v>
      </c>
      <c r="AZ98" s="66">
        <v>63.5</v>
      </c>
      <c r="BA98">
        <v>57</v>
      </c>
      <c r="CR98" s="10"/>
      <c r="DZ98"/>
    </row>
    <row r="99" spans="18:130">
      <c r="AM99" s="65" t="s">
        <v>20</v>
      </c>
      <c r="AN99" s="69">
        <v>1.1445861782233098</v>
      </c>
      <c r="AO99" s="69">
        <v>0.68824720161168518</v>
      </c>
      <c r="AP99" s="69">
        <v>0.95584738016189208</v>
      </c>
      <c r="AQ99" s="69">
        <v>1</v>
      </c>
      <c r="AR99" s="69">
        <v>1.1094003924504583</v>
      </c>
      <c r="AS99" s="69">
        <v>0.63594290681373256</v>
      </c>
      <c r="AT99" s="69">
        <v>0.675737378399485</v>
      </c>
      <c r="AU99" s="69">
        <v>1.1338934190276817</v>
      </c>
      <c r="AV99" s="69">
        <v>1.0972901778420971</v>
      </c>
      <c r="AW99" s="69">
        <v>1.1208970766356099</v>
      </c>
      <c r="AX99" s="69">
        <v>1</v>
      </c>
      <c r="AY99" s="66">
        <v>0.87287156094397567</v>
      </c>
      <c r="AZ99" s="66">
        <v>1.1377602479771483</v>
      </c>
      <c r="BA99">
        <v>1.1547005383792472</v>
      </c>
      <c r="CR99" s="10"/>
      <c r="DZ99"/>
    </row>
    <row r="100" spans="18:130"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M100" s="65" t="s">
        <v>19</v>
      </c>
      <c r="AN100" s="69">
        <v>1.155</v>
      </c>
      <c r="AO100" s="69">
        <v>1.155</v>
      </c>
      <c r="AP100" s="69">
        <v>1.155</v>
      </c>
      <c r="AQ100" s="69">
        <v>1.155</v>
      </c>
      <c r="AR100" s="69">
        <v>1.155</v>
      </c>
      <c r="AS100" s="69">
        <v>1.155</v>
      </c>
      <c r="AT100" s="69">
        <v>1.155</v>
      </c>
      <c r="AU100" s="69">
        <v>1.155</v>
      </c>
      <c r="AV100" s="69">
        <v>1.155</v>
      </c>
      <c r="AW100" s="69">
        <v>1.155</v>
      </c>
      <c r="AX100" s="69">
        <v>1.155</v>
      </c>
      <c r="AY100" s="69">
        <v>1.155</v>
      </c>
      <c r="AZ100" s="69">
        <v>1.155</v>
      </c>
      <c r="BA100" s="69">
        <v>1.155</v>
      </c>
      <c r="BB100" s="69"/>
      <c r="CR100" s="10"/>
      <c r="DZ100"/>
    </row>
    <row r="101" spans="18:130"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M101" s="65" t="s">
        <v>18</v>
      </c>
      <c r="AN101" s="69">
        <v>1.155</v>
      </c>
      <c r="AO101" s="69">
        <v>1.155</v>
      </c>
      <c r="AP101" s="69">
        <v>1.155</v>
      </c>
      <c r="AQ101" s="69">
        <v>1.155</v>
      </c>
      <c r="AR101" s="69">
        <v>1.155</v>
      </c>
      <c r="AS101" s="69">
        <v>1.155</v>
      </c>
      <c r="AT101" s="69">
        <v>1.155</v>
      </c>
      <c r="AU101" s="69">
        <v>1.155</v>
      </c>
      <c r="AV101" s="69">
        <v>1.155</v>
      </c>
      <c r="AW101" s="69">
        <v>1.155</v>
      </c>
      <c r="AX101" s="69">
        <v>1.155</v>
      </c>
      <c r="AY101" s="69">
        <v>1.155</v>
      </c>
      <c r="AZ101" s="69">
        <v>1.155</v>
      </c>
      <c r="BA101" s="69">
        <v>1.155</v>
      </c>
      <c r="BB101" s="69"/>
      <c r="CR101" s="10"/>
      <c r="DZ101"/>
    </row>
    <row r="102" spans="18:130" ht="15" thickBot="1"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M102" s="67" t="s">
        <v>17</v>
      </c>
      <c r="AN102" s="72" t="s">
        <v>16</v>
      </c>
      <c r="AO102" s="72" t="s">
        <v>16</v>
      </c>
      <c r="AP102" s="72" t="s">
        <v>16</v>
      </c>
      <c r="AQ102" s="72" t="s">
        <v>16</v>
      </c>
      <c r="AR102" s="72" t="s">
        <v>16</v>
      </c>
      <c r="AS102" s="72" t="s">
        <v>16</v>
      </c>
      <c r="AT102" s="72" t="s">
        <v>16</v>
      </c>
      <c r="AU102" s="72" t="s">
        <v>16</v>
      </c>
      <c r="AV102" s="72" t="s">
        <v>16</v>
      </c>
      <c r="AW102" s="72" t="s">
        <v>16</v>
      </c>
      <c r="AX102" s="72" t="s">
        <v>16</v>
      </c>
      <c r="AY102" s="72" t="s">
        <v>16</v>
      </c>
      <c r="AZ102" s="72" t="s">
        <v>16</v>
      </c>
      <c r="BA102" s="72" t="s">
        <v>16</v>
      </c>
      <c r="BB102" s="72"/>
      <c r="CR102" s="10"/>
      <c r="DZ102"/>
    </row>
    <row r="103" spans="18:130">
      <c r="R103" s="83"/>
      <c r="S103" s="83"/>
      <c r="T103" s="83"/>
      <c r="U103" s="83"/>
      <c r="V103" s="83"/>
      <c r="W103" s="83"/>
      <c r="X103" s="83"/>
      <c r="Y103" s="83"/>
      <c r="Z103" s="83"/>
      <c r="AA103" s="83"/>
      <c r="AB103" s="83"/>
      <c r="AC103" s="83"/>
      <c r="AD103" s="83"/>
      <c r="AE103" s="83"/>
      <c r="AF103" s="20"/>
      <c r="AG103" s="20"/>
      <c r="AH103" s="20"/>
      <c r="AI103" s="20"/>
      <c r="AM103" s="71" t="s">
        <v>21</v>
      </c>
      <c r="AN103" s="45"/>
      <c r="AO103" s="45"/>
      <c r="AP103" s="45"/>
      <c r="AQ103" s="45"/>
      <c r="AR103" s="45"/>
      <c r="AS103" s="45"/>
      <c r="AT103" s="45"/>
      <c r="AU103" s="45"/>
      <c r="AV103" s="45"/>
      <c r="AW103" s="45"/>
      <c r="AX103" s="45"/>
      <c r="CR103" s="10"/>
      <c r="DZ103"/>
    </row>
    <row r="104" spans="18:130"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83"/>
      <c r="AG104" s="83"/>
      <c r="AH104" s="20"/>
      <c r="AI104" s="20"/>
      <c r="AM104" t="s">
        <v>88</v>
      </c>
      <c r="AN104" s="46">
        <v>71</v>
      </c>
      <c r="AO104" s="46">
        <v>72.5</v>
      </c>
      <c r="AP104" s="46">
        <v>52.5</v>
      </c>
      <c r="AQ104" s="46">
        <v>58.5</v>
      </c>
      <c r="AR104" s="46">
        <v>64.5</v>
      </c>
      <c r="AS104" s="46">
        <v>68.5</v>
      </c>
      <c r="AT104" s="46">
        <v>62</v>
      </c>
      <c r="AU104" s="46">
        <v>63.5</v>
      </c>
      <c r="AV104" s="46">
        <v>58</v>
      </c>
      <c r="AW104" s="46">
        <v>53</v>
      </c>
      <c r="AX104" s="46">
        <v>40</v>
      </c>
      <c r="AY104" s="66">
        <v>69</v>
      </c>
      <c r="AZ104" s="66">
        <v>52.5</v>
      </c>
      <c r="BA104">
        <v>56</v>
      </c>
      <c r="CR104" s="10"/>
      <c r="DZ104"/>
    </row>
    <row r="105" spans="18:130"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M105" s="65" t="s">
        <v>20</v>
      </c>
      <c r="AN105" s="69">
        <v>0.70436072506050029</v>
      </c>
      <c r="AO105" s="69">
        <v>1.1470786693528088</v>
      </c>
      <c r="AP105" s="69">
        <v>1.0389645436542312</v>
      </c>
      <c r="AQ105" s="69">
        <v>1</v>
      </c>
      <c r="AR105" s="69">
        <v>0.83205029433784372</v>
      </c>
      <c r="AS105" s="69">
        <v>1.1526465185998871</v>
      </c>
      <c r="AT105" s="69">
        <v>1.1487535432791272</v>
      </c>
      <c r="AU105" s="69">
        <v>0.7559289460184544</v>
      </c>
      <c r="AV105" s="69">
        <v>0.86003824749786073</v>
      </c>
      <c r="AW105" s="69">
        <v>0.80064076902543568</v>
      </c>
      <c r="AX105" s="69">
        <v>1</v>
      </c>
      <c r="AY105" s="66">
        <v>1.0910894511799556</v>
      </c>
      <c r="AZ105" s="66">
        <v>0.73954416118514699</v>
      </c>
      <c r="BA105">
        <v>0.57735026918962984</v>
      </c>
      <c r="CR105" s="10"/>
      <c r="DZ105"/>
    </row>
    <row r="106" spans="18:130">
      <c r="R106" s="84"/>
      <c r="S106" s="84"/>
      <c r="T106" s="84"/>
      <c r="U106" s="84"/>
      <c r="V106" s="84"/>
      <c r="W106" s="84"/>
      <c r="X106" s="84"/>
      <c r="Y106" s="84"/>
      <c r="Z106" s="84"/>
      <c r="AA106" s="84"/>
      <c r="AB106" s="84"/>
      <c r="AC106" s="84"/>
      <c r="AD106" s="84"/>
      <c r="AE106" s="84"/>
      <c r="AF106" s="20"/>
      <c r="AG106" s="20"/>
      <c r="AH106" s="20"/>
      <c r="AI106" s="20"/>
      <c r="AM106" s="65" t="s">
        <v>19</v>
      </c>
      <c r="AN106" s="69">
        <v>1.155</v>
      </c>
      <c r="AO106" s="69">
        <v>1.155</v>
      </c>
      <c r="AP106" s="69">
        <v>1.155</v>
      </c>
      <c r="AQ106" s="69">
        <v>1.155</v>
      </c>
      <c r="AR106" s="69">
        <v>1.155</v>
      </c>
      <c r="AS106" s="69">
        <v>1.155</v>
      </c>
      <c r="AT106" s="69">
        <v>1.155</v>
      </c>
      <c r="AU106" s="69">
        <v>1.155</v>
      </c>
      <c r="AV106" s="69">
        <v>1.155</v>
      </c>
      <c r="AW106" s="69">
        <v>1.155</v>
      </c>
      <c r="AX106" s="69">
        <v>1.155</v>
      </c>
      <c r="AY106" s="69">
        <v>1.155</v>
      </c>
      <c r="AZ106" s="69">
        <v>1.155</v>
      </c>
      <c r="BA106" s="69">
        <v>1.155</v>
      </c>
      <c r="BB106" s="69"/>
      <c r="CR106" s="10"/>
      <c r="DZ106"/>
    </row>
    <row r="107" spans="18:130"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84"/>
      <c r="AG107" s="84"/>
      <c r="AH107" s="20"/>
      <c r="AI107" s="20"/>
      <c r="AM107" s="65" t="s">
        <v>18</v>
      </c>
      <c r="AN107" s="69">
        <v>1.155</v>
      </c>
      <c r="AO107" s="69">
        <v>1.155</v>
      </c>
      <c r="AP107" s="69">
        <v>1.155</v>
      </c>
      <c r="AQ107" s="69">
        <v>1.155</v>
      </c>
      <c r="AR107" s="69">
        <v>1.155</v>
      </c>
      <c r="AS107" s="69">
        <v>1.155</v>
      </c>
      <c r="AT107" s="69">
        <v>1.155</v>
      </c>
      <c r="AU107" s="69">
        <v>1.155</v>
      </c>
      <c r="AV107" s="69">
        <v>1.155</v>
      </c>
      <c r="AW107" s="69">
        <v>1.155</v>
      </c>
      <c r="AX107" s="69">
        <v>1.155</v>
      </c>
      <c r="AY107" s="69">
        <v>1.155</v>
      </c>
      <c r="AZ107" s="69">
        <v>1.155</v>
      </c>
      <c r="BA107" s="69">
        <v>1.155</v>
      </c>
      <c r="BB107" s="69"/>
      <c r="CR107" s="10"/>
      <c r="DZ107"/>
    </row>
    <row r="108" spans="18:130" ht="15" thickBot="1"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M108" s="67" t="s">
        <v>17</v>
      </c>
      <c r="AN108" s="72" t="s">
        <v>16</v>
      </c>
      <c r="AO108" s="72" t="s">
        <v>16</v>
      </c>
      <c r="AP108" s="72" t="s">
        <v>16</v>
      </c>
      <c r="AQ108" s="72" t="s">
        <v>16</v>
      </c>
      <c r="AR108" s="72" t="s">
        <v>16</v>
      </c>
      <c r="AS108" s="72" t="s">
        <v>16</v>
      </c>
      <c r="AT108" s="72" t="s">
        <v>16</v>
      </c>
      <c r="AU108" s="72" t="s">
        <v>16</v>
      </c>
      <c r="AV108" s="72" t="s">
        <v>16</v>
      </c>
      <c r="AW108" s="72" t="s">
        <v>16</v>
      </c>
      <c r="AX108" s="72" t="s">
        <v>16</v>
      </c>
      <c r="AY108" s="72" t="s">
        <v>16</v>
      </c>
      <c r="AZ108" s="72" t="s">
        <v>16</v>
      </c>
      <c r="BA108" s="72" t="s">
        <v>16</v>
      </c>
      <c r="BB108" s="72"/>
      <c r="CR108" s="10"/>
      <c r="DZ108"/>
    </row>
    <row r="109" spans="18:130"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CR109" s="10"/>
      <c r="DZ109"/>
    </row>
    <row r="110" spans="18:130"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CR110" s="10"/>
      <c r="DZ110"/>
    </row>
    <row r="111" spans="18:130">
      <c r="R111" s="83"/>
      <c r="S111" s="83"/>
      <c r="T111" s="83"/>
      <c r="U111" s="83"/>
      <c r="V111" s="83"/>
      <c r="W111" s="83"/>
      <c r="X111" s="83"/>
      <c r="Y111" s="83"/>
      <c r="Z111" s="83"/>
      <c r="AA111" s="83"/>
      <c r="AB111" s="83"/>
      <c r="AC111" s="83"/>
      <c r="AD111" s="83"/>
      <c r="AE111" s="83"/>
      <c r="AF111" s="20"/>
      <c r="AG111" s="20"/>
      <c r="AH111" s="20"/>
      <c r="AI111" s="20"/>
    </row>
    <row r="112" spans="18:130"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</row>
    <row r="114" spans="53:54">
      <c r="BA114" s="11"/>
      <c r="BB114" s="11"/>
    </row>
    <row r="120" spans="53:54">
      <c r="BA120" s="11"/>
      <c r="BB120" s="11"/>
    </row>
  </sheetData>
  <mergeCells count="39">
    <mergeCell ref="AK70:AZ70"/>
    <mergeCell ref="AM2:AN2"/>
    <mergeCell ref="AO2:AP2"/>
    <mergeCell ref="A1:P1"/>
    <mergeCell ref="S2:T2"/>
    <mergeCell ref="U2:V2"/>
    <mergeCell ref="W2:X2"/>
    <mergeCell ref="R1:AV1"/>
    <mergeCell ref="AQ2:AR2"/>
    <mergeCell ref="AS2:AT2"/>
    <mergeCell ref="AU2:AV2"/>
    <mergeCell ref="Y2:Z2"/>
    <mergeCell ref="AA2:AB2"/>
    <mergeCell ref="AC2:AD2"/>
    <mergeCell ref="AE2:AF2"/>
    <mergeCell ref="AK2:AL2"/>
    <mergeCell ref="S43:Z43"/>
    <mergeCell ref="R70:AG70"/>
    <mergeCell ref="S59:T59"/>
    <mergeCell ref="AI2:AJ2"/>
    <mergeCell ref="R10:AG10"/>
    <mergeCell ref="AG2:AH2"/>
    <mergeCell ref="R20:AG20"/>
    <mergeCell ref="R82:AE82"/>
    <mergeCell ref="R91:AE91"/>
    <mergeCell ref="BG26:BN26"/>
    <mergeCell ref="BG34:BN34"/>
    <mergeCell ref="AM43:AT43"/>
    <mergeCell ref="S53:T53"/>
    <mergeCell ref="AC43:AJ43"/>
    <mergeCell ref="S34:Z34"/>
    <mergeCell ref="AC26:AJ26"/>
    <mergeCell ref="AC34:AJ34"/>
    <mergeCell ref="AM26:AT26"/>
    <mergeCell ref="AM34:AT34"/>
    <mergeCell ref="AW43:BD43"/>
    <mergeCell ref="AW34:BD34"/>
    <mergeCell ref="AW26:BD26"/>
    <mergeCell ref="S26:Z26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164"/>
  <sheetViews>
    <sheetView topLeftCell="BO1" workbookViewId="0">
      <selection activeCell="CB1" activeCellId="1" sqref="BQ1:CW1048576 BQ1:CW1048576"/>
    </sheetView>
  </sheetViews>
  <sheetFormatPr baseColWidth="10" defaultRowHeight="14" x14ac:dyDescent="0"/>
  <cols>
    <col min="1" max="1" width="7.1640625" bestFit="1" customWidth="1"/>
    <col min="2" max="16" width="5" bestFit="1" customWidth="1"/>
    <col min="18" max="18" width="14.1640625" customWidth="1"/>
    <col min="19" max="31" width="6.5" customWidth="1"/>
    <col min="32" max="32" width="6" customWidth="1"/>
    <col min="33" max="33" width="6.83203125" customWidth="1"/>
    <col min="34" max="34" width="5.33203125" customWidth="1"/>
    <col min="35" max="35" width="7" customWidth="1"/>
    <col min="36" max="36" width="8.5" customWidth="1"/>
    <col min="37" max="37" width="5" customWidth="1"/>
    <col min="38" max="38" width="9.5" bestFit="1" customWidth="1"/>
    <col min="39" max="39" width="6.5" customWidth="1"/>
    <col min="40" max="52" width="5.6640625" customWidth="1"/>
    <col min="53" max="53" width="7.5" customWidth="1"/>
    <col min="54" max="54" width="7.33203125" customWidth="1"/>
    <col min="55" max="55" width="8.33203125" customWidth="1"/>
    <col min="56" max="56" width="5.83203125" customWidth="1"/>
    <col min="57" max="57" width="7.33203125" customWidth="1"/>
    <col min="58" max="58" width="9.5" bestFit="1" customWidth="1"/>
    <col min="59" max="59" width="6.5" customWidth="1"/>
    <col min="60" max="60" width="6.1640625" customWidth="1"/>
    <col min="61" max="61" width="5.1640625" customWidth="1"/>
    <col min="62" max="62" width="4.83203125" customWidth="1"/>
    <col min="63" max="63" width="8.1640625" customWidth="1"/>
    <col min="64" max="64" width="7.33203125" customWidth="1"/>
    <col min="65" max="65" width="8.6640625" customWidth="1"/>
    <col min="66" max="66" width="6.83203125" customWidth="1"/>
    <col min="67" max="67" width="6.6640625" customWidth="1"/>
    <col min="74" max="76" width="12" bestFit="1" customWidth="1"/>
    <col min="77" max="77" width="14.33203125" style="10" bestFit="1" customWidth="1"/>
    <col min="78" max="79" width="12" bestFit="1" customWidth="1"/>
    <col min="80" max="80" width="12" style="10" bestFit="1" customWidth="1"/>
    <col min="81" max="81" width="15.1640625" bestFit="1" customWidth="1"/>
    <col min="82" max="89" width="12" bestFit="1" customWidth="1"/>
    <col min="90" max="90" width="11" bestFit="1" customWidth="1"/>
    <col min="91" max="91" width="12.6640625" bestFit="1" customWidth="1"/>
    <col min="92" max="104" width="12" bestFit="1" customWidth="1"/>
    <col min="105" max="105" width="12.6640625" bestFit="1" customWidth="1"/>
    <col min="106" max="106" width="12" bestFit="1" customWidth="1"/>
    <col min="107" max="112" width="12" hidden="1" customWidth="1"/>
    <col min="113" max="113" width="13.5" hidden="1" customWidth="1"/>
    <col min="114" max="115" width="12" hidden="1" customWidth="1"/>
    <col min="116" max="116" width="12.6640625" bestFit="1" customWidth="1"/>
    <col min="117" max="117" width="12" bestFit="1" customWidth="1"/>
    <col min="118" max="126" width="0" hidden="1" customWidth="1"/>
    <col min="127" max="128" width="12" bestFit="1" customWidth="1"/>
    <col min="129" max="129" width="12.6640625" bestFit="1" customWidth="1"/>
    <col min="130" max="130" width="12" style="10" bestFit="1" customWidth="1"/>
    <col min="131" max="141" width="12" bestFit="1" customWidth="1"/>
    <col min="142" max="142" width="12.6640625" bestFit="1" customWidth="1"/>
    <col min="143" max="145" width="12" bestFit="1" customWidth="1"/>
    <col min="146" max="146" width="15.1640625" bestFit="1" customWidth="1"/>
    <col min="147" max="148" width="12" bestFit="1" customWidth="1"/>
    <col min="149" max="149" width="12.6640625" bestFit="1" customWidth="1"/>
    <col min="150" max="150" width="12" bestFit="1" customWidth="1"/>
  </cols>
  <sheetData>
    <row r="1" spans="1:130">
      <c r="A1" s="112" t="s">
        <v>84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4"/>
      <c r="R1" s="111" t="s">
        <v>83</v>
      </c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BB1" s="38" t="s">
        <v>82</v>
      </c>
      <c r="BQ1" s="38" t="s">
        <v>81</v>
      </c>
      <c r="BR1" s="38"/>
      <c r="BS1" s="38"/>
      <c r="BT1" s="38"/>
      <c r="BU1" s="38"/>
      <c r="BV1" s="38"/>
    </row>
    <row r="2" spans="1:130">
      <c r="A2" s="103" t="s">
        <v>80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104"/>
      <c r="R2" s="17"/>
      <c r="S2" s="107" t="s">
        <v>15</v>
      </c>
      <c r="T2" s="107"/>
      <c r="U2" s="107" t="s">
        <v>14</v>
      </c>
      <c r="V2" s="107"/>
      <c r="W2" s="107" t="s">
        <v>13</v>
      </c>
      <c r="X2" s="107"/>
      <c r="Y2" s="107" t="s">
        <v>12</v>
      </c>
      <c r="Z2" s="107"/>
      <c r="AA2" s="107" t="s">
        <v>11</v>
      </c>
      <c r="AB2" s="107"/>
      <c r="AC2" s="107" t="s">
        <v>10</v>
      </c>
      <c r="AD2" s="107"/>
      <c r="AE2" s="107" t="s">
        <v>9</v>
      </c>
      <c r="AF2" s="107"/>
      <c r="AG2" s="107" t="s">
        <v>8</v>
      </c>
      <c r="AH2" s="107"/>
      <c r="AI2" s="107" t="s">
        <v>7</v>
      </c>
      <c r="AJ2" s="107"/>
      <c r="AK2" s="107" t="s">
        <v>6</v>
      </c>
      <c r="AL2" s="107"/>
      <c r="AM2" s="107" t="s">
        <v>5</v>
      </c>
      <c r="AN2" s="107"/>
      <c r="AO2" s="107" t="s">
        <v>4</v>
      </c>
      <c r="AP2" s="107"/>
      <c r="AQ2" s="107" t="s">
        <v>3</v>
      </c>
      <c r="AR2" s="107"/>
      <c r="AS2" s="107" t="s">
        <v>2</v>
      </c>
      <c r="AT2" s="107"/>
      <c r="AU2" s="107"/>
      <c r="AV2" s="107"/>
      <c r="AY2" s="17"/>
      <c r="AZ2" s="47" t="s">
        <v>15</v>
      </c>
      <c r="BA2" s="47" t="s">
        <v>14</v>
      </c>
      <c r="BB2" s="47" t="s">
        <v>13</v>
      </c>
      <c r="BC2" s="47" t="s">
        <v>12</v>
      </c>
      <c r="BD2" s="47" t="s">
        <v>11</v>
      </c>
      <c r="BE2" s="47" t="s">
        <v>10</v>
      </c>
      <c r="BF2" s="47" t="s">
        <v>9</v>
      </c>
      <c r="BG2" s="47" t="s">
        <v>8</v>
      </c>
      <c r="BH2" s="47" t="s">
        <v>7</v>
      </c>
      <c r="BI2" s="47" t="s">
        <v>6</v>
      </c>
      <c r="BJ2" s="47" t="s">
        <v>5</v>
      </c>
      <c r="BK2" s="47" t="s">
        <v>4</v>
      </c>
      <c r="BL2" s="47" t="s">
        <v>3</v>
      </c>
      <c r="BM2" s="47" t="s">
        <v>2</v>
      </c>
      <c r="BN2" s="47"/>
      <c r="BQ2" s="17"/>
      <c r="BR2" s="17" t="s">
        <v>48</v>
      </c>
      <c r="BS2" s="17" t="s">
        <v>47</v>
      </c>
      <c r="BT2" s="17"/>
      <c r="BU2" s="86" t="s">
        <v>46</v>
      </c>
      <c r="BV2" s="86" t="s">
        <v>45</v>
      </c>
      <c r="BW2" s="31" t="s">
        <v>44</v>
      </c>
      <c r="BX2" s="31" t="s">
        <v>79</v>
      </c>
      <c r="BY2" s="31" t="s">
        <v>78</v>
      </c>
      <c r="BZ2" s="31" t="s">
        <v>43</v>
      </c>
      <c r="CA2" s="31" t="s">
        <v>77</v>
      </c>
      <c r="CB2" s="31" t="s">
        <v>76</v>
      </c>
      <c r="DZ2"/>
    </row>
    <row r="3" spans="1:130" ht="18.75" customHeight="1">
      <c r="A3" s="75"/>
      <c r="B3" s="101" t="s">
        <v>15</v>
      </c>
      <c r="C3" s="8" t="s">
        <v>14</v>
      </c>
      <c r="D3" s="101" t="s">
        <v>13</v>
      </c>
      <c r="E3" s="101" t="s">
        <v>12</v>
      </c>
      <c r="F3" s="101" t="s">
        <v>11</v>
      </c>
      <c r="G3" s="101" t="s">
        <v>10</v>
      </c>
      <c r="H3" s="101" t="s">
        <v>9</v>
      </c>
      <c r="I3" s="101" t="s">
        <v>8</v>
      </c>
      <c r="J3" s="101" t="s">
        <v>7</v>
      </c>
      <c r="K3" s="101" t="s">
        <v>6</v>
      </c>
      <c r="L3" s="101" t="s">
        <v>5</v>
      </c>
      <c r="M3" s="101" t="s">
        <v>4</v>
      </c>
      <c r="N3" s="101" t="s">
        <v>3</v>
      </c>
      <c r="O3" s="101" t="s">
        <v>2</v>
      </c>
      <c r="P3" s="101"/>
      <c r="R3" s="23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23"/>
      <c r="AY3" s="16"/>
      <c r="AZ3" s="47">
        <f>AVERAGE(S4:S6)</f>
        <v>79.666666666666671</v>
      </c>
      <c r="BA3" s="47">
        <f>AVERAGE(U4:U6)</f>
        <v>75.166666666666671</v>
      </c>
      <c r="BB3" s="47">
        <f>AVERAGE(W4:W6)</f>
        <v>77.166666666666671</v>
      </c>
      <c r="BC3" s="47">
        <f>AVERAGE(Y4:Y6)</f>
        <v>71.833333333333329</v>
      </c>
      <c r="BD3" s="47">
        <f>AVERAGE(AA4:AA6)</f>
        <v>76.5</v>
      </c>
      <c r="BE3" s="47">
        <f>AVERAGE(AC4:AC6)</f>
        <v>75.5</v>
      </c>
      <c r="BF3" s="47">
        <f>AVERAGE(AE4:AE6)</f>
        <v>63.166666666666664</v>
      </c>
      <c r="BG3" s="47">
        <f>AVERAGE(AG4:AG6)</f>
        <v>53</v>
      </c>
      <c r="BH3" s="47">
        <f>AVERAGE(AI4:AI6)</f>
        <v>66</v>
      </c>
      <c r="BI3" s="47">
        <f>AVERAGE(AK4:AK6)</f>
        <v>66.333333333333329</v>
      </c>
      <c r="BJ3" s="47">
        <f>AVERAGE(AM4:AM6)</f>
        <v>74.166666666666671</v>
      </c>
      <c r="BK3" s="47">
        <f>AVERAGE(AO4:AO6)</f>
        <v>52</v>
      </c>
      <c r="BL3" s="47">
        <f>AVERAGE(AQ4:AQ6)</f>
        <v>73.5</v>
      </c>
      <c r="BM3" s="47">
        <f>AVERAGE(AS4:AS6)</f>
        <v>65</v>
      </c>
      <c r="BN3" s="47"/>
      <c r="BQ3" s="19" t="s">
        <v>42</v>
      </c>
      <c r="BR3" s="17">
        <v>3</v>
      </c>
      <c r="BS3" s="17">
        <v>14</v>
      </c>
      <c r="BT3" s="39">
        <f>AZ3</f>
        <v>79.666666666666671</v>
      </c>
      <c r="BU3" s="102">
        <f>SQRT(AZ4)</f>
        <v>2.8867513459481291</v>
      </c>
      <c r="BV3" s="102">
        <f>SQRT(AZ12)</f>
        <v>2.8867513459481291</v>
      </c>
      <c r="BW3" s="17">
        <f t="shared" ref="BW3:BW16" si="0">BU3/BT3</f>
        <v>3.6235372543281956E-2</v>
      </c>
      <c r="BX3" s="17">
        <f>SUM(BW3:BW16)/BS3</f>
        <v>6.8937908952200103E-2</v>
      </c>
      <c r="BY3" s="105">
        <f t="shared" ref="BY3:BY16" si="1">BX3*BT3</f>
        <v>5.4920534131919414</v>
      </c>
      <c r="BZ3" s="17">
        <f t="shared" ref="BZ3:BZ16" si="2">BV3/BT3</f>
        <v>3.6235372543281956E-2</v>
      </c>
      <c r="CA3" s="17">
        <f>SUM(BZ3:BZ16)/BS3</f>
        <v>6.9491354678499651E-2</v>
      </c>
      <c r="CB3" s="105">
        <f t="shared" ref="CB3:CB16" si="3">CA3*BT3</f>
        <v>5.5361445893871393</v>
      </c>
      <c r="DZ3"/>
    </row>
    <row r="4" spans="1:130">
      <c r="A4" s="76" t="s">
        <v>85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R4" s="6" t="s">
        <v>85</v>
      </c>
      <c r="S4" s="28">
        <f>AVERAGE(B5:B6)</f>
        <v>78.5</v>
      </c>
      <c r="T4" s="28">
        <v>2</v>
      </c>
      <c r="U4" s="28">
        <f>AVERAGE(C5:C6)</f>
        <v>76</v>
      </c>
      <c r="V4" s="28">
        <v>2</v>
      </c>
      <c r="W4" s="28">
        <f>AVERAGE(D5:D6)</f>
        <v>77.5</v>
      </c>
      <c r="X4" s="28">
        <v>2</v>
      </c>
      <c r="Y4" s="28">
        <f>AVERAGE(E5:E6)</f>
        <v>72</v>
      </c>
      <c r="Z4" s="28">
        <v>2</v>
      </c>
      <c r="AA4" s="28">
        <f>AVERAGE(F5:F6)</f>
        <v>78</v>
      </c>
      <c r="AB4" s="28">
        <v>2</v>
      </c>
      <c r="AC4" s="28">
        <f>AVERAGE(G5:G6)</f>
        <v>74.5</v>
      </c>
      <c r="AD4" s="28">
        <v>2</v>
      </c>
      <c r="AE4" s="28">
        <f>AVERAGE(H5:H6)</f>
        <v>65.5</v>
      </c>
      <c r="AF4" s="28">
        <v>2</v>
      </c>
      <c r="AG4" s="28">
        <f>AVERAGE(I5:I6)</f>
        <v>50.5</v>
      </c>
      <c r="AH4" s="28">
        <v>2</v>
      </c>
      <c r="AI4" s="28">
        <f>AVERAGE(J5:J6)</f>
        <v>68</v>
      </c>
      <c r="AJ4" s="28">
        <v>2</v>
      </c>
      <c r="AK4" s="28">
        <f>AVERAGE(K5:K6)</f>
        <v>68.5</v>
      </c>
      <c r="AL4" s="28">
        <v>2</v>
      </c>
      <c r="AM4" s="28">
        <f>AVERAGE(L5:L6)</f>
        <v>76</v>
      </c>
      <c r="AN4" s="28">
        <v>2</v>
      </c>
      <c r="AO4" s="28">
        <f>AVERAGE(M5:M6)</f>
        <v>53.5</v>
      </c>
      <c r="AP4" s="28">
        <v>2</v>
      </c>
      <c r="AQ4" s="28">
        <f>AVERAGE(N5:N6)</f>
        <v>71.5</v>
      </c>
      <c r="AR4" s="28">
        <v>2</v>
      </c>
      <c r="AS4" s="28">
        <f>AVERAGE(O5:O6)</f>
        <v>68</v>
      </c>
      <c r="AT4" s="28">
        <v>2</v>
      </c>
      <c r="AU4" s="44"/>
      <c r="AV4" s="28"/>
      <c r="AY4" s="16" t="s">
        <v>75</v>
      </c>
      <c r="AZ4" s="47">
        <f>SUM((T4-1)*X28,(T5-1)*X29,(T6-1)*X30)/SUM(T4-1,T5-1,T6-1)</f>
        <v>8.3333333333333339</v>
      </c>
      <c r="BA4" s="47">
        <f>SUM((V4-1)*AH28,(V5-1)*AH29,(V6-1)*AH30)/SUM(V4-1,V5-1,V6-1)</f>
        <v>1.5000000000000002</v>
      </c>
      <c r="BB4" s="47">
        <f>SUM((X4-1)*AR28,(X5-1)*AR29,(X6-1)*AR30)/SUM(X4-1,X5-1,X6-1)</f>
        <v>2.8333333333333339</v>
      </c>
      <c r="BC4" s="47">
        <f>SUM((Z4-1)*BB28,(Z5-1)*BB29,(Z6-1)*BB30)/SUM(Z4-1,Z5-1,Z6-1)</f>
        <v>4.833333333333333</v>
      </c>
      <c r="BD4" s="47">
        <f>SUM((AB4-1)*BL28,(AB5-1)*BL29,(AB6-1)*BL30)/SUM(AB4-1,AB5-1,AB6-1)</f>
        <v>14.833333333333336</v>
      </c>
      <c r="BE4" s="47">
        <f>SUM((AD4-1)*X36,(AD5-1)*X37,(AD6-1)*X38)/SUM(AD4-1,AD5-1,AD6-1)</f>
        <v>12.5</v>
      </c>
      <c r="BF4" s="47">
        <f>SUM((AF4-1)*AH36,(AF5-1)*AH37,(AF6-1)*AH38)/SUM(AF4-1,AF5-1,AF6-1)</f>
        <v>21.833333333333329</v>
      </c>
      <c r="BG4" s="47">
        <f>SUM((AH4-1)*AR36,(AH5-1)*AR37,(AH6-1)*AR38)/SUM(AH4-1,AH5-1,AH6-1)</f>
        <v>101.66666666666667</v>
      </c>
      <c r="BH4" s="47">
        <f>SUM((AJ4-1)*BB36,(AJ5-1)*BB37,(AJ6-1)*BB38)/SUM(AJ4-1,AJ5-1,AJ6-1)</f>
        <v>4.0000000000000009</v>
      </c>
      <c r="BI4" s="47">
        <f>SUM((AL4-1)*BL36,(AL5-1)*BL37,(AL6-1)*BL38)/SUM(AL4-1,AL5-1,AL6-1)</f>
        <v>21.666666666666668</v>
      </c>
      <c r="BJ4" s="47">
        <f>SUM((AN4-1)*X45,(AN5-1)*X46,(AN6-1)*X47)/SUM(AN4-1,AN5-1,AN6-1)</f>
        <v>1.5000000000000002</v>
      </c>
      <c r="BK4" s="47">
        <f>SUM((AP4-1)*AH45,(AP5-1)*AH46,(AP6-1)*AH47)/SUM(AP4-1,AP5-1,AP6-1)</f>
        <v>132.33333333333334</v>
      </c>
      <c r="BL4" s="47">
        <f>SUM((AR4-1)*AR45,(AR5-1)*AR46,(AR6-1)*AR47)/SUM(AR4-1,AR5-1,AR6-1)</f>
        <v>60.5</v>
      </c>
      <c r="BM4" s="47">
        <f>SUM((AT4-1)*BB45,(AT5-1)*BB46,(AT6-1)*BB47)/SUM(AT4-1,AT5-1,AT6-1)</f>
        <v>12.666666666666664</v>
      </c>
      <c r="BN4" s="47"/>
      <c r="BQ4" s="17" t="s">
        <v>40</v>
      </c>
      <c r="BR4" s="17">
        <v>3</v>
      </c>
      <c r="BS4" s="17">
        <v>14</v>
      </c>
      <c r="BT4" s="39">
        <f>BA3</f>
        <v>75.166666666666671</v>
      </c>
      <c r="BU4" s="102">
        <f>SQRT(BA4)</f>
        <v>1.2247448713915892</v>
      </c>
      <c r="BV4" s="102">
        <f>SQRT(BA12)</f>
        <v>1.2583057392117918</v>
      </c>
      <c r="BW4" s="17">
        <f t="shared" si="0"/>
        <v>1.6293723344455731E-2</v>
      </c>
      <c r="BX4" s="17">
        <f t="shared" ref="BX4:BX16" si="4">BX3</f>
        <v>6.8937908952200103E-2</v>
      </c>
      <c r="BY4" s="105">
        <f t="shared" si="1"/>
        <v>5.1818328229070412</v>
      </c>
      <c r="BZ4" s="17">
        <f t="shared" si="2"/>
        <v>1.6740209390844234E-2</v>
      </c>
      <c r="CA4" s="17">
        <f t="shared" ref="CA4:CA16" si="5">CA3</f>
        <v>6.9491354678499651E-2</v>
      </c>
      <c r="CB4" s="105">
        <f t="shared" si="3"/>
        <v>5.2234334933338911</v>
      </c>
      <c r="DZ4"/>
    </row>
    <row r="5" spans="1:130">
      <c r="A5" s="77" t="s">
        <v>1</v>
      </c>
      <c r="B5" s="5">
        <v>80</v>
      </c>
      <c r="C5" s="5">
        <v>77</v>
      </c>
      <c r="D5" s="5">
        <v>77</v>
      </c>
      <c r="E5" s="5">
        <v>74</v>
      </c>
      <c r="F5" s="5">
        <v>74</v>
      </c>
      <c r="G5" s="5">
        <v>71</v>
      </c>
      <c r="H5" s="5">
        <v>64</v>
      </c>
      <c r="I5" s="5">
        <v>62</v>
      </c>
      <c r="J5" s="5">
        <v>69</v>
      </c>
      <c r="K5" s="5">
        <v>73</v>
      </c>
      <c r="L5" s="5">
        <v>75</v>
      </c>
      <c r="M5" s="5">
        <v>65</v>
      </c>
      <c r="N5" s="5">
        <v>78</v>
      </c>
      <c r="O5" s="5">
        <v>65</v>
      </c>
      <c r="P5" s="5"/>
      <c r="R5" s="4" t="s">
        <v>86</v>
      </c>
      <c r="S5" s="27">
        <f>AVERAGE(B8:B9)</f>
        <v>78.5</v>
      </c>
      <c r="T5" s="27">
        <v>2</v>
      </c>
      <c r="U5" s="27">
        <f>AVERAGE(C8:C9)</f>
        <v>74</v>
      </c>
      <c r="V5" s="27">
        <v>2</v>
      </c>
      <c r="W5" s="27">
        <f>AVERAGE(D8:D9)</f>
        <v>76</v>
      </c>
      <c r="X5" s="27">
        <v>2</v>
      </c>
      <c r="Y5" s="27">
        <f>AVERAGE(E8:E9)</f>
        <v>73.5</v>
      </c>
      <c r="Z5" s="27">
        <v>2</v>
      </c>
      <c r="AA5" s="27">
        <f>AVERAGE(F8:F9)</f>
        <v>76</v>
      </c>
      <c r="AB5" s="27">
        <v>2</v>
      </c>
      <c r="AC5" s="27">
        <f>AVERAGE(G8:G9)</f>
        <v>75.5</v>
      </c>
      <c r="AD5" s="27">
        <v>2</v>
      </c>
      <c r="AE5" s="27">
        <f>AVERAGE(H8:H9)</f>
        <v>61.5</v>
      </c>
      <c r="AF5" s="27">
        <v>2</v>
      </c>
      <c r="AG5" s="27">
        <f>AVERAGE(I8:I9)</f>
        <v>52.5</v>
      </c>
      <c r="AH5" s="27">
        <v>2</v>
      </c>
      <c r="AI5" s="27">
        <f>AVERAGE(J8:J9)</f>
        <v>65</v>
      </c>
      <c r="AJ5" s="27">
        <v>2</v>
      </c>
      <c r="AK5" s="27">
        <f>AVERAGE(K8:K9)</f>
        <v>65.5</v>
      </c>
      <c r="AL5" s="27">
        <v>2</v>
      </c>
      <c r="AM5" s="27">
        <f>AVERAGE(L8:L9)</f>
        <v>73</v>
      </c>
      <c r="AN5" s="27">
        <v>2</v>
      </c>
      <c r="AO5" s="27">
        <f>AVERAGE(M8:M9)</f>
        <v>53</v>
      </c>
      <c r="AP5" s="27">
        <v>2</v>
      </c>
      <c r="AQ5" s="27">
        <f>AVERAGE(N8:N9)</f>
        <v>74.5</v>
      </c>
      <c r="AR5" s="27">
        <v>2</v>
      </c>
      <c r="AS5" s="27">
        <f>AVERAGE(O8:O9)</f>
        <v>66</v>
      </c>
      <c r="AT5" s="27">
        <v>2</v>
      </c>
      <c r="AU5" s="60"/>
      <c r="AV5" s="27"/>
      <c r="AY5" s="37" t="s">
        <v>74</v>
      </c>
      <c r="AZ5" s="23">
        <f>SUM(T4:T6)</f>
        <v>6</v>
      </c>
      <c r="BA5" s="23">
        <f>SUM(V4:V6)</f>
        <v>6</v>
      </c>
      <c r="BB5" s="23">
        <f>SUM(X4:X6)</f>
        <v>6</v>
      </c>
      <c r="BC5" s="23">
        <f>SUM(Z4:Z6)</f>
        <v>6</v>
      </c>
      <c r="BD5" s="23">
        <f>SUM(AB4:AB6)</f>
        <v>6</v>
      </c>
      <c r="BE5" s="23">
        <f>SUM(AD4:AD6)</f>
        <v>6</v>
      </c>
      <c r="BF5" s="23">
        <f>SUM(AF4:AF6)</f>
        <v>6</v>
      </c>
      <c r="BG5" s="23">
        <f>SUM(AH4:AH6)</f>
        <v>6</v>
      </c>
      <c r="BH5" s="23">
        <f>SUM(AJ4:AJ6)</f>
        <v>6</v>
      </c>
      <c r="BI5" s="23">
        <f>SUM(AL4:AL6)</f>
        <v>6</v>
      </c>
      <c r="BJ5" s="23">
        <f>SUM(AN4:AN6)</f>
        <v>6</v>
      </c>
      <c r="BK5" s="23">
        <f>SUM(AP4:AP6)</f>
        <v>6</v>
      </c>
      <c r="BL5" s="23">
        <f>SUM(AR4:AR6)</f>
        <v>6</v>
      </c>
      <c r="BM5" s="23">
        <f>SUM(AT4:AT6)</f>
        <v>6</v>
      </c>
      <c r="BN5" s="23"/>
      <c r="BQ5" s="17" t="s">
        <v>39</v>
      </c>
      <c r="BR5" s="17">
        <v>3</v>
      </c>
      <c r="BS5" s="17">
        <v>14</v>
      </c>
      <c r="BT5" s="39">
        <f>BB3</f>
        <v>77.166666666666671</v>
      </c>
      <c r="BU5" s="102">
        <f>SQRT(BB4)</f>
        <v>1.6832508230603465</v>
      </c>
      <c r="BV5" s="102">
        <f>SQRT(BB12)</f>
        <v>1.6832508230603465</v>
      </c>
      <c r="BW5" s="17">
        <f t="shared" si="0"/>
        <v>2.1813185612013127E-2</v>
      </c>
      <c r="BX5" s="17">
        <f t="shared" si="4"/>
        <v>6.8937908952200103E-2</v>
      </c>
      <c r="BY5" s="105">
        <f t="shared" si="1"/>
        <v>5.3197086408114416</v>
      </c>
      <c r="BZ5" s="17">
        <f t="shared" si="2"/>
        <v>2.1813185612013127E-2</v>
      </c>
      <c r="CA5" s="17">
        <f t="shared" si="5"/>
        <v>6.9491354678499651E-2</v>
      </c>
      <c r="CB5" s="105">
        <f t="shared" si="3"/>
        <v>5.3624162026908904</v>
      </c>
      <c r="DZ5"/>
    </row>
    <row r="6" spans="1:130">
      <c r="A6" s="77" t="s">
        <v>0</v>
      </c>
      <c r="B6" s="5">
        <v>77</v>
      </c>
      <c r="C6" s="5">
        <v>75</v>
      </c>
      <c r="D6" s="5">
        <v>78</v>
      </c>
      <c r="E6" s="5">
        <v>70</v>
      </c>
      <c r="F6" s="5">
        <v>82</v>
      </c>
      <c r="G6" s="5">
        <v>78</v>
      </c>
      <c r="H6" s="5">
        <v>67</v>
      </c>
      <c r="I6" s="5">
        <v>39</v>
      </c>
      <c r="J6" s="5">
        <v>67</v>
      </c>
      <c r="K6" s="5">
        <v>64</v>
      </c>
      <c r="L6" s="5">
        <v>77</v>
      </c>
      <c r="M6" s="5">
        <v>42</v>
      </c>
      <c r="N6" s="5">
        <v>65</v>
      </c>
      <c r="O6" s="5">
        <v>71</v>
      </c>
      <c r="P6" s="5"/>
      <c r="R6" s="54" t="s">
        <v>87</v>
      </c>
      <c r="S6" s="26">
        <f>AVERAGE(B11:B12)</f>
        <v>82</v>
      </c>
      <c r="T6" s="26">
        <v>2</v>
      </c>
      <c r="U6" s="26">
        <f>AVERAGE(C11:C12)</f>
        <v>75.5</v>
      </c>
      <c r="V6" s="26">
        <v>2</v>
      </c>
      <c r="W6" s="26">
        <f>AVERAGE(D11:D12)</f>
        <v>78</v>
      </c>
      <c r="X6" s="26">
        <v>2</v>
      </c>
      <c r="Y6" s="26">
        <f>AVERAGE(E11:E12)</f>
        <v>70</v>
      </c>
      <c r="Z6" s="26">
        <v>2</v>
      </c>
      <c r="AA6" s="26">
        <f>AVERAGE(F11:F12)</f>
        <v>75.5</v>
      </c>
      <c r="AB6" s="26">
        <v>2</v>
      </c>
      <c r="AC6" s="26">
        <f>AVERAGE(G11:G12)</f>
        <v>76.5</v>
      </c>
      <c r="AD6" s="26">
        <v>2</v>
      </c>
      <c r="AE6" s="26">
        <f>AVERAGE(H11:H12)</f>
        <v>62.5</v>
      </c>
      <c r="AF6" s="26">
        <v>2</v>
      </c>
      <c r="AG6" s="26">
        <f>AVERAGE(I11:I12)</f>
        <v>56</v>
      </c>
      <c r="AH6" s="26">
        <v>2</v>
      </c>
      <c r="AI6" s="26">
        <f>AVERAGE(J11:J12)</f>
        <v>65</v>
      </c>
      <c r="AJ6" s="26">
        <v>2</v>
      </c>
      <c r="AK6" s="43">
        <f>AVERAGE(K11:K12)</f>
        <v>65</v>
      </c>
      <c r="AL6" s="26">
        <v>2</v>
      </c>
      <c r="AM6" s="26">
        <f>AVERAGE(L11:L12)</f>
        <v>73.5</v>
      </c>
      <c r="AN6" s="26">
        <v>2</v>
      </c>
      <c r="AO6" s="26">
        <f>AVERAGE(M11:M12)</f>
        <v>49.5</v>
      </c>
      <c r="AP6" s="26">
        <v>2</v>
      </c>
      <c r="AQ6" s="26">
        <f>AVERAGE(N11:N12)</f>
        <v>74.5</v>
      </c>
      <c r="AR6" s="26">
        <v>2</v>
      </c>
      <c r="AS6" s="26">
        <f>AVERAGE(O11:O12)</f>
        <v>61</v>
      </c>
      <c r="AT6" s="26">
        <v>2</v>
      </c>
      <c r="AU6" s="43"/>
      <c r="AV6" s="26"/>
      <c r="AY6" s="37" t="s">
        <v>73</v>
      </c>
      <c r="AZ6" s="23">
        <f>SUM(T4*T4,T5*T5,T6*T6)</f>
        <v>12</v>
      </c>
      <c r="BA6" s="23">
        <f>SUM(V4*V4,V5*V5,V6*V6)</f>
        <v>12</v>
      </c>
      <c r="BB6" s="23">
        <f>SUM(X4*X4,X5*X5,X6*X6)</f>
        <v>12</v>
      </c>
      <c r="BC6" s="23">
        <f>SUM(Z4*Z4,Z5*Z5,Z6*Z6)</f>
        <v>12</v>
      </c>
      <c r="BD6" s="23">
        <f>SUM(AB4*AB4,AB5*AB5,AB6*AB6)</f>
        <v>12</v>
      </c>
      <c r="BE6" s="23">
        <f>SUM(AD4*AD4,AD5*AD5,AD6*AD6)</f>
        <v>12</v>
      </c>
      <c r="BF6" s="23">
        <f>SUM(AF4*AF4,AF5*AF5,AF6*AF6)</f>
        <v>12</v>
      </c>
      <c r="BG6" s="23">
        <f>SUM(AH4*AH4,AH5*AH5,AH6*AH6)</f>
        <v>12</v>
      </c>
      <c r="BH6" s="23">
        <f>SUM(AJ4*AJ4,AJ5*AJ5,AJ6*AJ6)</f>
        <v>12</v>
      </c>
      <c r="BI6" s="23">
        <f>SUM(AL4*AL4,AL5*AL5,AL6*AL6)</f>
        <v>12</v>
      </c>
      <c r="BJ6" s="23">
        <f>SUM(AN4*AN4,AN5*AN5,AN6*AN6)</f>
        <v>12</v>
      </c>
      <c r="BK6" s="23">
        <f>SUM(AP4*AP4,AP5*AP5,AP6*AP6)</f>
        <v>12</v>
      </c>
      <c r="BL6" s="23">
        <f>SUM(AR4*AR4,AR5*AR5,AR6*AR6)</f>
        <v>12</v>
      </c>
      <c r="BM6" s="23">
        <f>SUM(AT4*AT4,AT5*AT5,AT6*AT6)</f>
        <v>12</v>
      </c>
      <c r="BN6" s="23"/>
      <c r="BQ6" s="17" t="s">
        <v>38</v>
      </c>
      <c r="BR6" s="17">
        <v>3</v>
      </c>
      <c r="BS6" s="17">
        <v>14</v>
      </c>
      <c r="BT6" s="39">
        <f>BC3</f>
        <v>71.833333333333329</v>
      </c>
      <c r="BU6" s="102">
        <f>SQRT(BC4)</f>
        <v>2.1984843263788196</v>
      </c>
      <c r="BV6" s="102">
        <f>SQRT(BC12)</f>
        <v>2.2360679774997898</v>
      </c>
      <c r="BW6" s="17">
        <f t="shared" si="0"/>
        <v>3.0605350251213269E-2</v>
      </c>
      <c r="BX6" s="17">
        <f t="shared" si="4"/>
        <v>6.8937908952200103E-2</v>
      </c>
      <c r="BY6" s="105">
        <f t="shared" si="1"/>
        <v>4.9520397930663735</v>
      </c>
      <c r="BZ6" s="17">
        <f t="shared" si="2"/>
        <v>3.112855653131958E-2</v>
      </c>
      <c r="CA6" s="17">
        <f t="shared" si="5"/>
        <v>6.9491354678499651E-2</v>
      </c>
      <c r="CB6" s="105">
        <f t="shared" si="3"/>
        <v>4.991795644405558</v>
      </c>
      <c r="DZ6"/>
    </row>
    <row r="7" spans="1:130">
      <c r="A7" s="78" t="s">
        <v>86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R7" s="20"/>
      <c r="S7" s="32"/>
      <c r="T7" s="32"/>
      <c r="U7" s="52"/>
      <c r="V7" s="52"/>
      <c r="W7" s="32"/>
      <c r="X7" s="32"/>
      <c r="Y7" s="32"/>
      <c r="Z7" s="32"/>
      <c r="AA7" s="52"/>
      <c r="AB7" s="5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Y7" s="35" t="s">
        <v>72</v>
      </c>
      <c r="AZ7" s="23">
        <v>2</v>
      </c>
      <c r="BA7" s="23">
        <v>2</v>
      </c>
      <c r="BB7" s="23">
        <v>2</v>
      </c>
      <c r="BC7" s="23">
        <v>2</v>
      </c>
      <c r="BD7" s="23">
        <v>2</v>
      </c>
      <c r="BE7" s="23">
        <v>2</v>
      </c>
      <c r="BF7" s="23">
        <v>2</v>
      </c>
      <c r="BG7" s="23">
        <v>2</v>
      </c>
      <c r="BH7" s="23">
        <f>AA24-1</f>
        <v>2</v>
      </c>
      <c r="BI7" s="23">
        <v>2</v>
      </c>
      <c r="BJ7" s="23">
        <v>2</v>
      </c>
      <c r="BK7" s="23">
        <v>2</v>
      </c>
      <c r="BL7" s="23">
        <v>2</v>
      </c>
      <c r="BM7" s="23">
        <v>2</v>
      </c>
      <c r="BN7" s="23"/>
      <c r="BQ7" s="17" t="s">
        <v>37</v>
      </c>
      <c r="BR7" s="17">
        <v>3</v>
      </c>
      <c r="BS7" s="17">
        <v>14</v>
      </c>
      <c r="BT7" s="39">
        <f>BD3</f>
        <v>76.5</v>
      </c>
      <c r="BU7" s="102">
        <f>SQRT(BD4)</f>
        <v>3.8514066694304478</v>
      </c>
      <c r="BV7" s="102">
        <f>SQRT(BD12)</f>
        <v>3.8514066694304478</v>
      </c>
      <c r="BW7" s="17">
        <f t="shared" si="0"/>
        <v>5.0345185221313045E-2</v>
      </c>
      <c r="BX7" s="17">
        <f t="shared" si="4"/>
        <v>6.8937908952200103E-2</v>
      </c>
      <c r="BY7" s="105">
        <f t="shared" si="1"/>
        <v>5.2737500348433075</v>
      </c>
      <c r="BZ7" s="17">
        <f t="shared" si="2"/>
        <v>5.0345185221313045E-2</v>
      </c>
      <c r="CA7" s="17">
        <f t="shared" si="5"/>
        <v>6.9491354678499651E-2</v>
      </c>
      <c r="CB7" s="105">
        <f t="shared" si="3"/>
        <v>5.316088632905223</v>
      </c>
      <c r="DZ7"/>
    </row>
    <row r="8" spans="1:130">
      <c r="A8" s="79" t="s">
        <v>1</v>
      </c>
      <c r="B8" s="3">
        <v>81</v>
      </c>
      <c r="C8" s="3">
        <v>75</v>
      </c>
      <c r="D8" s="3">
        <v>74</v>
      </c>
      <c r="E8" s="3">
        <v>75</v>
      </c>
      <c r="F8" s="3">
        <v>76</v>
      </c>
      <c r="G8" s="3">
        <v>73</v>
      </c>
      <c r="H8" s="3">
        <v>67</v>
      </c>
      <c r="I8" s="3">
        <v>57</v>
      </c>
      <c r="J8" s="3">
        <v>66</v>
      </c>
      <c r="K8" s="3">
        <v>62</v>
      </c>
      <c r="L8" s="3">
        <v>74</v>
      </c>
      <c r="M8" s="3">
        <v>61</v>
      </c>
      <c r="N8" s="3">
        <v>77</v>
      </c>
      <c r="O8" s="3">
        <v>65</v>
      </c>
      <c r="P8" s="3"/>
      <c r="R8" s="20"/>
      <c r="S8" s="32"/>
      <c r="T8" s="32"/>
      <c r="U8" s="52"/>
      <c r="V8" s="52"/>
      <c r="W8" s="32"/>
      <c r="X8" s="32"/>
      <c r="Y8" s="53"/>
      <c r="Z8" s="32"/>
      <c r="AA8" s="52"/>
      <c r="AB8" s="5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52"/>
      <c r="AV8" s="52"/>
      <c r="AY8" s="35" t="s">
        <v>71</v>
      </c>
      <c r="AZ8" s="23">
        <f t="shared" ref="AZ8:BM8" si="6">AZ7*(AZ5-(AZ6/AZ5))</f>
        <v>8</v>
      </c>
      <c r="BA8" s="23">
        <f t="shared" si="6"/>
        <v>8</v>
      </c>
      <c r="BB8" s="23">
        <f t="shared" si="6"/>
        <v>8</v>
      </c>
      <c r="BC8" s="23">
        <f t="shared" si="6"/>
        <v>8</v>
      </c>
      <c r="BD8" s="23">
        <f t="shared" si="6"/>
        <v>8</v>
      </c>
      <c r="BE8" s="23">
        <f t="shared" si="6"/>
        <v>8</v>
      </c>
      <c r="BF8" s="23">
        <f t="shared" si="6"/>
        <v>8</v>
      </c>
      <c r="BG8" s="23">
        <f t="shared" si="6"/>
        <v>8</v>
      </c>
      <c r="BH8" s="23">
        <f t="shared" si="6"/>
        <v>8</v>
      </c>
      <c r="BI8" s="23">
        <f t="shared" si="6"/>
        <v>8</v>
      </c>
      <c r="BJ8" s="23">
        <f t="shared" si="6"/>
        <v>8</v>
      </c>
      <c r="BK8" s="23">
        <f t="shared" si="6"/>
        <v>8</v>
      </c>
      <c r="BL8" s="23">
        <f t="shared" si="6"/>
        <v>8</v>
      </c>
      <c r="BM8" s="23">
        <f t="shared" si="6"/>
        <v>8</v>
      </c>
      <c r="BN8" s="23"/>
      <c r="BQ8" s="17" t="s">
        <v>36</v>
      </c>
      <c r="BR8" s="17">
        <v>3</v>
      </c>
      <c r="BS8" s="17">
        <v>14</v>
      </c>
      <c r="BT8" s="39">
        <f>BE3</f>
        <v>75.5</v>
      </c>
      <c r="BU8" s="102">
        <f>SQRT(BE4)</f>
        <v>3.5355339059327378</v>
      </c>
      <c r="BV8" s="102">
        <f>SQRT(BE12)</f>
        <v>3.5355339059327378</v>
      </c>
      <c r="BW8" s="17">
        <f t="shared" si="0"/>
        <v>4.6828263654738252E-2</v>
      </c>
      <c r="BX8" s="17">
        <f t="shared" si="4"/>
        <v>6.8937908952200103E-2</v>
      </c>
      <c r="BY8" s="105">
        <f t="shared" si="1"/>
        <v>5.2048121258911078</v>
      </c>
      <c r="BZ8" s="17">
        <f t="shared" si="2"/>
        <v>4.6828263654738252E-2</v>
      </c>
      <c r="CA8" s="17">
        <f t="shared" si="5"/>
        <v>6.9491354678499651E-2</v>
      </c>
      <c r="CB8" s="105">
        <f t="shared" si="3"/>
        <v>5.2465972782267238</v>
      </c>
      <c r="DZ8"/>
    </row>
    <row r="9" spans="1:130">
      <c r="A9" s="79" t="s">
        <v>0</v>
      </c>
      <c r="B9" s="3">
        <v>76</v>
      </c>
      <c r="C9" s="3">
        <v>73</v>
      </c>
      <c r="D9" s="3">
        <v>78</v>
      </c>
      <c r="E9" s="3">
        <v>72</v>
      </c>
      <c r="F9" s="3">
        <v>76</v>
      </c>
      <c r="G9" s="3">
        <v>78</v>
      </c>
      <c r="H9" s="3">
        <v>56</v>
      </c>
      <c r="I9" s="3">
        <v>48</v>
      </c>
      <c r="J9" s="3">
        <v>64</v>
      </c>
      <c r="K9" s="3">
        <v>69</v>
      </c>
      <c r="L9" s="3">
        <v>72</v>
      </c>
      <c r="M9" s="3">
        <v>45</v>
      </c>
      <c r="N9" s="3">
        <v>72</v>
      </c>
      <c r="O9" s="3">
        <v>67</v>
      </c>
      <c r="P9" s="3"/>
      <c r="AY9" s="35" t="s">
        <v>70</v>
      </c>
      <c r="AZ9" s="23">
        <f>(1/AZ7)*(SUM(T4*POWER(S4-AZ3,2),T5*POWER(S5-AZ3,2),T6*POWER(S6-AZ3,2)))</f>
        <v>8.1666666666666679</v>
      </c>
      <c r="BA9" s="23">
        <f>(1/BA7)*(SUM(V4*POWER(U4-BA3,2),V5*POWER(U5-BA3,2),V6*POWER(U6-BA3,2)))</f>
        <v>2.166666666666667</v>
      </c>
      <c r="BB9" s="23">
        <f>(1/BB7)*(SUM(X4*POWER(W4-BB3,2),X5*POWER(W5-BB3,2),X6*POWER(W6-BB3,2)))</f>
        <v>2.166666666666667</v>
      </c>
      <c r="BC9" s="23">
        <f>(1/BC7)*(SUM(Z4*POWER(Y4-BC3,2),Z5*POWER(Y5-BC3,2),Z6*POWER(Y6-BC3,2)))</f>
        <v>6.166666666666667</v>
      </c>
      <c r="BD9" s="23">
        <f>(1/BD7)*(SUM(AB4*POWER(AA4-BD3,2),AB5*POWER(AA5-BD3,2),AB6*POWER(AA6-BD3,2)))</f>
        <v>3.5</v>
      </c>
      <c r="BE9" s="23">
        <f>(1/BE7)*(SUM(AD4*POWER(AC4-BE3,2),AD5*POWER(AC5-BE3,2),AD6*POWER(AC6-BE3,2)))</f>
        <v>2</v>
      </c>
      <c r="BF9" s="23">
        <f>(1/BF7)*(SUM(AF4*POWER(AE4-BF3,2),AF6*POWER(AE6-BF3,2),AF5*POWER(AE5-BF3,2)))</f>
        <v>8.6666666666666661</v>
      </c>
      <c r="BG9" s="23">
        <f>(1/BG7)*(SUM(AH4*POWER(AG4-BG3,2),AH5*POWER(AG5-BG3,2),AH6*POWER(AG6-BG3,2)))</f>
        <v>15.5</v>
      </c>
      <c r="BH9" s="23">
        <f>(1/BH7)*(SUM(AJ4*POWER(AI4-BH3,2),AJ5*POWER(AI5-BH3,2),AJ6*POWER(AI6-BH3,2)))</f>
        <v>6</v>
      </c>
      <c r="BI9" s="23">
        <f>(1/BI7)*(SUM(AL4*POWER(AK4-BI3,2),AL5*POWER(AK5-BI3,2),AL6*POWER(AK6-BI3,2)))</f>
        <v>7.166666666666667</v>
      </c>
      <c r="BJ9" s="23">
        <f>(1/BJ7)*(SUM(AN4*POWER(AM4-BJ3,2),AN5*POWER(AM5-BJ3,2),AN6*POWER(AM6-BJ3,2)))</f>
        <v>5.166666666666667</v>
      </c>
      <c r="BK9" s="23">
        <f>(1/BK7)*(SUM(AP4*POWER(AO4-BK3,2),AP5*POWER(AO5-BK3,2),AP6*POWER(AO6-BK3,2)))</f>
        <v>9.5</v>
      </c>
      <c r="BL9" s="23">
        <f>(1/BL7)*(SUM(AR4*POWER(AQ4-BL3,2),AR5*POWER(AQ5-BL3,2),AR6*POWER(AQ6-BL3,2)))</f>
        <v>6</v>
      </c>
      <c r="BM9" s="23">
        <f>(1/BM7)*(SUM(AT4*POWER(AS4-BM3,2),AT5*POWER(AS5-BM3,2),AT6*POWER(AS6-BM3,2)))</f>
        <v>26</v>
      </c>
      <c r="BN9" s="23"/>
      <c r="BQ9" s="17" t="s">
        <v>35</v>
      </c>
      <c r="BR9" s="17">
        <v>3</v>
      </c>
      <c r="BS9" s="17">
        <v>14</v>
      </c>
      <c r="BT9" s="39">
        <f>BF3</f>
        <v>63.166666666666664</v>
      </c>
      <c r="BU9" s="102">
        <f>SQRT(BF4)</f>
        <v>4.6726152562920618</v>
      </c>
      <c r="BV9" s="102">
        <f>SQRT(BF12)</f>
        <v>4.6726152562920618</v>
      </c>
      <c r="BW9" s="17">
        <f t="shared" si="0"/>
        <v>7.3972800891167201E-2</v>
      </c>
      <c r="BX9" s="17">
        <f t="shared" si="4"/>
        <v>6.8937908952200103E-2</v>
      </c>
      <c r="BY9" s="105">
        <f t="shared" si="1"/>
        <v>4.3545779154806397</v>
      </c>
      <c r="BZ9" s="17">
        <f t="shared" si="2"/>
        <v>7.3972800891167201E-2</v>
      </c>
      <c r="CA9" s="17">
        <f t="shared" si="5"/>
        <v>6.9491354678499651E-2</v>
      </c>
      <c r="CB9" s="105">
        <f t="shared" si="3"/>
        <v>4.3895372371918944</v>
      </c>
      <c r="DZ9"/>
    </row>
    <row r="10" spans="1:130">
      <c r="A10" s="80" t="s">
        <v>87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R10" s="111" t="s">
        <v>69</v>
      </c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Y10" s="35" t="s">
        <v>68</v>
      </c>
      <c r="AZ10" s="23">
        <f t="shared" ref="AZ10:BM10" si="7">(AZ9-AZ4)/AZ8</f>
        <v>-2.0833333333333259E-2</v>
      </c>
      <c r="BA10" s="23">
        <f t="shared" si="7"/>
        <v>8.3333333333333343E-2</v>
      </c>
      <c r="BB10" s="23">
        <f t="shared" si="7"/>
        <v>-8.333333333333337E-2</v>
      </c>
      <c r="BC10" s="23">
        <f t="shared" si="7"/>
        <v>0.16666666666666674</v>
      </c>
      <c r="BD10" s="23">
        <f t="shared" si="7"/>
        <v>-1.416666666666667</v>
      </c>
      <c r="BE10" s="23">
        <f t="shared" si="7"/>
        <v>-1.3125</v>
      </c>
      <c r="BF10" s="23">
        <f t="shared" si="7"/>
        <v>-1.6458333333333328</v>
      </c>
      <c r="BG10" s="23">
        <f t="shared" si="7"/>
        <v>-10.770833333333334</v>
      </c>
      <c r="BH10" s="23">
        <f t="shared" si="7"/>
        <v>0.24999999999999989</v>
      </c>
      <c r="BI10" s="23">
        <f t="shared" si="7"/>
        <v>-1.8125</v>
      </c>
      <c r="BJ10" s="23">
        <f t="shared" si="7"/>
        <v>0.45833333333333337</v>
      </c>
      <c r="BK10" s="23">
        <f t="shared" si="7"/>
        <v>-15.354166666666668</v>
      </c>
      <c r="BL10" s="23">
        <f t="shared" si="7"/>
        <v>-6.8125</v>
      </c>
      <c r="BM10" s="23">
        <f t="shared" si="7"/>
        <v>1.666666666666667</v>
      </c>
      <c r="BN10" s="23"/>
      <c r="BQ10" s="17" t="s">
        <v>34</v>
      </c>
      <c r="BR10" s="17">
        <v>3</v>
      </c>
      <c r="BS10" s="17">
        <v>14</v>
      </c>
      <c r="BT10" s="39">
        <f>BG3</f>
        <v>53</v>
      </c>
      <c r="BU10" s="102">
        <f>SQRT(BG4)</f>
        <v>10.082988974836116</v>
      </c>
      <c r="BV10" s="102">
        <f>SQRT(BG12)</f>
        <v>10.082988974836116</v>
      </c>
      <c r="BW10" s="17">
        <f t="shared" si="0"/>
        <v>0.19024507499690785</v>
      </c>
      <c r="BX10" s="17">
        <f t="shared" si="4"/>
        <v>6.8937908952200103E-2</v>
      </c>
      <c r="BY10" s="105">
        <f t="shared" si="1"/>
        <v>3.6537091744666053</v>
      </c>
      <c r="BZ10" s="17">
        <f t="shared" si="2"/>
        <v>0.19024507499690785</v>
      </c>
      <c r="CA10" s="17">
        <f t="shared" si="5"/>
        <v>6.9491354678499651E-2</v>
      </c>
      <c r="CB10" s="105">
        <f t="shared" si="3"/>
        <v>3.6830417979604815</v>
      </c>
      <c r="DZ10"/>
    </row>
    <row r="11" spans="1:130">
      <c r="A11" s="81" t="s">
        <v>1</v>
      </c>
      <c r="B11" s="2">
        <v>84</v>
      </c>
      <c r="C11" s="2">
        <v>76</v>
      </c>
      <c r="D11" s="2">
        <v>78</v>
      </c>
      <c r="E11" s="2">
        <v>71</v>
      </c>
      <c r="F11" s="2">
        <v>73</v>
      </c>
      <c r="G11" s="2">
        <v>76</v>
      </c>
      <c r="H11" s="2">
        <v>62</v>
      </c>
      <c r="I11" s="2">
        <v>56</v>
      </c>
      <c r="J11" s="2">
        <v>63</v>
      </c>
      <c r="K11" s="2">
        <v>65</v>
      </c>
      <c r="L11" s="2">
        <v>74</v>
      </c>
      <c r="M11" s="2">
        <v>51</v>
      </c>
      <c r="N11" s="2">
        <v>68</v>
      </c>
      <c r="O11" s="2">
        <v>58</v>
      </c>
      <c r="P11" s="2"/>
      <c r="R11" s="17"/>
      <c r="S11" s="36" t="s">
        <v>15</v>
      </c>
      <c r="T11" s="36" t="s">
        <v>14</v>
      </c>
      <c r="U11" s="36" t="s">
        <v>13</v>
      </c>
      <c r="V11" s="36" t="s">
        <v>12</v>
      </c>
      <c r="W11" s="36" t="s">
        <v>11</v>
      </c>
      <c r="X11" s="36" t="s">
        <v>10</v>
      </c>
      <c r="Y11" s="36" t="s">
        <v>9</v>
      </c>
      <c r="Z11" s="36" t="s">
        <v>8</v>
      </c>
      <c r="AA11" s="36" t="s">
        <v>7</v>
      </c>
      <c r="AB11" s="36" t="s">
        <v>6</v>
      </c>
      <c r="AC11" s="36" t="s">
        <v>5</v>
      </c>
      <c r="AD11" s="36" t="s">
        <v>4</v>
      </c>
      <c r="AE11" s="36" t="s">
        <v>3</v>
      </c>
      <c r="AF11" s="36" t="s">
        <v>2</v>
      </c>
      <c r="AG11" s="36"/>
      <c r="AY11" s="35" t="s">
        <v>67</v>
      </c>
      <c r="AZ11" s="23">
        <f>IF(AZ10&lt;0,0,AZ10)</f>
        <v>0</v>
      </c>
      <c r="BA11" s="23">
        <f t="shared" ref="BA11:BM11" si="8">IF(BA10&lt;0,0,BA10)</f>
        <v>8.3333333333333343E-2</v>
      </c>
      <c r="BB11" s="23">
        <f t="shared" si="8"/>
        <v>0</v>
      </c>
      <c r="BC11" s="23">
        <f t="shared" si="8"/>
        <v>0.16666666666666674</v>
      </c>
      <c r="BD11" s="23">
        <f t="shared" si="8"/>
        <v>0</v>
      </c>
      <c r="BE11" s="23">
        <f t="shared" si="8"/>
        <v>0</v>
      </c>
      <c r="BF11" s="23">
        <f t="shared" si="8"/>
        <v>0</v>
      </c>
      <c r="BG11" s="23">
        <f t="shared" si="8"/>
        <v>0</v>
      </c>
      <c r="BH11" s="23">
        <f t="shared" si="8"/>
        <v>0.24999999999999989</v>
      </c>
      <c r="BI11" s="23">
        <f t="shared" si="8"/>
        <v>0</v>
      </c>
      <c r="BJ11" s="23">
        <f t="shared" si="8"/>
        <v>0.45833333333333337</v>
      </c>
      <c r="BK11" s="23">
        <f t="shared" si="8"/>
        <v>0</v>
      </c>
      <c r="BL11" s="23">
        <f t="shared" si="8"/>
        <v>0</v>
      </c>
      <c r="BM11" s="23">
        <f t="shared" si="8"/>
        <v>1.666666666666667</v>
      </c>
      <c r="BN11" s="23"/>
      <c r="BQ11" s="17" t="s">
        <v>33</v>
      </c>
      <c r="BR11" s="17">
        <v>3</v>
      </c>
      <c r="BS11" s="17">
        <v>14</v>
      </c>
      <c r="BT11" s="39">
        <f>BH3</f>
        <v>66</v>
      </c>
      <c r="BU11" s="102">
        <f>SQRT(BH4)</f>
        <v>2</v>
      </c>
      <c r="BV11" s="102">
        <f>SQRT(BH12)</f>
        <v>2.0615528128088303</v>
      </c>
      <c r="BW11" s="17">
        <f t="shared" si="0"/>
        <v>3.0303030303030304E-2</v>
      </c>
      <c r="BX11" s="17">
        <f t="shared" si="4"/>
        <v>6.8937908952200103E-2</v>
      </c>
      <c r="BY11" s="105">
        <f t="shared" si="1"/>
        <v>4.549901990845207</v>
      </c>
      <c r="BZ11" s="17">
        <f t="shared" si="2"/>
        <v>3.123564867892167E-2</v>
      </c>
      <c r="CA11" s="17">
        <f t="shared" si="5"/>
        <v>6.9491354678499651E-2</v>
      </c>
      <c r="CB11" s="105">
        <f t="shared" si="3"/>
        <v>4.5864294087809769</v>
      </c>
      <c r="DZ11"/>
    </row>
    <row r="12" spans="1:130">
      <c r="A12" s="82" t="s">
        <v>0</v>
      </c>
      <c r="B12" s="91">
        <v>80</v>
      </c>
      <c r="C12" s="91">
        <v>75</v>
      </c>
      <c r="D12" s="91">
        <v>78</v>
      </c>
      <c r="E12" s="91">
        <v>69</v>
      </c>
      <c r="F12" s="91">
        <v>78</v>
      </c>
      <c r="G12" s="91">
        <v>77</v>
      </c>
      <c r="H12" s="91">
        <v>63</v>
      </c>
      <c r="I12" s="91">
        <v>56</v>
      </c>
      <c r="J12" s="91">
        <v>67</v>
      </c>
      <c r="K12" s="91">
        <v>65</v>
      </c>
      <c r="L12" s="91">
        <v>73</v>
      </c>
      <c r="M12" s="91">
        <v>48</v>
      </c>
      <c r="N12" s="91">
        <v>81</v>
      </c>
      <c r="O12" s="91">
        <v>64</v>
      </c>
      <c r="P12" s="91"/>
      <c r="R12" s="23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23"/>
      <c r="AY12" s="34" t="s">
        <v>66</v>
      </c>
      <c r="AZ12" s="47">
        <f t="shared" ref="AZ12:BM12" si="9">AZ11+AZ4</f>
        <v>8.3333333333333339</v>
      </c>
      <c r="BA12" s="47">
        <f t="shared" si="9"/>
        <v>1.5833333333333335</v>
      </c>
      <c r="BB12" s="47">
        <f t="shared" si="9"/>
        <v>2.8333333333333339</v>
      </c>
      <c r="BC12" s="47">
        <f t="shared" si="9"/>
        <v>5</v>
      </c>
      <c r="BD12" s="47">
        <f t="shared" si="9"/>
        <v>14.833333333333336</v>
      </c>
      <c r="BE12" s="47">
        <f t="shared" si="9"/>
        <v>12.5</v>
      </c>
      <c r="BF12" s="47">
        <f t="shared" si="9"/>
        <v>21.833333333333329</v>
      </c>
      <c r="BG12" s="47">
        <f t="shared" si="9"/>
        <v>101.66666666666667</v>
      </c>
      <c r="BH12" s="47">
        <f t="shared" si="9"/>
        <v>4.2500000000000009</v>
      </c>
      <c r="BI12" s="47">
        <f t="shared" si="9"/>
        <v>21.666666666666668</v>
      </c>
      <c r="BJ12" s="47">
        <f t="shared" si="9"/>
        <v>1.9583333333333335</v>
      </c>
      <c r="BK12" s="47">
        <f t="shared" si="9"/>
        <v>132.33333333333334</v>
      </c>
      <c r="BL12" s="47">
        <f t="shared" si="9"/>
        <v>60.5</v>
      </c>
      <c r="BM12" s="47">
        <f t="shared" si="9"/>
        <v>14.333333333333332</v>
      </c>
      <c r="BN12" s="47"/>
      <c r="BQ12" s="17" t="s">
        <v>32</v>
      </c>
      <c r="BR12" s="17">
        <v>3</v>
      </c>
      <c r="BS12" s="17">
        <v>14</v>
      </c>
      <c r="BT12" s="39">
        <f>BI3</f>
        <v>66.333333333333329</v>
      </c>
      <c r="BU12" s="102">
        <f>SQRT(BI4)</f>
        <v>4.6547466812563139</v>
      </c>
      <c r="BV12" s="102">
        <f>SQRT(BI12)</f>
        <v>4.6547466812563139</v>
      </c>
      <c r="BW12" s="17">
        <f t="shared" si="0"/>
        <v>7.0172060521451973E-2</v>
      </c>
      <c r="BX12" s="17">
        <f t="shared" si="4"/>
        <v>6.8937908952200103E-2</v>
      </c>
      <c r="BY12" s="105">
        <f t="shared" si="1"/>
        <v>4.5728812938292736</v>
      </c>
      <c r="BZ12" s="17">
        <f t="shared" si="2"/>
        <v>7.0172060521451973E-2</v>
      </c>
      <c r="CA12" s="17">
        <f t="shared" si="5"/>
        <v>6.9491354678499651E-2</v>
      </c>
      <c r="CB12" s="105">
        <f t="shared" si="3"/>
        <v>4.6095931936738097</v>
      </c>
      <c r="DZ12"/>
    </row>
    <row r="13" spans="1:130">
      <c r="R13" s="6" t="s">
        <v>85</v>
      </c>
      <c r="S13" s="42">
        <f t="shared" ref="S13:AF13" si="10">_xlfn.STDEV.S(B5:B6)</f>
        <v>2.1213203435596424</v>
      </c>
      <c r="T13" s="42">
        <f t="shared" si="10"/>
        <v>1.4142135623730951</v>
      </c>
      <c r="U13" s="42">
        <f t="shared" si="10"/>
        <v>0.70710678118654757</v>
      </c>
      <c r="V13" s="42">
        <f t="shared" si="10"/>
        <v>2.8284271247461903</v>
      </c>
      <c r="W13" s="42">
        <f t="shared" si="10"/>
        <v>5.6568542494923806</v>
      </c>
      <c r="X13" s="42">
        <f t="shared" si="10"/>
        <v>4.9497474683058327</v>
      </c>
      <c r="Y13" s="42">
        <f t="shared" si="10"/>
        <v>2.1213203435596424</v>
      </c>
      <c r="Z13" s="42">
        <f t="shared" si="10"/>
        <v>16.263455967290593</v>
      </c>
      <c r="AA13" s="42">
        <f t="shared" si="10"/>
        <v>1.4142135623730951</v>
      </c>
      <c r="AB13" s="42">
        <f t="shared" si="10"/>
        <v>6.3639610306789276</v>
      </c>
      <c r="AC13" s="42">
        <f t="shared" si="10"/>
        <v>1.4142135623730951</v>
      </c>
      <c r="AD13" s="28">
        <f>STDEVA(M5:M6)</f>
        <v>16.263455967290593</v>
      </c>
      <c r="AE13" s="28">
        <f>STDEVA(N5:N6)</f>
        <v>9.1923881554251174</v>
      </c>
      <c r="AF13" s="28">
        <f t="shared" si="10"/>
        <v>4.2426406871192848</v>
      </c>
      <c r="AG13" s="44"/>
      <c r="BQ13" s="17" t="s">
        <v>31</v>
      </c>
      <c r="BR13" s="17">
        <v>3</v>
      </c>
      <c r="BS13" s="17">
        <v>14</v>
      </c>
      <c r="BT13" s="39">
        <f>BJ3</f>
        <v>74.166666666666671</v>
      </c>
      <c r="BU13" s="102">
        <f>SQRT(BJ4)</f>
        <v>1.2247448713915892</v>
      </c>
      <c r="BV13" s="102">
        <f>SQRT(BJ12)</f>
        <v>1.3994046353122223</v>
      </c>
      <c r="BW13" s="17">
        <f t="shared" si="0"/>
        <v>1.6513413996291089E-2</v>
      </c>
      <c r="BX13" s="17">
        <f>BX12</f>
        <v>6.8937908952200103E-2</v>
      </c>
      <c r="BY13" s="105">
        <f t="shared" si="1"/>
        <v>5.1128949139548414</v>
      </c>
      <c r="BZ13" s="17">
        <f t="shared" si="2"/>
        <v>1.8868377105333331E-2</v>
      </c>
      <c r="CA13" s="17">
        <f>CA12</f>
        <v>6.9491354678499651E-2</v>
      </c>
      <c r="CB13" s="105">
        <f t="shared" si="3"/>
        <v>5.153942138655391</v>
      </c>
      <c r="DZ13"/>
    </row>
    <row r="14" spans="1:130">
      <c r="R14" s="4" t="s">
        <v>86</v>
      </c>
      <c r="S14" s="41">
        <f t="shared" ref="S14:AF14" si="11">_xlfn.STDEV.S(B8:B9)</f>
        <v>3.5355339059327378</v>
      </c>
      <c r="T14" s="41">
        <f t="shared" si="11"/>
        <v>1.4142135623730951</v>
      </c>
      <c r="U14" s="41">
        <f t="shared" si="11"/>
        <v>2.8284271247461903</v>
      </c>
      <c r="V14" s="41">
        <f t="shared" si="11"/>
        <v>2.1213203435596424</v>
      </c>
      <c r="W14" s="41">
        <f t="shared" si="11"/>
        <v>0</v>
      </c>
      <c r="X14" s="41">
        <f t="shared" si="11"/>
        <v>3.5355339059327378</v>
      </c>
      <c r="Y14" s="41">
        <f t="shared" si="11"/>
        <v>7.7781745930520225</v>
      </c>
      <c r="Z14" s="41">
        <f t="shared" si="11"/>
        <v>6.3639610306789276</v>
      </c>
      <c r="AA14" s="41">
        <f t="shared" si="11"/>
        <v>1.4142135623730951</v>
      </c>
      <c r="AB14" s="41">
        <f t="shared" si="11"/>
        <v>4.9497474683058327</v>
      </c>
      <c r="AC14" s="41">
        <f t="shared" si="11"/>
        <v>1.4142135623730951</v>
      </c>
      <c r="AD14" s="27">
        <f>STDEVA(M8:M9)</f>
        <v>11.313708498984761</v>
      </c>
      <c r="AE14" s="27">
        <f>STDEVA(N8:N9)</f>
        <v>3.5355339059327378</v>
      </c>
      <c r="AF14" s="27">
        <f t="shared" si="11"/>
        <v>1.4142135623730951</v>
      </c>
      <c r="AG14" s="27"/>
      <c r="BQ14" s="17" t="s">
        <v>30</v>
      </c>
      <c r="BR14" s="17">
        <v>3</v>
      </c>
      <c r="BS14" s="17">
        <v>14</v>
      </c>
      <c r="BT14" s="17">
        <f>BK3</f>
        <v>52</v>
      </c>
      <c r="BU14" s="86">
        <f>SQRT(BK4)</f>
        <v>11.503622617824933</v>
      </c>
      <c r="BV14" s="86">
        <f>SQRT(BK12)</f>
        <v>11.503622617824933</v>
      </c>
      <c r="BW14" s="17">
        <f t="shared" si="0"/>
        <v>0.2212235118812487</v>
      </c>
      <c r="BX14" s="17">
        <f t="shared" si="4"/>
        <v>6.8937908952200103E-2</v>
      </c>
      <c r="BY14" s="105">
        <f t="shared" si="1"/>
        <v>3.5847712655144055</v>
      </c>
      <c r="BZ14" s="17">
        <f t="shared" si="2"/>
        <v>0.2212235118812487</v>
      </c>
      <c r="CA14" s="17">
        <f t="shared" si="5"/>
        <v>6.9491354678499651E-2</v>
      </c>
      <c r="CB14" s="105">
        <f t="shared" si="3"/>
        <v>3.6135504432819818</v>
      </c>
      <c r="DZ14"/>
    </row>
    <row r="15" spans="1:130">
      <c r="R15" s="54" t="s">
        <v>87</v>
      </c>
      <c r="S15" s="62">
        <f t="shared" ref="S15:AF15" si="12">_xlfn.STDEV.S(B11:B12)</f>
        <v>2.8284271247461903</v>
      </c>
      <c r="T15" s="62">
        <f t="shared" si="12"/>
        <v>0.70710678118654757</v>
      </c>
      <c r="U15" s="62">
        <f t="shared" si="12"/>
        <v>0</v>
      </c>
      <c r="V15" s="62">
        <f t="shared" si="12"/>
        <v>1.4142135623730951</v>
      </c>
      <c r="W15" s="62">
        <f t="shared" si="12"/>
        <v>3.5355339059327378</v>
      </c>
      <c r="X15" s="62">
        <f t="shared" si="12"/>
        <v>0.70710678118654757</v>
      </c>
      <c r="Y15" s="40">
        <f t="shared" si="12"/>
        <v>0.70710678118654757</v>
      </c>
      <c r="Z15" s="62">
        <f t="shared" si="12"/>
        <v>0</v>
      </c>
      <c r="AA15" s="62">
        <f t="shared" si="12"/>
        <v>2.8284271247461903</v>
      </c>
      <c r="AB15" s="63">
        <f t="shared" si="12"/>
        <v>0</v>
      </c>
      <c r="AC15" s="62">
        <f t="shared" si="12"/>
        <v>0.70710678118654757</v>
      </c>
      <c r="AD15" s="51">
        <f>STDEVA(M11:M12)</f>
        <v>2.1213203435596424</v>
      </c>
      <c r="AE15" s="51">
        <f>STDEVA(N11:N12)</f>
        <v>9.1923881554251174</v>
      </c>
      <c r="AF15" s="51">
        <f t="shared" si="12"/>
        <v>4.2426406871192848</v>
      </c>
      <c r="AG15" s="51"/>
      <c r="BQ15" s="17" t="s">
        <v>29</v>
      </c>
      <c r="BR15" s="17">
        <v>3</v>
      </c>
      <c r="BS15" s="17">
        <v>14</v>
      </c>
      <c r="BT15" s="17">
        <f>BL3</f>
        <v>73.5</v>
      </c>
      <c r="BU15" s="86">
        <f>SQRT(BL4)</f>
        <v>7.7781745930520225</v>
      </c>
      <c r="BV15" s="86">
        <f>SQRT(BL12)</f>
        <v>7.7781745930520225</v>
      </c>
      <c r="BW15" s="17">
        <f t="shared" si="0"/>
        <v>0.10582550466737446</v>
      </c>
      <c r="BX15" s="17">
        <f t="shared" si="4"/>
        <v>6.8937908952200103E-2</v>
      </c>
      <c r="BY15" s="105">
        <f t="shared" si="1"/>
        <v>5.0669363079867074</v>
      </c>
      <c r="BZ15" s="17">
        <f t="shared" si="2"/>
        <v>0.10582550466737446</v>
      </c>
      <c r="CA15" s="17">
        <f t="shared" si="5"/>
        <v>6.9491354678499651E-2</v>
      </c>
      <c r="CB15" s="105">
        <f t="shared" si="3"/>
        <v>5.1076145688697245</v>
      </c>
      <c r="DZ15"/>
    </row>
    <row r="16" spans="1:130">
      <c r="R16" s="20"/>
      <c r="S16" s="32"/>
      <c r="T16" s="52"/>
      <c r="U16" s="32"/>
      <c r="V16" s="32"/>
      <c r="W16" s="5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BQ16" s="17" t="s">
        <v>27</v>
      </c>
      <c r="BR16" s="17">
        <v>3</v>
      </c>
      <c r="BS16" s="17">
        <v>14</v>
      </c>
      <c r="BT16" s="17">
        <f>BM3</f>
        <v>65</v>
      </c>
      <c r="BU16" s="86">
        <f>SQRT(BM4)</f>
        <v>3.5590260840104366</v>
      </c>
      <c r="BV16" s="86">
        <f>SQRT(BM12)</f>
        <v>3.7859388972001824</v>
      </c>
      <c r="BW16" s="17">
        <f t="shared" si="0"/>
        <v>5.4754247446314408E-2</v>
      </c>
      <c r="BX16" s="17">
        <f t="shared" si="4"/>
        <v>6.8937908952200103E-2</v>
      </c>
      <c r="BY16" s="105">
        <f t="shared" si="1"/>
        <v>4.4809640818930063</v>
      </c>
      <c r="BZ16" s="17">
        <f t="shared" si="2"/>
        <v>5.8245213803079732E-2</v>
      </c>
      <c r="CA16" s="17">
        <f t="shared" si="5"/>
        <v>6.9491354678499651E-2</v>
      </c>
      <c r="CB16" s="105">
        <f t="shared" si="3"/>
        <v>4.5169380541024768</v>
      </c>
      <c r="DZ16"/>
    </row>
    <row r="17" spans="8:130">
      <c r="R17" s="20"/>
      <c r="S17" s="32"/>
      <c r="T17" s="52"/>
      <c r="U17" s="32"/>
      <c r="V17" s="53"/>
      <c r="W17" s="52"/>
      <c r="X17" s="32"/>
      <c r="Y17" s="32"/>
      <c r="Z17" s="32"/>
      <c r="AA17" s="32"/>
      <c r="AB17" s="32"/>
      <c r="AC17" s="32"/>
      <c r="AD17" s="32"/>
      <c r="AE17" s="32"/>
      <c r="AF17" s="32"/>
      <c r="AG17" s="52"/>
      <c r="BQ17" s="17"/>
      <c r="BR17" s="17"/>
      <c r="BS17" s="17"/>
      <c r="BT17" s="17"/>
      <c r="BU17" s="86"/>
      <c r="BV17" s="86"/>
      <c r="BW17" s="17"/>
      <c r="BX17" s="17"/>
      <c r="BY17" s="105"/>
      <c r="BZ17" s="17"/>
      <c r="CA17" s="17"/>
      <c r="CB17" s="105"/>
      <c r="DZ17"/>
    </row>
    <row r="18" spans="8:130">
      <c r="H18" s="12"/>
      <c r="BQ18" s="115" t="s">
        <v>91</v>
      </c>
      <c r="BR18" s="115"/>
      <c r="BS18" s="115"/>
      <c r="BT18" s="115"/>
      <c r="BU18" s="115"/>
      <c r="BV18" s="115"/>
      <c r="BW18" s="115"/>
      <c r="BX18" s="115"/>
      <c r="BY18" s="115"/>
      <c r="BZ18" s="115"/>
      <c r="CA18" s="115"/>
      <c r="CB18" s="115"/>
      <c r="CC18" s="115"/>
      <c r="CD18" s="115"/>
      <c r="CE18" s="115"/>
      <c r="CF18" s="115"/>
      <c r="CG18" s="115"/>
      <c r="CH18" s="115"/>
      <c r="CI18" s="115"/>
      <c r="CJ18" s="115"/>
      <c r="CK18" s="115"/>
      <c r="CL18" s="115"/>
      <c r="CM18" s="115"/>
      <c r="CN18" s="115"/>
      <c r="CO18" s="115"/>
      <c r="CP18" s="115"/>
      <c r="CQ18" s="115"/>
      <c r="CR18" s="115"/>
      <c r="CS18" s="115"/>
      <c r="CT18" s="115"/>
      <c r="CU18" s="115"/>
      <c r="CV18" s="115"/>
      <c r="CW18" s="115"/>
    </row>
    <row r="19" spans="8:130">
      <c r="CR19" s="10"/>
      <c r="DZ19"/>
    </row>
    <row r="20" spans="8:130">
      <c r="R20" s="111" t="s">
        <v>65</v>
      </c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CR20" s="10"/>
      <c r="DZ20"/>
    </row>
    <row r="21" spans="8:130">
      <c r="R21" s="17"/>
      <c r="S21" s="47" t="s">
        <v>15</v>
      </c>
      <c r="T21" s="47" t="s">
        <v>14</v>
      </c>
      <c r="U21" s="47" t="s">
        <v>13</v>
      </c>
      <c r="V21" s="47" t="s">
        <v>12</v>
      </c>
      <c r="W21" s="47" t="s">
        <v>11</v>
      </c>
      <c r="X21" s="47" t="s">
        <v>10</v>
      </c>
      <c r="Y21" s="47" t="s">
        <v>9</v>
      </c>
      <c r="Z21" s="47" t="s">
        <v>8</v>
      </c>
      <c r="AA21" s="47" t="s">
        <v>7</v>
      </c>
      <c r="AB21" s="47" t="s">
        <v>6</v>
      </c>
      <c r="AC21" s="47" t="s">
        <v>5</v>
      </c>
      <c r="AD21" s="47" t="s">
        <v>4</v>
      </c>
      <c r="AE21" s="47" t="s">
        <v>3</v>
      </c>
      <c r="AF21" s="47" t="s">
        <v>2</v>
      </c>
      <c r="AG21" s="47"/>
      <c r="CR21" s="10"/>
      <c r="DZ21"/>
    </row>
    <row r="22" spans="8:130">
      <c r="R22" s="17"/>
      <c r="S22" s="23">
        <f>AVERAGE(S4:S6)</f>
        <v>79.666666666666671</v>
      </c>
      <c r="T22" s="23">
        <f>AVERAGE(U4:U6)</f>
        <v>75.166666666666671</v>
      </c>
      <c r="U22" s="23">
        <f>AVERAGE(W4:W6)</f>
        <v>77.166666666666671</v>
      </c>
      <c r="V22" s="23">
        <f>AVERAGE(Y4:Y6)</f>
        <v>71.833333333333329</v>
      </c>
      <c r="W22" s="23">
        <f>AVERAGE(AA4:AA6)</f>
        <v>76.5</v>
      </c>
      <c r="X22" s="23">
        <f>AVERAGE(AC4:AC6)</f>
        <v>75.5</v>
      </c>
      <c r="Y22" s="23">
        <f>AVERAGE(AE4:AE6)</f>
        <v>63.166666666666664</v>
      </c>
      <c r="Z22" s="23">
        <f>AVERAGE(AG4:AG6)</f>
        <v>53</v>
      </c>
      <c r="AA22" s="23">
        <f>AVERAGE(AI4:AI6)</f>
        <v>66</v>
      </c>
      <c r="AB22" s="23">
        <f>AVERAGE(AK4:AK6)</f>
        <v>66.333333333333329</v>
      </c>
      <c r="AC22" s="23">
        <f>AVERAGE(AM4:AM6)</f>
        <v>74.166666666666671</v>
      </c>
      <c r="AD22" s="23">
        <f>AVERAGE(AO4:AO8)</f>
        <v>52</v>
      </c>
      <c r="AE22" s="23">
        <f>AVERAGE(AQ4:AQ8)</f>
        <v>73.5</v>
      </c>
      <c r="AF22" s="23">
        <f>AVERAGE(AS4:AS8)</f>
        <v>65</v>
      </c>
      <c r="AG22" s="23"/>
      <c r="CR22" s="10"/>
      <c r="DZ22"/>
    </row>
    <row r="23" spans="8:130">
      <c r="R23" s="17"/>
      <c r="S23" s="23">
        <f>_xlfn.STDEV.S(S4:S6)</f>
        <v>2.0207259421636903</v>
      </c>
      <c r="T23" s="23">
        <f>STDEV(U4:U6)</f>
        <v>1.0408329997330665</v>
      </c>
      <c r="U23" s="23">
        <f>STDEV(W4:W6)</f>
        <v>1.0408329997330665</v>
      </c>
      <c r="V23" s="23">
        <f>STDEV(Y4:Y6)</f>
        <v>1.7559422921421233</v>
      </c>
      <c r="W23" s="23">
        <f>STDEV(AA4:AA6)</f>
        <v>1.3228756555322954</v>
      </c>
      <c r="X23" s="23">
        <f>STDEV(AC4:AC6)</f>
        <v>1</v>
      </c>
      <c r="Y23" s="23">
        <f>STDEV(AE4:AE6)</f>
        <v>2.0816659994661326</v>
      </c>
      <c r="Z23" s="23">
        <f>STDEV(AG4:AG6)</f>
        <v>2.7838821814150108</v>
      </c>
      <c r="AA23" s="23">
        <f>STDEV(AI4:AI6)</f>
        <v>1.7320508075688772</v>
      </c>
      <c r="AB23" s="23">
        <f>STDEV(AK4:AK6)</f>
        <v>1.8929694486000912</v>
      </c>
      <c r="AC23" s="23">
        <f>STDEV(AM4:AM6)</f>
        <v>1.6072751268321592</v>
      </c>
      <c r="AD23" s="23">
        <f>STDEV(AO4:AO8)</f>
        <v>2.179449471770337</v>
      </c>
      <c r="AE23" s="23">
        <f>STDEV(AQ4:AQ8)</f>
        <v>1.7320508075688772</v>
      </c>
      <c r="AF23" s="23">
        <f>STDEV(AS4:AS8)</f>
        <v>3.6055512754639891</v>
      </c>
      <c r="AG23" s="23"/>
      <c r="CR23" s="10"/>
      <c r="DZ23"/>
    </row>
    <row r="24" spans="8:130">
      <c r="R24" s="17"/>
      <c r="S24" s="23">
        <v>3</v>
      </c>
      <c r="T24" s="23">
        <v>3</v>
      </c>
      <c r="U24" s="23">
        <v>3</v>
      </c>
      <c r="V24" s="23">
        <v>3</v>
      </c>
      <c r="W24" s="23">
        <v>3</v>
      </c>
      <c r="X24" s="23">
        <v>3</v>
      </c>
      <c r="Y24" s="23">
        <v>3</v>
      </c>
      <c r="Z24" s="23">
        <v>3</v>
      </c>
      <c r="AA24" s="23">
        <v>3</v>
      </c>
      <c r="AB24" s="23">
        <v>3</v>
      </c>
      <c r="AC24" s="23">
        <v>3</v>
      </c>
      <c r="AD24" s="23">
        <v>3</v>
      </c>
      <c r="AE24" s="23">
        <v>3</v>
      </c>
      <c r="AF24" s="23">
        <v>3</v>
      </c>
      <c r="AG24" s="23"/>
      <c r="CR24" s="10"/>
      <c r="DZ24"/>
    </row>
    <row r="25" spans="8:130">
      <c r="CR25" s="10"/>
      <c r="DZ25"/>
    </row>
    <row r="26" spans="8:130">
      <c r="R26" s="23"/>
      <c r="S26" s="107" t="s">
        <v>15</v>
      </c>
      <c r="T26" s="107"/>
      <c r="U26" s="107"/>
      <c r="V26" s="107"/>
      <c r="W26" s="107"/>
      <c r="X26" s="107"/>
      <c r="Y26" s="107"/>
      <c r="Z26" s="107"/>
      <c r="AA26" s="30"/>
      <c r="AB26" s="23"/>
      <c r="AC26" s="107" t="s">
        <v>14</v>
      </c>
      <c r="AD26" s="107"/>
      <c r="AE26" s="107"/>
      <c r="AF26" s="107"/>
      <c r="AG26" s="107"/>
      <c r="AH26" s="107"/>
      <c r="AI26" s="107"/>
      <c r="AJ26" s="107"/>
      <c r="AK26" s="30"/>
      <c r="AL26" s="23"/>
      <c r="AM26" s="107" t="s">
        <v>13</v>
      </c>
      <c r="AN26" s="107"/>
      <c r="AO26" s="107"/>
      <c r="AP26" s="107"/>
      <c r="AQ26" s="107"/>
      <c r="AR26" s="107"/>
      <c r="AS26" s="107"/>
      <c r="AT26" s="107"/>
      <c r="AU26" s="30"/>
      <c r="AV26" s="23"/>
      <c r="AW26" s="107" t="s">
        <v>12</v>
      </c>
      <c r="AX26" s="107"/>
      <c r="AY26" s="107"/>
      <c r="AZ26" s="107"/>
      <c r="BA26" s="107"/>
      <c r="BB26" s="107"/>
      <c r="BC26" s="107"/>
      <c r="BD26" s="107"/>
      <c r="BE26" s="30"/>
      <c r="BF26" s="23"/>
      <c r="BG26" s="107" t="s">
        <v>11</v>
      </c>
      <c r="BH26" s="107"/>
      <c r="BI26" s="107"/>
      <c r="BJ26" s="107"/>
      <c r="BK26" s="107"/>
      <c r="BL26" s="107"/>
      <c r="BM26" s="107"/>
      <c r="BN26" s="107"/>
      <c r="CR26" s="10"/>
      <c r="DZ26"/>
    </row>
    <row r="27" spans="8:130" ht="15.75" customHeight="1">
      <c r="R27" s="23"/>
      <c r="S27" s="23"/>
      <c r="T27" s="23"/>
      <c r="U27" s="23"/>
      <c r="V27" s="23"/>
      <c r="W27" s="29"/>
      <c r="X27" s="29"/>
      <c r="Y27" s="29"/>
      <c r="Z27" s="29"/>
      <c r="AA27" s="33"/>
      <c r="AB27" s="23"/>
      <c r="AC27" s="23"/>
      <c r="AD27" s="23"/>
      <c r="AE27" s="23"/>
      <c r="AF27" s="23"/>
      <c r="AG27" s="29"/>
      <c r="AH27" s="29"/>
      <c r="AI27" s="29"/>
      <c r="AJ27" s="29"/>
      <c r="AK27" s="24"/>
      <c r="AL27" s="23"/>
      <c r="AM27" s="23"/>
      <c r="AN27" s="23"/>
      <c r="AO27" s="23"/>
      <c r="AP27" s="23"/>
      <c r="AQ27" s="29"/>
      <c r="AR27" s="29"/>
      <c r="AS27" s="29"/>
      <c r="AT27" s="29"/>
      <c r="AU27" s="24"/>
      <c r="AV27" s="23"/>
      <c r="AW27" s="23"/>
      <c r="AX27" s="23"/>
      <c r="AY27" s="23"/>
      <c r="AZ27" s="23"/>
      <c r="BA27" s="29"/>
      <c r="BB27" s="29"/>
      <c r="BC27" s="29"/>
      <c r="BD27" s="29"/>
      <c r="BE27" s="24"/>
      <c r="BF27" s="23"/>
      <c r="BG27" s="23"/>
      <c r="BH27" s="23"/>
      <c r="BI27" s="23"/>
      <c r="BJ27" s="23"/>
      <c r="BK27" s="29"/>
      <c r="BL27" s="29"/>
      <c r="BM27" s="29"/>
      <c r="BN27" s="29"/>
      <c r="CR27" s="10"/>
      <c r="DZ27"/>
    </row>
    <row r="28" spans="8:130">
      <c r="R28" s="6" t="s">
        <v>85</v>
      </c>
      <c r="S28" s="23">
        <f>S4</f>
        <v>78.5</v>
      </c>
      <c r="T28" s="23">
        <f>AVERAGE(S4:S6)</f>
        <v>79.666666666666671</v>
      </c>
      <c r="U28" s="23">
        <f>_xlfn.STDEV.S(S4:S6)</f>
        <v>2.0207259421636903</v>
      </c>
      <c r="V28" s="47">
        <f>(S28-T28)/U28</f>
        <v>-0.57735026918962806</v>
      </c>
      <c r="W28" s="23">
        <f>S13</f>
        <v>2.1213203435596424</v>
      </c>
      <c r="X28" s="23">
        <f>W28*W28</f>
        <v>4.4999999999999991</v>
      </c>
      <c r="Y28" s="23">
        <f>S24</f>
        <v>3</v>
      </c>
      <c r="Z28" s="47">
        <f>(W28*SQRT(Y28))/(SQRT(SUM(X28:X30)))</f>
        <v>0.73484692283495334</v>
      </c>
      <c r="AA28" s="24"/>
      <c r="AB28" s="6" t="s">
        <v>85</v>
      </c>
      <c r="AC28" s="23">
        <f>U4</f>
        <v>76</v>
      </c>
      <c r="AD28" s="23">
        <f>AVERAGE(U4:U6)</f>
        <v>75.166666666666671</v>
      </c>
      <c r="AE28" s="23">
        <f>STDEV(U4:U6)</f>
        <v>1.0408329997330665</v>
      </c>
      <c r="AF28" s="47">
        <f>(AC28-AD28)/AE28</f>
        <v>0.80064076902543102</v>
      </c>
      <c r="AG28" s="23">
        <f>T13</f>
        <v>1.4142135623730951</v>
      </c>
      <c r="AH28" s="23">
        <f>AG28*AG28</f>
        <v>2.0000000000000004</v>
      </c>
      <c r="AI28" s="23">
        <f>T24</f>
        <v>3</v>
      </c>
      <c r="AJ28" s="47">
        <f>(AG28*SQRT(AI28))/(SQRT(SUM(AH28:AH30)))</f>
        <v>1.1547005383792515</v>
      </c>
      <c r="AK28" s="24"/>
      <c r="AL28" s="6" t="s">
        <v>85</v>
      </c>
      <c r="AM28" s="23">
        <f>W4</f>
        <v>77.5</v>
      </c>
      <c r="AN28" s="23">
        <f>U22</f>
        <v>77.166666666666671</v>
      </c>
      <c r="AO28" s="23">
        <f>U23</f>
        <v>1.0408329997330665</v>
      </c>
      <c r="AP28" s="47">
        <f>(AM28-AN28)/AO28</f>
        <v>0.32025630761016965</v>
      </c>
      <c r="AQ28" s="23">
        <f>U13</f>
        <v>0.70710678118654757</v>
      </c>
      <c r="AR28" s="23">
        <f>AQ28*AQ28</f>
        <v>0.50000000000000011</v>
      </c>
      <c r="AS28" s="23">
        <f>U24</f>
        <v>3</v>
      </c>
      <c r="AT28" s="47">
        <f>(AQ28*SQRT(AS28))/(SQRT(SUM(AR28:AR30)))</f>
        <v>0.42008402520840293</v>
      </c>
      <c r="AU28" s="24"/>
      <c r="AV28" s="6" t="s">
        <v>85</v>
      </c>
      <c r="AW28" s="23">
        <f>Y4</f>
        <v>72</v>
      </c>
      <c r="AX28" s="23">
        <f>V22</f>
        <v>71.833333333333329</v>
      </c>
      <c r="AY28" s="23">
        <f>V23</f>
        <v>1.7559422921421233</v>
      </c>
      <c r="AZ28" s="47">
        <f>(AW28-AX28)/AY28</f>
        <v>9.4915799575252591E-2</v>
      </c>
      <c r="BA28" s="23">
        <f>V13</f>
        <v>2.8284271247461903</v>
      </c>
      <c r="BB28" s="23">
        <f>BA28*BA28</f>
        <v>8.0000000000000018</v>
      </c>
      <c r="BC28" s="23">
        <f>V24</f>
        <v>3</v>
      </c>
      <c r="BD28" s="47">
        <f>(BA28*SQRT(BC28))/(SQRT(SUM(BB28:BB30)))</f>
        <v>1.2865350418053538</v>
      </c>
      <c r="BE28" s="24"/>
      <c r="BF28" s="6" t="s">
        <v>85</v>
      </c>
      <c r="BG28" s="23">
        <f>AA4</f>
        <v>78</v>
      </c>
      <c r="BH28" s="23">
        <f>W22</f>
        <v>76.5</v>
      </c>
      <c r="BI28" s="23">
        <f>W23</f>
        <v>1.3228756555322954</v>
      </c>
      <c r="BJ28" s="47">
        <f>(BG28-BH28)/BI28</f>
        <v>1.1338934190276817</v>
      </c>
      <c r="BK28" s="23">
        <f>W13</f>
        <v>5.6568542494923806</v>
      </c>
      <c r="BL28" s="23">
        <f>BK28*BK28</f>
        <v>32.000000000000007</v>
      </c>
      <c r="BM28" s="23">
        <f>W24</f>
        <v>3</v>
      </c>
      <c r="BN28" s="47">
        <f>(BK28*SQRT(BM28))/(SQRT(SUM(BL28:BL30)))</f>
        <v>1.468776147269051</v>
      </c>
      <c r="CR28" s="10"/>
      <c r="DZ28"/>
    </row>
    <row r="29" spans="8:130" ht="18.75" customHeight="1">
      <c r="R29" s="4" t="s">
        <v>86</v>
      </c>
      <c r="S29" s="23">
        <f>S5</f>
        <v>78.5</v>
      </c>
      <c r="T29" s="23">
        <f>AVERAGE(S4:S6)</f>
        <v>79.666666666666671</v>
      </c>
      <c r="U29" s="23">
        <f>_xlfn.STDEV.S(S4:S6)</f>
        <v>2.0207259421636903</v>
      </c>
      <c r="V29" s="47">
        <f>(S29-T29)/U29</f>
        <v>-0.57735026918962806</v>
      </c>
      <c r="W29" s="23">
        <f>S14</f>
        <v>3.5355339059327378</v>
      </c>
      <c r="X29" s="23">
        <f>W29*W29</f>
        <v>12.500000000000002</v>
      </c>
      <c r="Y29" s="23">
        <f>S24</f>
        <v>3</v>
      </c>
      <c r="Z29" s="47">
        <f>(W29*SQRT(Y29))/(SQRT(SUM(X28:X30)))</f>
        <v>1.2247448713915889</v>
      </c>
      <c r="AA29" s="24"/>
      <c r="AB29" s="4" t="s">
        <v>86</v>
      </c>
      <c r="AC29" s="23">
        <f>U5</f>
        <v>74</v>
      </c>
      <c r="AD29" s="23">
        <f>AVERAGE(U4:U6)</f>
        <v>75.166666666666671</v>
      </c>
      <c r="AE29" s="23">
        <f>T23</f>
        <v>1.0408329997330665</v>
      </c>
      <c r="AF29" s="47">
        <f>(AC29-AD29)/AE29</f>
        <v>-1.1208970766356143</v>
      </c>
      <c r="AG29" s="23">
        <f>T14</f>
        <v>1.4142135623730951</v>
      </c>
      <c r="AH29" s="23">
        <f>AG29*AG29</f>
        <v>2.0000000000000004</v>
      </c>
      <c r="AI29" s="23">
        <f>T24</f>
        <v>3</v>
      </c>
      <c r="AJ29" s="47">
        <f>(AG29*SQRT(AI29))/(SQRT(SUM(AH28:AH30)))</f>
        <v>1.1547005383792515</v>
      </c>
      <c r="AK29" s="24"/>
      <c r="AL29" s="4" t="s">
        <v>86</v>
      </c>
      <c r="AM29" s="23">
        <f>W5</f>
        <v>76</v>
      </c>
      <c r="AN29" s="23">
        <f>U22</f>
        <v>77.166666666666671</v>
      </c>
      <c r="AO29" s="23">
        <f>U23</f>
        <v>1.0408329997330665</v>
      </c>
      <c r="AP29" s="47">
        <f>(AM29-AN29)/AO29</f>
        <v>-1.1208970766356143</v>
      </c>
      <c r="AQ29" s="23">
        <f>U14</f>
        <v>2.8284271247461903</v>
      </c>
      <c r="AR29" s="23">
        <f>AQ29*AQ29</f>
        <v>8.0000000000000018</v>
      </c>
      <c r="AS29" s="23">
        <f>U24</f>
        <v>3</v>
      </c>
      <c r="AT29" s="47">
        <f>(AQ29*SQRT(AS29))/(SQRT(SUM(AR28:AR30)))</f>
        <v>1.6803361008336117</v>
      </c>
      <c r="AU29" s="24"/>
      <c r="AV29" s="4" t="s">
        <v>86</v>
      </c>
      <c r="AW29" s="23">
        <f>Y5</f>
        <v>73.5</v>
      </c>
      <c r="AX29" s="23">
        <f>V22</f>
        <v>71.833333333333329</v>
      </c>
      <c r="AY29" s="23">
        <f>V23</f>
        <v>1.7559422921421233</v>
      </c>
      <c r="AZ29" s="47">
        <f>(AW29-AX29)/AY29</f>
        <v>0.94915799575250159</v>
      </c>
      <c r="BA29" s="23">
        <f>V14</f>
        <v>2.1213203435596424</v>
      </c>
      <c r="BB29" s="23">
        <f>BA29*BA29</f>
        <v>4.4999999999999991</v>
      </c>
      <c r="BC29" s="23">
        <f>V24</f>
        <v>3</v>
      </c>
      <c r="BD29" s="47">
        <f>(BA29*SQRT(BC29))/(SQRT(SUM(BB28:BB30)))</f>
        <v>0.96490128135401521</v>
      </c>
      <c r="BE29" s="24"/>
      <c r="BF29" s="4" t="s">
        <v>86</v>
      </c>
      <c r="BG29" s="23">
        <f>AA5</f>
        <v>76</v>
      </c>
      <c r="BH29" s="23">
        <f>W22</f>
        <v>76.5</v>
      </c>
      <c r="BI29" s="23">
        <f>W23</f>
        <v>1.3228756555322954</v>
      </c>
      <c r="BJ29" s="47">
        <f>(BG29-BH29)/BI29</f>
        <v>-0.3779644730092272</v>
      </c>
      <c r="BK29" s="23">
        <f>W14</f>
        <v>0</v>
      </c>
      <c r="BL29" s="23">
        <f>BK29*BK29</f>
        <v>0</v>
      </c>
      <c r="BM29" s="23">
        <f>W24</f>
        <v>3</v>
      </c>
      <c r="BN29" s="47">
        <f>(BK29*SQRT(BM29))/(SQRT(SUM(BL28:BL30)))</f>
        <v>0</v>
      </c>
      <c r="CR29" s="10"/>
      <c r="DZ29"/>
    </row>
    <row r="30" spans="8:130">
      <c r="R30" s="54" t="s">
        <v>87</v>
      </c>
      <c r="S30" s="55">
        <f>S6</f>
        <v>82</v>
      </c>
      <c r="T30" s="55">
        <f>AVERAGE(S4:S6)</f>
        <v>79.666666666666671</v>
      </c>
      <c r="U30" s="55">
        <f>_xlfn.STDEV.S(S4:S6)</f>
        <v>2.0207259421636903</v>
      </c>
      <c r="V30" s="56">
        <f>(S30-T30)/U30</f>
        <v>1.154700538379249</v>
      </c>
      <c r="W30" s="55">
        <f>S15</f>
        <v>2.8284271247461903</v>
      </c>
      <c r="X30" s="55">
        <f>W30*W30</f>
        <v>8.0000000000000018</v>
      </c>
      <c r="Y30" s="55">
        <f>S24</f>
        <v>3</v>
      </c>
      <c r="Z30" s="47">
        <f>(W30*SQRT(Y30))/(SQRT(SUM(X28:X30)))</f>
        <v>0.97979589711327131</v>
      </c>
      <c r="AA30" s="24"/>
      <c r="AB30" s="54" t="s">
        <v>87</v>
      </c>
      <c r="AC30" s="55">
        <f>U6</f>
        <v>75.5</v>
      </c>
      <c r="AD30" s="55">
        <f>AVERAGE(U4:U6)</f>
        <v>75.166666666666671</v>
      </c>
      <c r="AE30" s="55">
        <f>T23</f>
        <v>1.0408329997330665</v>
      </c>
      <c r="AF30" s="56">
        <f>(AC30-AD30)/AE30</f>
        <v>0.32025630761016965</v>
      </c>
      <c r="AG30" s="55">
        <f>T15</f>
        <v>0.70710678118654757</v>
      </c>
      <c r="AH30" s="55">
        <f>AG30*AG30</f>
        <v>0.50000000000000011</v>
      </c>
      <c r="AI30" s="55">
        <f>T24</f>
        <v>3</v>
      </c>
      <c r="AJ30" s="56">
        <f>(AG30*SQRT(AI30))/(SQRT(SUM(AH28:AH30)))</f>
        <v>0.57735026918962573</v>
      </c>
      <c r="AK30" s="24"/>
      <c r="AL30" s="54" t="s">
        <v>87</v>
      </c>
      <c r="AM30" s="55">
        <f>W6</f>
        <v>78</v>
      </c>
      <c r="AN30" s="55">
        <f>U22</f>
        <v>77.166666666666671</v>
      </c>
      <c r="AO30" s="55">
        <f>U23</f>
        <v>1.0408329997330665</v>
      </c>
      <c r="AP30" s="56">
        <f>(AM30-AN30)/AO30</f>
        <v>0.80064076902543102</v>
      </c>
      <c r="AQ30" s="55">
        <f>U15</f>
        <v>0</v>
      </c>
      <c r="AR30" s="55">
        <f>AQ30*AQ30</f>
        <v>0</v>
      </c>
      <c r="AS30" s="55">
        <f>U24</f>
        <v>3</v>
      </c>
      <c r="AT30" s="56">
        <f>(AQ30*SQRT(AS30))/(SQRT(SUM(AR28:AR30)))</f>
        <v>0</v>
      </c>
      <c r="AU30" s="24"/>
      <c r="AV30" s="54" t="s">
        <v>87</v>
      </c>
      <c r="AW30" s="55">
        <f>Y6</f>
        <v>70</v>
      </c>
      <c r="AX30" s="55">
        <f>V22</f>
        <v>71.833333333333329</v>
      </c>
      <c r="AY30" s="55">
        <f>V23</f>
        <v>1.7559422921421233</v>
      </c>
      <c r="AZ30" s="56">
        <f>(AW30-AX30)/AY30</f>
        <v>-1.0440737953277461</v>
      </c>
      <c r="BA30" s="55">
        <f>V15</f>
        <v>1.4142135623730951</v>
      </c>
      <c r="BB30" s="55">
        <f>BA30*BA30</f>
        <v>2.0000000000000004</v>
      </c>
      <c r="BC30" s="55">
        <f>V24</f>
        <v>3</v>
      </c>
      <c r="BD30" s="56">
        <f>(BA30*SQRT(BC30))/(SQRT(SUM(BB28:BB30)))</f>
        <v>0.64326752090267691</v>
      </c>
      <c r="BE30" s="24"/>
      <c r="BF30" s="54" t="s">
        <v>87</v>
      </c>
      <c r="BG30" s="55">
        <f>AA6</f>
        <v>75.5</v>
      </c>
      <c r="BH30" s="55">
        <f>W22</f>
        <v>76.5</v>
      </c>
      <c r="BI30" s="55">
        <f>W23</f>
        <v>1.3228756555322954</v>
      </c>
      <c r="BJ30" s="56">
        <f>(BG30-BH30)/BI30</f>
        <v>-0.7559289460184544</v>
      </c>
      <c r="BK30" s="55">
        <f>W15</f>
        <v>3.5355339059327378</v>
      </c>
      <c r="BL30" s="55">
        <f>BK30*BK30</f>
        <v>12.500000000000002</v>
      </c>
      <c r="BM30" s="55">
        <f>W24</f>
        <v>3</v>
      </c>
      <c r="BN30" s="56">
        <f>(BK30*SQRT(BM30))/(SQRT(SUM(BL28:BL30)))</f>
        <v>0.91798509204315681</v>
      </c>
      <c r="CR30" s="10"/>
      <c r="DZ30"/>
    </row>
    <row r="31" spans="8:130">
      <c r="R31" s="32"/>
      <c r="S31" s="32"/>
      <c r="T31" s="32"/>
      <c r="U31" s="32"/>
      <c r="V31" s="58"/>
      <c r="W31" s="32"/>
      <c r="X31" s="32"/>
      <c r="Y31" s="32"/>
      <c r="Z31" s="58"/>
      <c r="AA31" s="32"/>
      <c r="AB31" s="32"/>
      <c r="AC31" s="32"/>
      <c r="AD31" s="52"/>
      <c r="AE31" s="52"/>
      <c r="AF31" s="59"/>
      <c r="AG31" s="32"/>
      <c r="AH31" s="52"/>
      <c r="AI31" s="52"/>
      <c r="AJ31" s="52"/>
      <c r="AK31" s="24"/>
      <c r="AL31" s="32"/>
      <c r="AM31" s="32"/>
      <c r="AN31" s="32"/>
      <c r="AO31" s="32"/>
      <c r="AP31" s="58"/>
      <c r="AQ31" s="32"/>
      <c r="AR31" s="32"/>
      <c r="AS31" s="32"/>
      <c r="AT31" s="58"/>
      <c r="AU31" s="32"/>
      <c r="AV31" s="32"/>
      <c r="AW31" s="32"/>
      <c r="AX31" s="32"/>
      <c r="AY31" s="32"/>
      <c r="AZ31" s="58"/>
      <c r="BA31" s="32"/>
      <c r="BB31" s="32"/>
      <c r="BC31" s="32"/>
      <c r="BD31" s="58"/>
      <c r="BE31" s="32"/>
      <c r="BF31" s="32"/>
      <c r="BG31" s="32"/>
      <c r="BH31" s="32"/>
      <c r="BI31" s="52"/>
      <c r="BJ31" s="59"/>
      <c r="BK31" s="32"/>
      <c r="BL31" s="52"/>
      <c r="BM31" s="32"/>
      <c r="BN31" s="59"/>
      <c r="CR31" s="10"/>
      <c r="DZ31"/>
    </row>
    <row r="32" spans="8:130">
      <c r="R32" s="32"/>
      <c r="S32" s="32"/>
      <c r="T32" s="32"/>
      <c r="U32" s="32"/>
      <c r="V32" s="58"/>
      <c r="W32" s="32"/>
      <c r="X32" s="32"/>
      <c r="Y32" s="32"/>
      <c r="Z32" s="58"/>
      <c r="AA32" s="32"/>
      <c r="AB32" s="32"/>
      <c r="AC32" s="32"/>
      <c r="AD32" s="32"/>
      <c r="AE32" s="52"/>
      <c r="AF32" s="59"/>
      <c r="AG32" s="32"/>
      <c r="AH32" s="52"/>
      <c r="AI32" s="52"/>
      <c r="AJ32" s="52"/>
      <c r="AK32" s="24"/>
      <c r="AL32" s="32"/>
      <c r="AM32" s="32"/>
      <c r="AN32" s="32"/>
      <c r="AO32" s="32"/>
      <c r="AP32" s="58"/>
      <c r="AQ32" s="32"/>
      <c r="AR32" s="32"/>
      <c r="AS32" s="32"/>
      <c r="AT32" s="58"/>
      <c r="AU32" s="32"/>
      <c r="AV32" s="32"/>
      <c r="AW32" s="32"/>
      <c r="AX32" s="32"/>
      <c r="AY32" s="32"/>
      <c r="AZ32" s="58"/>
      <c r="BA32" s="32"/>
      <c r="BB32" s="53"/>
      <c r="BC32" s="32"/>
      <c r="BD32" s="58"/>
      <c r="BE32" s="32"/>
      <c r="BF32" s="32"/>
      <c r="BG32" s="32"/>
      <c r="BH32" s="32"/>
      <c r="BI32" s="52"/>
      <c r="BJ32" s="59"/>
      <c r="BK32" s="32"/>
      <c r="BL32" s="52"/>
      <c r="BM32" s="32"/>
      <c r="BN32" s="59"/>
      <c r="CR32" s="10"/>
      <c r="DZ32"/>
    </row>
    <row r="33" spans="18:130"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CR33" s="10"/>
      <c r="DZ33"/>
    </row>
    <row r="34" spans="18:130">
      <c r="R34" s="57"/>
      <c r="S34" s="109" t="s">
        <v>10</v>
      </c>
      <c r="T34" s="109"/>
      <c r="U34" s="109"/>
      <c r="V34" s="109"/>
      <c r="W34" s="109"/>
      <c r="X34" s="109"/>
      <c r="Y34" s="109"/>
      <c r="Z34" s="109"/>
      <c r="AA34" s="30"/>
      <c r="AB34" s="57"/>
      <c r="AC34" s="109" t="s">
        <v>9</v>
      </c>
      <c r="AD34" s="109"/>
      <c r="AE34" s="109"/>
      <c r="AF34" s="109"/>
      <c r="AG34" s="109"/>
      <c r="AH34" s="109"/>
      <c r="AI34" s="109"/>
      <c r="AJ34" s="109"/>
      <c r="AK34" s="30"/>
      <c r="AL34" s="23"/>
      <c r="AM34" s="107" t="s">
        <v>8</v>
      </c>
      <c r="AN34" s="107"/>
      <c r="AO34" s="107"/>
      <c r="AP34" s="107"/>
      <c r="AQ34" s="107"/>
      <c r="AR34" s="107"/>
      <c r="AS34" s="107"/>
      <c r="AT34" s="107"/>
      <c r="AU34" s="30"/>
      <c r="AV34" s="23"/>
      <c r="AW34" s="107" t="s">
        <v>7</v>
      </c>
      <c r="AX34" s="107"/>
      <c r="AY34" s="107"/>
      <c r="AZ34" s="107"/>
      <c r="BA34" s="107"/>
      <c r="BB34" s="107"/>
      <c r="BC34" s="107"/>
      <c r="BD34" s="107"/>
      <c r="BE34" s="30"/>
      <c r="BF34" s="23"/>
      <c r="BG34" s="107" t="s">
        <v>6</v>
      </c>
      <c r="BH34" s="107"/>
      <c r="BI34" s="107"/>
      <c r="BJ34" s="107"/>
      <c r="BK34" s="107"/>
      <c r="BL34" s="107"/>
      <c r="BM34" s="107"/>
      <c r="BN34" s="107"/>
      <c r="CR34" s="10"/>
      <c r="DZ34"/>
    </row>
    <row r="35" spans="18:130" ht="21" customHeight="1">
      <c r="R35" s="23"/>
      <c r="S35" s="23"/>
      <c r="T35" s="23"/>
      <c r="U35" s="23"/>
      <c r="V35" s="23"/>
      <c r="W35" s="29" t="s">
        <v>64</v>
      </c>
      <c r="X35" s="29" t="s">
        <v>64</v>
      </c>
      <c r="Y35" s="29" t="s">
        <v>63</v>
      </c>
      <c r="Z35" s="29"/>
      <c r="AA35" s="24"/>
      <c r="AB35" s="23"/>
      <c r="AC35" s="23"/>
      <c r="AD35" s="23"/>
      <c r="AE35" s="23"/>
      <c r="AF35" s="23"/>
      <c r="AG35" s="29" t="s">
        <v>64</v>
      </c>
      <c r="AH35" s="29" t="s">
        <v>64</v>
      </c>
      <c r="AI35" s="29" t="s">
        <v>63</v>
      </c>
      <c r="AJ35" s="29"/>
      <c r="AK35" s="24"/>
      <c r="AL35" s="23"/>
      <c r="AM35" s="23"/>
      <c r="AN35" s="23"/>
      <c r="AO35" s="23"/>
      <c r="AP35" s="23"/>
      <c r="AQ35" s="29" t="s">
        <v>64</v>
      </c>
      <c r="AR35" s="29" t="s">
        <v>64</v>
      </c>
      <c r="AS35" s="29" t="s">
        <v>63</v>
      </c>
      <c r="AT35" s="29"/>
      <c r="AU35" s="24"/>
      <c r="AV35" s="23"/>
      <c r="AW35" s="23"/>
      <c r="AX35" s="23"/>
      <c r="AY35" s="23"/>
      <c r="AZ35" s="23"/>
      <c r="BA35" s="29" t="s">
        <v>64</v>
      </c>
      <c r="BB35" s="29" t="s">
        <v>64</v>
      </c>
      <c r="BC35" s="29" t="s">
        <v>63</v>
      </c>
      <c r="BD35" s="29"/>
      <c r="BE35" s="24"/>
      <c r="BF35" s="23"/>
      <c r="BG35" s="23"/>
      <c r="BH35" s="23"/>
      <c r="BI35" s="23"/>
      <c r="BJ35" s="23"/>
      <c r="BK35" s="29" t="s">
        <v>64</v>
      </c>
      <c r="BL35" s="29" t="s">
        <v>64</v>
      </c>
      <c r="BM35" s="29" t="s">
        <v>63</v>
      </c>
      <c r="BN35" s="29"/>
      <c r="CR35" s="10"/>
      <c r="DZ35"/>
    </row>
    <row r="36" spans="18:130">
      <c r="R36" s="6" t="s">
        <v>85</v>
      </c>
      <c r="S36" s="23">
        <f>AC4</f>
        <v>74.5</v>
      </c>
      <c r="T36" s="23">
        <f>X22</f>
        <v>75.5</v>
      </c>
      <c r="U36" s="23">
        <f>X23</f>
        <v>1</v>
      </c>
      <c r="V36" s="47">
        <f>(S36-T36)/U36</f>
        <v>-1</v>
      </c>
      <c r="W36" s="23">
        <f>X13</f>
        <v>4.9497474683058327</v>
      </c>
      <c r="X36" s="23">
        <f>W36*W36</f>
        <v>24.5</v>
      </c>
      <c r="Y36" s="23">
        <f>X24</f>
        <v>3</v>
      </c>
      <c r="Z36" s="47">
        <f>(W36*SQRT(Y36))/(SQRT(SUM(X36:X38)))</f>
        <v>1.4</v>
      </c>
      <c r="AA36" s="24"/>
      <c r="AB36" s="6" t="s">
        <v>85</v>
      </c>
      <c r="AC36" s="23">
        <f>AE4</f>
        <v>65.5</v>
      </c>
      <c r="AD36" s="23">
        <f>Y22</f>
        <v>63.166666666666664</v>
      </c>
      <c r="AE36" s="23">
        <f>Y23</f>
        <v>2.0816659994661326</v>
      </c>
      <c r="AF36" s="47">
        <f>(AC36-AD36)/AE36</f>
        <v>1.1208970766356112</v>
      </c>
      <c r="AG36" s="23">
        <f>Y13</f>
        <v>2.1213203435596424</v>
      </c>
      <c r="AH36" s="23">
        <f>AG36*AG36</f>
        <v>4.4999999999999991</v>
      </c>
      <c r="AI36" s="23">
        <f>Y24</f>
        <v>3</v>
      </c>
      <c r="AJ36" s="47">
        <f>(AG36*SQRT(AI36))/(SQRT(SUM(AH36:AH38)))</f>
        <v>0.45398994507478652</v>
      </c>
      <c r="AK36" s="24"/>
      <c r="AL36" s="6" t="s">
        <v>85</v>
      </c>
      <c r="AM36" s="23">
        <f>AG4</f>
        <v>50.5</v>
      </c>
      <c r="AN36" s="23">
        <f>Z22</f>
        <v>53</v>
      </c>
      <c r="AO36" s="23">
        <f>Z23</f>
        <v>2.7838821814150108</v>
      </c>
      <c r="AP36" s="47">
        <f>(AM36-AN36)/AO36</f>
        <v>-0.89802651013387458</v>
      </c>
      <c r="AQ36" s="23">
        <f>Z13</f>
        <v>16.263455967290593</v>
      </c>
      <c r="AR36" s="23">
        <f>AQ36*AQ36</f>
        <v>264.5</v>
      </c>
      <c r="AS36" s="23">
        <f>Z24</f>
        <v>3</v>
      </c>
      <c r="AT36" s="47">
        <f>(AQ36*SQRT(AS36))/(SQRT(SUM(AR36:AR38)))</f>
        <v>1.6129598086320363</v>
      </c>
      <c r="AU36" s="24"/>
      <c r="AV36" s="6" t="s">
        <v>85</v>
      </c>
      <c r="AW36" s="23">
        <f>AI4</f>
        <v>68</v>
      </c>
      <c r="AX36" s="23">
        <f>AA22</f>
        <v>66</v>
      </c>
      <c r="AY36" s="23">
        <f>AA23</f>
        <v>1.7320508075688772</v>
      </c>
      <c r="AZ36" s="47">
        <f>(AW36-AX36)/AY36</f>
        <v>1.1547005383792517</v>
      </c>
      <c r="BA36" s="23">
        <f>AA13</f>
        <v>1.4142135623730951</v>
      </c>
      <c r="BB36" s="23">
        <f>BA36*BA36</f>
        <v>2.0000000000000004</v>
      </c>
      <c r="BC36" s="23">
        <f>AA24</f>
        <v>3</v>
      </c>
      <c r="BD36" s="47">
        <f>(BA36*SQRT(BC36))/(SQRT(SUM(BB36:BB38)))</f>
        <v>0.70710678118654746</v>
      </c>
      <c r="BE36" s="24"/>
      <c r="BF36" s="6" t="s">
        <v>85</v>
      </c>
      <c r="BG36" s="23">
        <f>AK4</f>
        <v>68.5</v>
      </c>
      <c r="BH36" s="23">
        <f>AB22</f>
        <v>66.333333333333329</v>
      </c>
      <c r="BI36" s="23">
        <f>AB23</f>
        <v>1.8929694486000912</v>
      </c>
      <c r="BJ36" s="47">
        <f>(BG36-BH36)/BI36</f>
        <v>1.1445861782233135</v>
      </c>
      <c r="BK36" s="23">
        <f>AB13</f>
        <v>6.3639610306789276</v>
      </c>
      <c r="BL36" s="23">
        <f>BK36*BK36</f>
        <v>40.5</v>
      </c>
      <c r="BM36" s="23">
        <f>AB24</f>
        <v>3</v>
      </c>
      <c r="BN36" s="47">
        <f>(BK36*SQRT(BM36))/(SQRT(SUM(BL36:BL38)))</f>
        <v>1.3671981455629501</v>
      </c>
      <c r="CS36" s="10"/>
      <c r="DZ36"/>
    </row>
    <row r="37" spans="18:130" ht="19.5" customHeight="1">
      <c r="R37" s="4" t="s">
        <v>86</v>
      </c>
      <c r="S37" s="23">
        <f>AC5</f>
        <v>75.5</v>
      </c>
      <c r="T37" s="23">
        <f>X22</f>
        <v>75.5</v>
      </c>
      <c r="U37" s="23">
        <f>X23</f>
        <v>1</v>
      </c>
      <c r="V37" s="47">
        <f>(S37-T37)/U37</f>
        <v>0</v>
      </c>
      <c r="W37" s="23">
        <f>X14</f>
        <v>3.5355339059327378</v>
      </c>
      <c r="X37" s="23">
        <f>W37*W37</f>
        <v>12.500000000000002</v>
      </c>
      <c r="Y37" s="23">
        <f>X24</f>
        <v>3</v>
      </c>
      <c r="Z37" s="47">
        <f>(W37*SQRT(Y37))/(SQRT(SUM(X36:X38)))</f>
        <v>1</v>
      </c>
      <c r="AA37" s="24"/>
      <c r="AB37" s="4" t="s">
        <v>86</v>
      </c>
      <c r="AC37" s="23">
        <f>AE5</f>
        <v>61.5</v>
      </c>
      <c r="AD37" s="23">
        <f>Y22</f>
        <v>63.166666666666664</v>
      </c>
      <c r="AE37" s="23">
        <f>Y23</f>
        <v>2.0816659994661326</v>
      </c>
      <c r="AF37" s="47">
        <f>(AC37-AD37)/AE37</f>
        <v>-0.80064076902543457</v>
      </c>
      <c r="AG37" s="23">
        <f>Y14</f>
        <v>7.7781745930520225</v>
      </c>
      <c r="AH37" s="23">
        <f>AG37*AG37</f>
        <v>60.499999999999993</v>
      </c>
      <c r="AI37" s="23">
        <f>Y24</f>
        <v>3</v>
      </c>
      <c r="AJ37" s="47">
        <f>(AG37*SQRT(AI37))/(SQRT(SUM(AH36:AH38)))</f>
        <v>1.6646297986075504</v>
      </c>
      <c r="AK37" s="24"/>
      <c r="AL37" s="4" t="s">
        <v>86</v>
      </c>
      <c r="AM37" s="23">
        <f>AG5</f>
        <v>52.5</v>
      </c>
      <c r="AN37" s="23">
        <f>Z22</f>
        <v>53</v>
      </c>
      <c r="AO37" s="23">
        <f>Z23</f>
        <v>2.7838821814150108</v>
      </c>
      <c r="AP37" s="47">
        <f>(AM37-AN37)/AO37</f>
        <v>-0.17960530202677491</v>
      </c>
      <c r="AQ37" s="23">
        <f>Z14</f>
        <v>6.3639610306789276</v>
      </c>
      <c r="AR37" s="23">
        <f>AQ37*AQ37</f>
        <v>40.5</v>
      </c>
      <c r="AS37" s="23">
        <f>Z24</f>
        <v>3</v>
      </c>
      <c r="AT37" s="47">
        <f>(AQ37*SQRT(AS37))/(SQRT(SUM(AR36:AR38)))</f>
        <v>0.63115818598644902</v>
      </c>
      <c r="AU37" s="24"/>
      <c r="AV37" s="4" t="s">
        <v>86</v>
      </c>
      <c r="AW37" s="23">
        <f>AI5</f>
        <v>65</v>
      </c>
      <c r="AX37" s="23">
        <f>AA22</f>
        <v>66</v>
      </c>
      <c r="AY37" s="23">
        <f>AA23</f>
        <v>1.7320508075688772</v>
      </c>
      <c r="AZ37" s="47">
        <f>(AW37-AX37)/AY37</f>
        <v>-0.57735026918962584</v>
      </c>
      <c r="BA37" s="23">
        <f>AA14</f>
        <v>1.4142135623730951</v>
      </c>
      <c r="BB37" s="23">
        <f>BA37*BA37</f>
        <v>2.0000000000000004</v>
      </c>
      <c r="BC37" s="23">
        <f>AA24</f>
        <v>3</v>
      </c>
      <c r="BD37" s="47">
        <f>(BA37*SQRT(BC37))/(SQRT(SUM(BB36:BB38)))</f>
        <v>0.70710678118654746</v>
      </c>
      <c r="BE37" s="24"/>
      <c r="BF37" s="4" t="s">
        <v>86</v>
      </c>
      <c r="BG37" s="23">
        <f>AK5</f>
        <v>65.5</v>
      </c>
      <c r="BH37" s="23">
        <f>AB22</f>
        <v>66.333333333333329</v>
      </c>
      <c r="BI37" s="23">
        <f>AB23</f>
        <v>1.8929694486000912</v>
      </c>
      <c r="BJ37" s="47">
        <f>(BG37-BH37)/BI37</f>
        <v>-0.44022545316280942</v>
      </c>
      <c r="BK37" s="23">
        <f>AB14</f>
        <v>4.9497474683058327</v>
      </c>
      <c r="BL37" s="23">
        <f>BK37*BK37</f>
        <v>24.5</v>
      </c>
      <c r="BM37" s="23">
        <f>AB24</f>
        <v>3</v>
      </c>
      <c r="BN37" s="47">
        <f>(BK37*SQRT(BM37))/(SQRT(SUM(BL36:BL38)))</f>
        <v>1.0633763354378498</v>
      </c>
      <c r="CS37" s="10"/>
      <c r="DZ37"/>
    </row>
    <row r="38" spans="18:130">
      <c r="R38" s="54" t="s">
        <v>87</v>
      </c>
      <c r="S38" s="55">
        <f>AC6</f>
        <v>76.5</v>
      </c>
      <c r="T38" s="55">
        <f>X22</f>
        <v>75.5</v>
      </c>
      <c r="U38" s="55">
        <f>X23</f>
        <v>1</v>
      </c>
      <c r="V38" s="56">
        <f>(S38-T38)/U38</f>
        <v>1</v>
      </c>
      <c r="W38" s="55">
        <f>X15</f>
        <v>0.70710678118654757</v>
      </c>
      <c r="X38" s="55">
        <f>W38*W38</f>
        <v>0.50000000000000011</v>
      </c>
      <c r="Y38" s="55">
        <f>X24</f>
        <v>3</v>
      </c>
      <c r="Z38" s="56">
        <f>(W38*SQRT(Y38))/(SQRT(SUM(X36:X38)))</f>
        <v>0.2</v>
      </c>
      <c r="AA38" s="24"/>
      <c r="AB38" s="54" t="s">
        <v>87</v>
      </c>
      <c r="AC38" s="55">
        <f>AE6</f>
        <v>62.5</v>
      </c>
      <c r="AD38" s="55">
        <f>Y22</f>
        <v>63.166666666666664</v>
      </c>
      <c r="AE38" s="55">
        <f>Y23</f>
        <v>2.0816659994661326</v>
      </c>
      <c r="AF38" s="56">
        <f>(AC38-AD38)/AE38</f>
        <v>-0.32025630761017315</v>
      </c>
      <c r="AG38" s="55">
        <f>Y15</f>
        <v>0.70710678118654757</v>
      </c>
      <c r="AH38" s="55">
        <f>AG38*AG38</f>
        <v>0.50000000000000011</v>
      </c>
      <c r="AI38" s="55">
        <f>Y24</f>
        <v>3</v>
      </c>
      <c r="AJ38" s="56">
        <f>(AG38*SQRT(AI38))/(SQRT(SUM(AH36:AH38)))</f>
        <v>0.15132998169159553</v>
      </c>
      <c r="AK38" s="24"/>
      <c r="AL38" s="54" t="s">
        <v>87</v>
      </c>
      <c r="AM38" s="55">
        <f>AG6</f>
        <v>56</v>
      </c>
      <c r="AN38" s="55">
        <f>Z22</f>
        <v>53</v>
      </c>
      <c r="AO38" s="55">
        <f>Z23</f>
        <v>2.7838821814150108</v>
      </c>
      <c r="AP38" s="56">
        <f>(AM38-AN38)/AO38</f>
        <v>1.0776318121606494</v>
      </c>
      <c r="AQ38" s="55">
        <f>Z15</f>
        <v>0</v>
      </c>
      <c r="AR38" s="55">
        <f>AQ38*AQ38</f>
        <v>0</v>
      </c>
      <c r="AS38" s="55">
        <f>Z24</f>
        <v>3</v>
      </c>
      <c r="AT38" s="56">
        <f>(AQ38*SQRT(AS38))/(SQRT(SUM(AR36:AR38)))</f>
        <v>0</v>
      </c>
      <c r="AU38" s="24"/>
      <c r="AV38" s="54" t="s">
        <v>87</v>
      </c>
      <c r="AW38" s="55">
        <f>AI6</f>
        <v>65</v>
      </c>
      <c r="AX38" s="55">
        <f>AA22</f>
        <v>66</v>
      </c>
      <c r="AY38" s="55">
        <f>AA23</f>
        <v>1.7320508075688772</v>
      </c>
      <c r="AZ38" s="56">
        <f>(AW38-AX38)/AY38</f>
        <v>-0.57735026918962584</v>
      </c>
      <c r="BA38" s="55">
        <f>AA15</f>
        <v>2.8284271247461903</v>
      </c>
      <c r="BB38" s="55">
        <f>BA38*BA38</f>
        <v>8.0000000000000018</v>
      </c>
      <c r="BC38" s="55">
        <f>AA24</f>
        <v>3</v>
      </c>
      <c r="BD38" s="56">
        <f>(BA38*SQRT(BC38))/(SQRT(SUM(BB36:BB38)))</f>
        <v>1.4142135623730949</v>
      </c>
      <c r="BE38" s="24"/>
      <c r="BF38" s="54" t="s">
        <v>87</v>
      </c>
      <c r="BG38" s="55">
        <f>AK6</f>
        <v>65</v>
      </c>
      <c r="BH38" s="55">
        <f>AB22</f>
        <v>66.333333333333329</v>
      </c>
      <c r="BI38" s="55">
        <f>AB23</f>
        <v>1.8929694486000912</v>
      </c>
      <c r="BJ38" s="56">
        <f>(BG38-BH38)/BI38</f>
        <v>-0.70436072506049652</v>
      </c>
      <c r="BK38" s="55">
        <f>AB15</f>
        <v>0</v>
      </c>
      <c r="BL38" s="55">
        <f>BK38*BK38</f>
        <v>0</v>
      </c>
      <c r="BM38" s="55">
        <f>AB24</f>
        <v>3</v>
      </c>
      <c r="BN38" s="56">
        <f>(BK38*SQRT(BM38))/(SQRT(SUM(BL36:BL38)))</f>
        <v>0</v>
      </c>
      <c r="CS38" s="10"/>
      <c r="DZ38"/>
    </row>
    <row r="39" spans="18:130">
      <c r="R39" s="32"/>
      <c r="S39" s="32"/>
      <c r="T39" s="32"/>
      <c r="U39" s="32"/>
      <c r="V39" s="58"/>
      <c r="W39" s="32"/>
      <c r="X39" s="32"/>
      <c r="Y39" s="32"/>
      <c r="Z39" s="58"/>
      <c r="AA39" s="32"/>
      <c r="AB39" s="32"/>
      <c r="AC39" s="32"/>
      <c r="AD39" s="32"/>
      <c r="AE39" s="32"/>
      <c r="AF39" s="58"/>
      <c r="AG39" s="32"/>
      <c r="AH39" s="32"/>
      <c r="AI39" s="32"/>
      <c r="AJ39" s="58"/>
      <c r="AK39" s="32"/>
      <c r="AL39" s="32"/>
      <c r="AM39" s="32"/>
      <c r="AN39" s="32"/>
      <c r="AO39" s="32"/>
      <c r="AP39" s="58"/>
      <c r="AQ39" s="32"/>
      <c r="AR39" s="32"/>
      <c r="AS39" s="32"/>
      <c r="AT39" s="58"/>
      <c r="AU39" s="32"/>
      <c r="AV39" s="32"/>
      <c r="AW39" s="32"/>
      <c r="AX39" s="32"/>
      <c r="AY39" s="32"/>
      <c r="AZ39" s="58"/>
      <c r="BA39" s="32"/>
      <c r="BB39" s="32"/>
      <c r="BC39" s="32"/>
      <c r="BD39" s="58"/>
      <c r="BE39" s="32"/>
      <c r="BF39" s="32"/>
      <c r="BG39" s="32"/>
      <c r="BH39" s="32"/>
      <c r="BI39" s="32"/>
      <c r="BJ39" s="58"/>
      <c r="BK39" s="32"/>
      <c r="BL39" s="32"/>
      <c r="BM39" s="32"/>
      <c r="BN39" s="58"/>
      <c r="CS39" s="10"/>
      <c r="DZ39"/>
    </row>
    <row r="40" spans="18:130">
      <c r="R40" s="32"/>
      <c r="S40" s="32"/>
      <c r="T40" s="32"/>
      <c r="U40" s="32"/>
      <c r="V40" s="58"/>
      <c r="W40" s="32"/>
      <c r="X40" s="32"/>
      <c r="Y40" s="32"/>
      <c r="Z40" s="58"/>
      <c r="AA40" s="32"/>
      <c r="AB40" s="32"/>
      <c r="AC40" s="32"/>
      <c r="AD40" s="32"/>
      <c r="AE40" s="32"/>
      <c r="AF40" s="58"/>
      <c r="AG40" s="32"/>
      <c r="AH40" s="32"/>
      <c r="AI40" s="32"/>
      <c r="AJ40" s="58"/>
      <c r="AK40" s="32"/>
      <c r="AL40" s="32"/>
      <c r="AM40" s="32"/>
      <c r="AN40" s="32"/>
      <c r="AO40" s="32"/>
      <c r="AP40" s="58"/>
      <c r="AQ40" s="32"/>
      <c r="AR40" s="32"/>
      <c r="AS40" s="32"/>
      <c r="AT40" s="58"/>
      <c r="AU40" s="32"/>
      <c r="AV40" s="32"/>
      <c r="AW40" s="32"/>
      <c r="AX40" s="32"/>
      <c r="AY40" s="32"/>
      <c r="AZ40" s="58"/>
      <c r="BA40" s="32"/>
      <c r="BB40" s="32"/>
      <c r="BC40" s="32"/>
      <c r="BD40" s="58"/>
      <c r="BE40" s="32"/>
      <c r="BF40" s="32"/>
      <c r="BG40" s="32"/>
      <c r="BH40" s="32"/>
      <c r="BI40" s="32"/>
      <c r="BJ40" s="58"/>
      <c r="BK40" s="32"/>
      <c r="BL40" s="32"/>
      <c r="BM40" s="32"/>
      <c r="BN40" s="58"/>
      <c r="CS40" s="10"/>
      <c r="DZ40"/>
    </row>
    <row r="41" spans="18:130"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CS41" s="10"/>
      <c r="DZ41"/>
    </row>
    <row r="42" spans="18:130"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CI42" s="10"/>
      <c r="DZ42"/>
    </row>
    <row r="43" spans="18:130">
      <c r="R43" s="23"/>
      <c r="S43" s="107" t="s">
        <v>5</v>
      </c>
      <c r="T43" s="107"/>
      <c r="U43" s="107"/>
      <c r="V43" s="107"/>
      <c r="W43" s="107"/>
      <c r="X43" s="107"/>
      <c r="Y43" s="107"/>
      <c r="Z43" s="107"/>
      <c r="AA43" s="48"/>
      <c r="AB43" s="23"/>
      <c r="AC43" s="107" t="s">
        <v>4</v>
      </c>
      <c r="AD43" s="107"/>
      <c r="AE43" s="107"/>
      <c r="AF43" s="107"/>
      <c r="AG43" s="107"/>
      <c r="AH43" s="107"/>
      <c r="AI43" s="107"/>
      <c r="AJ43" s="107"/>
      <c r="AK43" s="30"/>
      <c r="AL43" s="23"/>
      <c r="AM43" s="107" t="s">
        <v>3</v>
      </c>
      <c r="AN43" s="107"/>
      <c r="AO43" s="107"/>
      <c r="AP43" s="107"/>
      <c r="AQ43" s="107"/>
      <c r="AR43" s="107"/>
      <c r="AS43" s="107"/>
      <c r="AT43" s="107"/>
      <c r="AU43" s="30"/>
      <c r="AV43" s="23"/>
      <c r="AW43" s="107" t="s">
        <v>2</v>
      </c>
      <c r="AX43" s="107"/>
      <c r="AY43" s="107"/>
      <c r="AZ43" s="107"/>
      <c r="BA43" s="107"/>
      <c r="BB43" s="107"/>
      <c r="BC43" s="107"/>
      <c r="BD43" s="107"/>
      <c r="BE43" s="30"/>
      <c r="CI43" s="10"/>
      <c r="DZ43"/>
    </row>
    <row r="44" spans="18:130" ht="15" customHeight="1">
      <c r="R44" s="23"/>
      <c r="S44" s="23"/>
      <c r="T44" s="23"/>
      <c r="U44" s="23"/>
      <c r="V44" s="23"/>
      <c r="W44" s="29"/>
      <c r="X44" s="29"/>
      <c r="Y44" s="29"/>
      <c r="Z44" s="29"/>
      <c r="AA44" s="48"/>
      <c r="AB44" s="23"/>
      <c r="AC44" s="23"/>
      <c r="AD44" s="23"/>
      <c r="AE44" s="23"/>
      <c r="AF44" s="23"/>
      <c r="AG44" s="29"/>
      <c r="AH44" s="29"/>
      <c r="AI44" s="29"/>
      <c r="AJ44" s="29"/>
      <c r="AK44" s="24"/>
      <c r="AL44" s="23"/>
      <c r="AM44" s="23"/>
      <c r="AN44" s="23"/>
      <c r="AO44" s="23"/>
      <c r="AP44" s="23"/>
      <c r="AQ44" s="29"/>
      <c r="AR44" s="29"/>
      <c r="AS44" s="29"/>
      <c r="AT44" s="29"/>
      <c r="AU44" s="24"/>
      <c r="AV44" s="23"/>
      <c r="AW44" s="23"/>
      <c r="AX44" s="23"/>
      <c r="AY44" s="23"/>
      <c r="AZ44" s="23"/>
      <c r="BA44" s="29"/>
      <c r="BB44" s="29"/>
      <c r="BC44" s="29"/>
      <c r="BD44" s="29"/>
      <c r="BE44" s="24"/>
      <c r="CI44" s="10"/>
      <c r="DZ44"/>
    </row>
    <row r="45" spans="18:130">
      <c r="R45" s="6" t="s">
        <v>85</v>
      </c>
      <c r="S45" s="23">
        <f>AM4</f>
        <v>76</v>
      </c>
      <c r="T45" s="23">
        <f>AC22</f>
        <v>74.166666666666671</v>
      </c>
      <c r="U45" s="23">
        <f>AC23</f>
        <v>1.6072751268321592</v>
      </c>
      <c r="V45" s="47">
        <f>(S45-T45)/U45</f>
        <v>1.1406468642034648</v>
      </c>
      <c r="W45" s="23">
        <f>AC13</f>
        <v>1.4142135623730951</v>
      </c>
      <c r="X45" s="23">
        <f>W45*W45</f>
        <v>2.0000000000000004</v>
      </c>
      <c r="Y45" s="23">
        <f>AC24</f>
        <v>3</v>
      </c>
      <c r="Z45" s="47">
        <f>(W45*SQRT(Y45))/(SQRT(SUM(X45:X47)))</f>
        <v>1.1547005383792515</v>
      </c>
      <c r="AA45" s="48"/>
      <c r="AB45" s="6" t="s">
        <v>85</v>
      </c>
      <c r="AC45" s="23">
        <f>AO4</f>
        <v>53.5</v>
      </c>
      <c r="AD45" s="23">
        <f>AD22</f>
        <v>52</v>
      </c>
      <c r="AE45" s="23">
        <f>AD23</f>
        <v>2.179449471770337</v>
      </c>
      <c r="AF45" s="47">
        <f>(AC45-AD45)/AE45</f>
        <v>0.68824720161168518</v>
      </c>
      <c r="AG45" s="23">
        <f>AD13</f>
        <v>16.263455967290593</v>
      </c>
      <c r="AH45" s="23">
        <f>AG45*AG45</f>
        <v>264.5</v>
      </c>
      <c r="AI45" s="23">
        <f>AD24</f>
        <v>3</v>
      </c>
      <c r="AJ45" s="47">
        <f>(AG45*SQRT(AI45))/(SQRT(SUM(AH45:AH49)))</f>
        <v>1.4137682109016918</v>
      </c>
      <c r="AK45" s="24"/>
      <c r="AL45" s="6" t="s">
        <v>85</v>
      </c>
      <c r="AM45" s="23">
        <f>AQ4</f>
        <v>71.5</v>
      </c>
      <c r="AN45" s="23">
        <f>AE22</f>
        <v>73.5</v>
      </c>
      <c r="AO45" s="23">
        <f>AE23</f>
        <v>1.7320508075688772</v>
      </c>
      <c r="AP45" s="47">
        <f>(AM45-AN45)/AO45</f>
        <v>-1.1547005383792517</v>
      </c>
      <c r="AQ45" s="23">
        <f>AE13</f>
        <v>9.1923881554251174</v>
      </c>
      <c r="AR45" s="23">
        <f>AQ45*AQ45</f>
        <v>84.5</v>
      </c>
      <c r="AS45" s="23">
        <f>AE24</f>
        <v>3</v>
      </c>
      <c r="AT45" s="47">
        <f>(AQ45*SQRT(AS45))/(SQRT(SUM(AR45:AR49)))</f>
        <v>1.1818181818181817</v>
      </c>
      <c r="AU45" s="24"/>
      <c r="AV45" s="6" t="s">
        <v>85</v>
      </c>
      <c r="AW45" s="23">
        <f>AS4</f>
        <v>68</v>
      </c>
      <c r="AX45" s="23">
        <f>AF22</f>
        <v>65</v>
      </c>
      <c r="AY45" s="23">
        <f>AF23</f>
        <v>3.6055512754639891</v>
      </c>
      <c r="AZ45" s="47">
        <f>(AW45-AX45)/AY45</f>
        <v>0.83205029433784372</v>
      </c>
      <c r="BA45" s="23">
        <f>AF13</f>
        <v>4.2426406871192848</v>
      </c>
      <c r="BB45" s="23">
        <f>BA45*BA45</f>
        <v>17.999999999999996</v>
      </c>
      <c r="BC45" s="23">
        <f>AF24</f>
        <v>3</v>
      </c>
      <c r="BD45" s="47">
        <f>(BA45*SQRT(BC45))/(SQRT(SUM(BB45:BB49)))</f>
        <v>1.1920791213585393</v>
      </c>
      <c r="BE45" s="24"/>
      <c r="CI45" s="10"/>
      <c r="DZ45"/>
    </row>
    <row r="46" spans="18:130" ht="20.25" customHeight="1">
      <c r="R46" s="4" t="s">
        <v>86</v>
      </c>
      <c r="S46" s="23">
        <f>AM5</f>
        <v>73</v>
      </c>
      <c r="T46" s="23">
        <f>AC22</f>
        <v>74.166666666666671</v>
      </c>
      <c r="U46" s="23">
        <f>AC23</f>
        <v>1.6072751268321592</v>
      </c>
      <c r="V46" s="47">
        <f>(S46-T46)/U46</f>
        <v>-0.72586618631130062</v>
      </c>
      <c r="W46" s="23">
        <f>AC14</f>
        <v>1.4142135623730951</v>
      </c>
      <c r="X46" s="23">
        <f>W46*W46</f>
        <v>2.0000000000000004</v>
      </c>
      <c r="Y46" s="23">
        <f>AC24</f>
        <v>3</v>
      </c>
      <c r="Z46" s="47">
        <f>(W46*SQRT(Y46))/(SQRT(SUM(X45:X47)))</f>
        <v>1.1547005383792515</v>
      </c>
      <c r="AA46" s="48"/>
      <c r="AB46" s="4" t="s">
        <v>86</v>
      </c>
      <c r="AC46" s="23">
        <f>AO5</f>
        <v>53</v>
      </c>
      <c r="AD46" s="23">
        <f>AD22</f>
        <v>52</v>
      </c>
      <c r="AE46" s="23">
        <f>AD23</f>
        <v>2.179449471770337</v>
      </c>
      <c r="AF46" s="47">
        <f>(AC46-AD46)/AE46</f>
        <v>0.45883146774112349</v>
      </c>
      <c r="AG46" s="23">
        <f>AD14</f>
        <v>11.313708498984761</v>
      </c>
      <c r="AH46" s="23">
        <f>AG46*AG46</f>
        <v>128.00000000000003</v>
      </c>
      <c r="AI46" s="23">
        <f>AD24</f>
        <v>3</v>
      </c>
      <c r="AJ46" s="47">
        <f>(AG46*SQRT(AI46))/(SQRT(SUM(AH45:AH49)))</f>
        <v>0.98349092932291626</v>
      </c>
      <c r="AK46" s="24"/>
      <c r="AL46" s="4" t="s">
        <v>86</v>
      </c>
      <c r="AM46" s="23">
        <f>AQ5</f>
        <v>74.5</v>
      </c>
      <c r="AN46" s="23">
        <f>AE22</f>
        <v>73.5</v>
      </c>
      <c r="AO46" s="23">
        <f>AE23</f>
        <v>1.7320508075688772</v>
      </c>
      <c r="AP46" s="47">
        <f>(AM46-AN46)/AO46</f>
        <v>0.57735026918962584</v>
      </c>
      <c r="AQ46" s="23">
        <f>AE14</f>
        <v>3.5355339059327378</v>
      </c>
      <c r="AR46" s="23">
        <f>AQ46*AQ46</f>
        <v>12.500000000000002</v>
      </c>
      <c r="AS46" s="23">
        <f>AE24</f>
        <v>3</v>
      </c>
      <c r="AT46" s="47">
        <f>(AQ46*SQRT(AS46))/(SQRT(SUM(AR45:AR49)))</f>
        <v>0.45454545454545453</v>
      </c>
      <c r="AU46" s="24"/>
      <c r="AV46" s="4" t="s">
        <v>86</v>
      </c>
      <c r="AW46" s="23">
        <f>AS5</f>
        <v>66</v>
      </c>
      <c r="AX46" s="23">
        <f>AF22</f>
        <v>65</v>
      </c>
      <c r="AY46" s="23">
        <f>AF23</f>
        <v>3.6055512754639891</v>
      </c>
      <c r="AZ46" s="47">
        <f>(AW46-AX46)/AY46</f>
        <v>0.27735009811261457</v>
      </c>
      <c r="BA46" s="23">
        <f>AF14</f>
        <v>1.4142135623730951</v>
      </c>
      <c r="BB46" s="23">
        <f>BA46*BA46</f>
        <v>2.0000000000000004</v>
      </c>
      <c r="BC46" s="23">
        <f>AF24</f>
        <v>3</v>
      </c>
      <c r="BD46" s="47">
        <f>(BA46*SQRT(BC46))/(SQRT(SUM(BB45:BB49)))</f>
        <v>0.39735970711951318</v>
      </c>
      <c r="BE46" s="24"/>
      <c r="CI46" s="10"/>
      <c r="DZ46"/>
    </row>
    <row r="47" spans="18:130">
      <c r="R47" s="54" t="s">
        <v>87</v>
      </c>
      <c r="S47" s="55">
        <f>AM6</f>
        <v>73.5</v>
      </c>
      <c r="T47" s="55">
        <f>AC22</f>
        <v>74.166666666666671</v>
      </c>
      <c r="U47" s="55">
        <f>AC23</f>
        <v>1.6072751268321592</v>
      </c>
      <c r="V47" s="56">
        <f>(S47-T47)/U47</f>
        <v>-0.41478067789217304</v>
      </c>
      <c r="W47" s="55">
        <f>AC15</f>
        <v>0.70710678118654757</v>
      </c>
      <c r="X47" s="55">
        <f>W47*W47</f>
        <v>0.50000000000000011</v>
      </c>
      <c r="Y47" s="55">
        <f>AC24</f>
        <v>3</v>
      </c>
      <c r="Z47" s="56">
        <f>(W47*SQRT(Y47))/(SQRT(SUM(X45:X47)))</f>
        <v>0.57735026918962573</v>
      </c>
      <c r="AA47" s="48"/>
      <c r="AB47" s="54" t="s">
        <v>87</v>
      </c>
      <c r="AC47" s="55">
        <f>AO6</f>
        <v>49.5</v>
      </c>
      <c r="AD47" s="55">
        <f>AD22</f>
        <v>52</v>
      </c>
      <c r="AE47" s="55">
        <f>AD23</f>
        <v>2.179449471770337</v>
      </c>
      <c r="AF47" s="56">
        <f>(AC47-AD47)/AE47</f>
        <v>-1.1470786693528088</v>
      </c>
      <c r="AG47" s="55">
        <f>AD15</f>
        <v>2.1213203435596424</v>
      </c>
      <c r="AH47" s="55">
        <f>AG47*AG47</f>
        <v>4.4999999999999991</v>
      </c>
      <c r="AI47" s="55">
        <f>AD24</f>
        <v>3</v>
      </c>
      <c r="AJ47" s="56">
        <f>(AG47*SQRT(AI47))/(SQRT(SUM(AH45:AH49)))</f>
        <v>0.18440454924804678</v>
      </c>
      <c r="AK47" s="24"/>
      <c r="AL47" s="54" t="s">
        <v>87</v>
      </c>
      <c r="AM47" s="55">
        <f>AQ6</f>
        <v>74.5</v>
      </c>
      <c r="AN47" s="55">
        <f>AE22</f>
        <v>73.5</v>
      </c>
      <c r="AO47" s="55">
        <f>AE23</f>
        <v>1.7320508075688772</v>
      </c>
      <c r="AP47" s="56">
        <f>(AM47-AN47)/AO47</f>
        <v>0.57735026918962584</v>
      </c>
      <c r="AQ47" s="55">
        <f>AE15</f>
        <v>9.1923881554251174</v>
      </c>
      <c r="AR47" s="55">
        <f>AQ47*AQ47</f>
        <v>84.5</v>
      </c>
      <c r="AS47" s="55">
        <f>AE24</f>
        <v>3</v>
      </c>
      <c r="AT47" s="56">
        <f>(AQ47*SQRT(AS47))/(SQRT(SUM(AR45:AR49)))</f>
        <v>1.1818181818181817</v>
      </c>
      <c r="AU47" s="24"/>
      <c r="AV47" s="54" t="s">
        <v>87</v>
      </c>
      <c r="AW47" s="55">
        <f>AS6</f>
        <v>61</v>
      </c>
      <c r="AX47" s="55">
        <f>AF22</f>
        <v>65</v>
      </c>
      <c r="AY47" s="55">
        <f>AF23</f>
        <v>3.6055512754639891</v>
      </c>
      <c r="AZ47" s="56">
        <f>(AW47-AX47)/AY47</f>
        <v>-1.1094003924504583</v>
      </c>
      <c r="BA47" s="55">
        <f>AF15</f>
        <v>4.2426406871192848</v>
      </c>
      <c r="BB47" s="55">
        <f>BA47*BA47</f>
        <v>17.999999999999996</v>
      </c>
      <c r="BC47" s="55">
        <f>AF24</f>
        <v>3</v>
      </c>
      <c r="BD47" s="56">
        <f>(BA47*SQRT(BC47))/(SQRT(SUM(BB45:BB49)))</f>
        <v>1.1920791213585393</v>
      </c>
      <c r="BE47" s="24"/>
      <c r="CI47" s="10"/>
      <c r="DZ47"/>
    </row>
    <row r="48" spans="18:130">
      <c r="R48" s="32"/>
      <c r="S48" s="32"/>
      <c r="T48" s="32"/>
      <c r="U48" s="32"/>
      <c r="V48" s="58"/>
      <c r="W48" s="32"/>
      <c r="X48" s="32"/>
      <c r="Y48" s="32"/>
      <c r="Z48" s="58"/>
      <c r="AA48" s="32"/>
      <c r="AB48" s="32"/>
      <c r="AC48" s="32"/>
      <c r="AD48" s="32"/>
      <c r="AE48" s="32"/>
      <c r="AF48" s="58"/>
      <c r="AG48" s="32"/>
      <c r="AH48" s="32"/>
      <c r="AI48" s="32"/>
      <c r="AJ48" s="58"/>
      <c r="AK48" s="32"/>
      <c r="AL48" s="32"/>
      <c r="AM48" s="32"/>
      <c r="AN48" s="32"/>
      <c r="AO48" s="32"/>
      <c r="AP48" s="58"/>
      <c r="AQ48" s="32"/>
      <c r="AR48" s="32"/>
      <c r="AS48" s="32"/>
      <c r="AT48" s="58"/>
      <c r="AU48" s="32"/>
      <c r="AV48" s="32"/>
      <c r="AW48" s="32"/>
      <c r="AX48" s="32"/>
      <c r="AY48" s="32"/>
      <c r="AZ48" s="58"/>
      <c r="BA48" s="32"/>
      <c r="BB48" s="32"/>
      <c r="BC48" s="32"/>
      <c r="BD48" s="58"/>
      <c r="BE48" s="32"/>
      <c r="BF48" s="32"/>
      <c r="BG48" s="32"/>
      <c r="BH48" s="32"/>
      <c r="BI48" s="32"/>
      <c r="BJ48" s="58"/>
      <c r="BK48" s="32"/>
      <c r="BL48" s="32"/>
      <c r="BM48" s="32"/>
      <c r="BN48" s="58"/>
      <c r="CS48" s="10"/>
      <c r="DZ48"/>
    </row>
    <row r="49" spans="18:130">
      <c r="R49" s="32"/>
      <c r="S49" s="32"/>
      <c r="T49" s="32"/>
      <c r="U49" s="32"/>
      <c r="V49" s="58"/>
      <c r="W49" s="32"/>
      <c r="X49" s="32"/>
      <c r="Y49" s="32"/>
      <c r="Z49" s="58"/>
      <c r="AA49" s="32"/>
      <c r="AB49" s="32"/>
      <c r="AC49" s="32"/>
      <c r="AD49" s="32"/>
      <c r="AE49" s="32"/>
      <c r="AF49" s="58"/>
      <c r="AG49" s="32"/>
      <c r="AH49" s="32"/>
      <c r="AI49" s="32"/>
      <c r="AJ49" s="58"/>
      <c r="AK49" s="32"/>
      <c r="AL49" s="32"/>
      <c r="AM49" s="32"/>
      <c r="AN49" s="32"/>
      <c r="AO49" s="32"/>
      <c r="AP49" s="58"/>
      <c r="AQ49" s="32"/>
      <c r="AR49" s="32"/>
      <c r="AS49" s="32"/>
      <c r="AT49" s="58"/>
      <c r="AU49" s="32"/>
      <c r="AV49" s="32"/>
      <c r="AW49" s="32"/>
      <c r="AX49" s="32"/>
      <c r="AY49" s="32"/>
      <c r="AZ49" s="58"/>
      <c r="BA49" s="32"/>
      <c r="BB49" s="32"/>
      <c r="BC49" s="32"/>
      <c r="BD49" s="58"/>
      <c r="BE49" s="32"/>
      <c r="BF49" s="32"/>
      <c r="BG49" s="32"/>
      <c r="BH49" s="32"/>
      <c r="BI49" s="52"/>
      <c r="BJ49" s="59"/>
      <c r="BK49" s="32"/>
      <c r="BL49" s="52"/>
      <c r="BM49" s="32"/>
      <c r="BN49" s="59"/>
      <c r="CS49" s="10"/>
      <c r="DZ49"/>
    </row>
    <row r="50" spans="18:130">
      <c r="AA50" s="9"/>
      <c r="CS50" s="10"/>
      <c r="DZ50"/>
    </row>
    <row r="51" spans="18:130">
      <c r="R51" t="s">
        <v>62</v>
      </c>
      <c r="CS51" s="10"/>
      <c r="DZ51"/>
    </row>
    <row r="52" spans="18:130">
      <c r="CR52" s="10"/>
      <c r="DZ52"/>
    </row>
    <row r="53" spans="18:130">
      <c r="S53" s="108" t="s">
        <v>61</v>
      </c>
      <c r="T53" s="108"/>
      <c r="CS53" s="10"/>
      <c r="DZ53"/>
    </row>
    <row r="54" spans="18:130">
      <c r="R54" s="22">
        <v>0.01</v>
      </c>
      <c r="S54" s="20">
        <v>1.1499999999999999</v>
      </c>
      <c r="T54">
        <v>1.1499999999999999</v>
      </c>
      <c r="CS54" s="10"/>
      <c r="DZ54"/>
    </row>
    <row r="55" spans="18:130">
      <c r="R55" s="22">
        <v>0.05</v>
      </c>
      <c r="S55" s="20">
        <v>1.1499999999999999</v>
      </c>
      <c r="T55">
        <v>1.1499999999999999</v>
      </c>
      <c r="CS55" s="10"/>
      <c r="DZ55"/>
    </row>
    <row r="56" spans="18:130">
      <c r="S56" s="21">
        <v>-1.1499999999999999</v>
      </c>
      <c r="T56" s="21">
        <v>-1.1499999999999999</v>
      </c>
      <c r="CS56" s="10"/>
      <c r="DZ56"/>
    </row>
    <row r="57" spans="18:130">
      <c r="S57" s="21">
        <v>-1.1499999999999999</v>
      </c>
      <c r="T57" s="21">
        <v>-1.1499999999999999</v>
      </c>
      <c r="CS57" s="10"/>
      <c r="DZ57"/>
    </row>
    <row r="58" spans="18:130">
      <c r="CS58" s="10"/>
      <c r="DZ58"/>
    </row>
    <row r="59" spans="18:130">
      <c r="S59" s="108" t="s">
        <v>60</v>
      </c>
      <c r="T59" s="108"/>
      <c r="CS59" s="10"/>
      <c r="DZ59"/>
    </row>
    <row r="60" spans="18:130">
      <c r="R60" s="22">
        <v>0.01</v>
      </c>
      <c r="S60" s="20">
        <v>1.71</v>
      </c>
      <c r="T60">
        <v>1.71</v>
      </c>
      <c r="CS60" s="10"/>
      <c r="DZ60"/>
    </row>
    <row r="61" spans="18:130">
      <c r="R61" s="22">
        <v>0.05</v>
      </c>
      <c r="S61" s="20">
        <v>1.65</v>
      </c>
      <c r="T61">
        <v>1.65</v>
      </c>
      <c r="CS61" s="10"/>
      <c r="DZ61"/>
    </row>
    <row r="62" spans="18:130">
      <c r="S62" s="21">
        <v>-1.71</v>
      </c>
      <c r="T62" s="21">
        <v>-1.71</v>
      </c>
      <c r="CS62" s="10"/>
      <c r="DZ62"/>
    </row>
    <row r="63" spans="18:130">
      <c r="S63" s="21">
        <v>-1.65</v>
      </c>
      <c r="T63" s="21">
        <v>-1.65</v>
      </c>
      <c r="CS63" s="10"/>
      <c r="DZ63"/>
    </row>
    <row r="64" spans="18:130">
      <c r="CS64" s="10"/>
      <c r="DZ64"/>
    </row>
    <row r="65" spans="18:130">
      <c r="CS65" s="10"/>
      <c r="DZ65"/>
    </row>
    <row r="66" spans="18:130">
      <c r="CS66" s="10"/>
      <c r="DZ66"/>
    </row>
    <row r="67" spans="18:130">
      <c r="CS67" s="10"/>
      <c r="DZ67"/>
    </row>
    <row r="68" spans="18:130">
      <c r="CS68" s="10"/>
      <c r="DZ68"/>
    </row>
    <row r="69" spans="18:130">
      <c r="CS69" s="10"/>
      <c r="DZ69"/>
    </row>
    <row r="70" spans="18:130">
      <c r="R70" s="110" t="s">
        <v>59</v>
      </c>
      <c r="S70" s="110"/>
      <c r="T70" s="110"/>
      <c r="U70" s="110"/>
      <c r="V70" s="110"/>
      <c r="W70" s="110"/>
      <c r="X70" s="110"/>
      <c r="Y70" s="110"/>
      <c r="Z70" s="110"/>
      <c r="AA70" s="110"/>
      <c r="AB70" s="110"/>
      <c r="AC70" s="110"/>
      <c r="AD70" s="110"/>
      <c r="AE70" s="110"/>
      <c r="AF70" s="110"/>
      <c r="AG70" s="110"/>
      <c r="AK70" s="110" t="s">
        <v>58</v>
      </c>
      <c r="AL70" s="110"/>
      <c r="AM70" s="110"/>
      <c r="AN70" s="110"/>
      <c r="AO70" s="110"/>
      <c r="AP70" s="110"/>
      <c r="AQ70" s="110"/>
      <c r="AR70" s="110"/>
      <c r="AS70" s="110"/>
      <c r="AT70" s="110"/>
      <c r="AU70" s="110"/>
      <c r="AV70" s="110"/>
      <c r="AW70" s="110"/>
      <c r="AX70" s="110"/>
      <c r="AY70" s="110"/>
      <c r="AZ70" s="110"/>
      <c r="CS70" s="10"/>
      <c r="DZ70"/>
    </row>
    <row r="71" spans="18:130">
      <c r="R71" t="s">
        <v>57</v>
      </c>
      <c r="AM71" t="s">
        <v>56</v>
      </c>
      <c r="CS71" s="10"/>
      <c r="DZ71"/>
    </row>
    <row r="72" spans="18:130">
      <c r="S72" t="s">
        <v>15</v>
      </c>
      <c r="T72" t="s">
        <v>14</v>
      </c>
      <c r="U72" t="s">
        <v>13</v>
      </c>
      <c r="V72" t="s">
        <v>12</v>
      </c>
      <c r="W72" t="s">
        <v>11</v>
      </c>
      <c r="X72" t="s">
        <v>10</v>
      </c>
      <c r="Y72" t="s">
        <v>9</v>
      </c>
      <c r="Z72" t="s">
        <v>8</v>
      </c>
      <c r="AA72" t="s">
        <v>7</v>
      </c>
      <c r="AB72" t="s">
        <v>6</v>
      </c>
      <c r="AC72" t="s">
        <v>5</v>
      </c>
      <c r="AD72" t="s">
        <v>4</v>
      </c>
      <c r="AE72" t="s">
        <v>3</v>
      </c>
      <c r="AF72" t="s">
        <v>2</v>
      </c>
      <c r="AN72" t="s">
        <v>15</v>
      </c>
      <c r="AO72" t="s">
        <v>14</v>
      </c>
      <c r="AP72" t="s">
        <v>13</v>
      </c>
      <c r="AQ72" t="s">
        <v>12</v>
      </c>
      <c r="AR72" t="s">
        <v>11</v>
      </c>
      <c r="AS72" t="s">
        <v>10</v>
      </c>
      <c r="AT72" t="s">
        <v>9</v>
      </c>
      <c r="AU72" t="s">
        <v>8</v>
      </c>
      <c r="AV72" t="s">
        <v>7</v>
      </c>
      <c r="AW72" t="s">
        <v>6</v>
      </c>
      <c r="AX72" t="s">
        <v>5</v>
      </c>
      <c r="AY72" t="s">
        <v>4</v>
      </c>
      <c r="AZ72" t="s">
        <v>3</v>
      </c>
      <c r="BA72" t="s">
        <v>2</v>
      </c>
      <c r="CS72" s="10"/>
      <c r="DZ72"/>
    </row>
    <row r="73" spans="18:130">
      <c r="R73" t="s">
        <v>53</v>
      </c>
      <c r="S73">
        <f t="shared" ref="S73:AF73" si="13">MAX(S13:S15)</f>
        <v>3.5355339059327378</v>
      </c>
      <c r="T73">
        <f t="shared" si="13"/>
        <v>1.4142135623730951</v>
      </c>
      <c r="U73">
        <f t="shared" si="13"/>
        <v>2.8284271247461903</v>
      </c>
      <c r="V73">
        <f t="shared" si="13"/>
        <v>2.8284271247461903</v>
      </c>
      <c r="W73">
        <f t="shared" si="13"/>
        <v>5.6568542494923806</v>
      </c>
      <c r="X73">
        <f t="shared" si="13"/>
        <v>4.9497474683058327</v>
      </c>
      <c r="Y73">
        <f t="shared" si="13"/>
        <v>7.7781745930520225</v>
      </c>
      <c r="Z73">
        <f t="shared" si="13"/>
        <v>16.263455967290593</v>
      </c>
      <c r="AA73">
        <f t="shared" si="13"/>
        <v>2.8284271247461903</v>
      </c>
      <c r="AB73">
        <f t="shared" si="13"/>
        <v>6.3639610306789276</v>
      </c>
      <c r="AC73">
        <f t="shared" si="13"/>
        <v>1.4142135623730951</v>
      </c>
      <c r="AD73">
        <f t="shared" si="13"/>
        <v>16.263455967290593</v>
      </c>
      <c r="AE73">
        <f t="shared" si="13"/>
        <v>9.1923881554251174</v>
      </c>
      <c r="AF73">
        <f t="shared" si="13"/>
        <v>4.2426406871192848</v>
      </c>
      <c r="AM73" t="s">
        <v>52</v>
      </c>
      <c r="AN73">
        <f>MAX(S4:S6)</f>
        <v>82</v>
      </c>
      <c r="AO73">
        <f>MAX(U4:U6)</f>
        <v>76</v>
      </c>
      <c r="AP73">
        <f>MAX(W4:W6)</f>
        <v>78</v>
      </c>
      <c r="AQ73">
        <f>MAX(Y4:Y6)</f>
        <v>73.5</v>
      </c>
      <c r="AR73">
        <f>MAX(AA4:AA6)</f>
        <v>78</v>
      </c>
      <c r="AS73">
        <f>MAX(AC4:AC6)</f>
        <v>76.5</v>
      </c>
      <c r="AT73">
        <f>MAX(AE4:AE6)</f>
        <v>65.5</v>
      </c>
      <c r="AU73">
        <f>MAX(AG4:AG6)</f>
        <v>56</v>
      </c>
      <c r="AV73">
        <f>MAX(AI4:AI6)</f>
        <v>68</v>
      </c>
      <c r="AW73">
        <f>MAX(AK4:AK6)</f>
        <v>68.5</v>
      </c>
      <c r="AX73">
        <f>MAX(AM4:AM6)</f>
        <v>76</v>
      </c>
      <c r="AY73">
        <f>MAX(AO4:AO6)</f>
        <v>53.5</v>
      </c>
      <c r="AZ73">
        <f>MAX(AQ4:AQ6)</f>
        <v>74.5</v>
      </c>
      <c r="BA73">
        <f>MAX(AS4:AS6)</f>
        <v>68</v>
      </c>
      <c r="CS73" s="10"/>
      <c r="DZ73"/>
    </row>
    <row r="74" spans="18:130">
      <c r="R74" t="s">
        <v>51</v>
      </c>
      <c r="S74">
        <f t="shared" ref="S74:AF74" si="14">S73*S73</f>
        <v>12.500000000000002</v>
      </c>
      <c r="T74">
        <f t="shared" si="14"/>
        <v>2.0000000000000004</v>
      </c>
      <c r="U74">
        <f t="shared" si="14"/>
        <v>8.0000000000000018</v>
      </c>
      <c r="V74">
        <f t="shared" si="14"/>
        <v>8.0000000000000018</v>
      </c>
      <c r="W74">
        <f t="shared" si="14"/>
        <v>32.000000000000007</v>
      </c>
      <c r="X74">
        <f t="shared" si="14"/>
        <v>24.5</v>
      </c>
      <c r="Y74">
        <f t="shared" si="14"/>
        <v>60.499999999999993</v>
      </c>
      <c r="Z74">
        <f t="shared" si="14"/>
        <v>264.5</v>
      </c>
      <c r="AA74">
        <f t="shared" si="14"/>
        <v>8.0000000000000018</v>
      </c>
      <c r="AB74">
        <f t="shared" si="14"/>
        <v>40.5</v>
      </c>
      <c r="AC74">
        <f t="shared" si="14"/>
        <v>2.0000000000000004</v>
      </c>
      <c r="AD74">
        <f t="shared" si="14"/>
        <v>264.5</v>
      </c>
      <c r="AE74">
        <f t="shared" si="14"/>
        <v>84.5</v>
      </c>
      <c r="AF74">
        <f t="shared" si="14"/>
        <v>17.999999999999996</v>
      </c>
      <c r="AM74" t="s">
        <v>50</v>
      </c>
      <c r="AN74">
        <f>AVERAGE(S4:S6)</f>
        <v>79.666666666666671</v>
      </c>
      <c r="AO74">
        <f>AVERAGE(U4:U6)</f>
        <v>75.166666666666671</v>
      </c>
      <c r="AP74">
        <f>AVERAGE(W4:W6)</f>
        <v>77.166666666666671</v>
      </c>
      <c r="AQ74">
        <f>AVERAGE(Y4:Y6)</f>
        <v>71.833333333333329</v>
      </c>
      <c r="AR74">
        <f>AVERAGE(AA4:AA6)</f>
        <v>76.5</v>
      </c>
      <c r="AS74">
        <f>AVERAGE(AC4:AC6)</f>
        <v>75.5</v>
      </c>
      <c r="AT74">
        <f>AVERAGE(AE4:AE6)</f>
        <v>63.166666666666664</v>
      </c>
      <c r="AU74">
        <f>AVERAGE(AG4:AG6)</f>
        <v>53</v>
      </c>
      <c r="AV74">
        <f>AVERAGE(AI4:AI6)</f>
        <v>66</v>
      </c>
      <c r="AW74">
        <f>AVERAGE(AK4:AK6)</f>
        <v>66.333333333333329</v>
      </c>
      <c r="AX74">
        <f>AVERAGE(AM4:AM6)</f>
        <v>74.166666666666671</v>
      </c>
      <c r="AY74">
        <f>AVERAGE(AO4:AO6)</f>
        <v>52</v>
      </c>
      <c r="AZ74">
        <f>AVERAGE(AQ4:AQ6)</f>
        <v>73.5</v>
      </c>
      <c r="BA74">
        <f>AVERAGE(AS4:AS6)</f>
        <v>65</v>
      </c>
      <c r="CS74" s="10"/>
      <c r="DZ74"/>
    </row>
    <row r="75" spans="18:130">
      <c r="R75" t="s">
        <v>49</v>
      </c>
      <c r="S75">
        <f>SUM(X28:X30)</f>
        <v>25</v>
      </c>
      <c r="T75">
        <f>SUM(AH28:AH30)</f>
        <v>4.5000000000000009</v>
      </c>
      <c r="U75">
        <f>SUM(AR28:AR30)</f>
        <v>8.5000000000000018</v>
      </c>
      <c r="V75">
        <f>SUM(BB28:BB30)</f>
        <v>14.5</v>
      </c>
      <c r="W75">
        <f>SUM(BL28:BL30)</f>
        <v>44.500000000000007</v>
      </c>
      <c r="X75">
        <f>SUM(X36:X38)</f>
        <v>37.5</v>
      </c>
      <c r="Y75">
        <f>SUM(AH36:AH38)</f>
        <v>65.499999999999986</v>
      </c>
      <c r="Z75">
        <f>SUM(AR36:AR38)</f>
        <v>305</v>
      </c>
      <c r="AA75">
        <f>SUM(BB36:BB38)</f>
        <v>12.000000000000004</v>
      </c>
      <c r="AB75">
        <f>SUM(BL36:BL38)</f>
        <v>65</v>
      </c>
      <c r="AC75">
        <f>SUM(X45:X47)</f>
        <v>4.5000000000000009</v>
      </c>
      <c r="AD75">
        <f>SUM(AH45:AH47)</f>
        <v>397</v>
      </c>
      <c r="AE75">
        <f>SUM(AR45:AR47)</f>
        <v>181.5</v>
      </c>
      <c r="AF75">
        <f>SUM(BB45:BB47)</f>
        <v>37.999999999999993</v>
      </c>
      <c r="AM75" t="s">
        <v>55</v>
      </c>
      <c r="AN75">
        <f>_xlfn.STDEV.S(S4:S6)</f>
        <v>2.0207259421636903</v>
      </c>
      <c r="AO75">
        <f>_xlfn.STDEV.S(U4:U6)</f>
        <v>1.0408329997330665</v>
      </c>
      <c r="AP75">
        <f>_xlfn.STDEV.S(W4:W6)</f>
        <v>1.0408329997330665</v>
      </c>
      <c r="AQ75">
        <f>_xlfn.STDEV.S(Y4:Y6)</f>
        <v>1.7559422921421233</v>
      </c>
      <c r="AR75">
        <f>_xlfn.STDEV.S(AA4:AA6)</f>
        <v>1.3228756555322954</v>
      </c>
      <c r="AS75">
        <f>_xlfn.STDEV.S(AC4:AC6)</f>
        <v>1</v>
      </c>
      <c r="AT75">
        <f>_xlfn.STDEV.S(AE4:AE6)</f>
        <v>2.0816659994661326</v>
      </c>
      <c r="AU75">
        <f>_xlfn.STDEV.S(AG4:AG6)</f>
        <v>2.7838821814150108</v>
      </c>
      <c r="AV75">
        <f>_xlfn.STDEV.S(AI4:AI6)</f>
        <v>1.7320508075688772</v>
      </c>
      <c r="AW75">
        <f>_xlfn.STDEV.S(AK4:AK6)</f>
        <v>1.8929694486000912</v>
      </c>
      <c r="AX75">
        <f>_xlfn.STDEV.S(AM4:AM6)</f>
        <v>1.6072751268321592</v>
      </c>
      <c r="AY75">
        <f>STDEVA(AO4:AO6)</f>
        <v>2.179449471770337</v>
      </c>
      <c r="AZ75">
        <f>STDEVA(AQ4:AQ6)</f>
        <v>1.7320508075688772</v>
      </c>
      <c r="BA75">
        <f>_xlfn.STDEV.S(AS4:AS6)</f>
        <v>3.6055512754639891</v>
      </c>
      <c r="CS75" s="10"/>
      <c r="DZ75"/>
    </row>
    <row r="76" spans="18:130">
      <c r="R76" t="s">
        <v>26</v>
      </c>
      <c r="S76">
        <f t="shared" ref="S76:AF76" si="15">S74/S75</f>
        <v>0.50000000000000011</v>
      </c>
      <c r="T76">
        <f t="shared" si="15"/>
        <v>0.44444444444444448</v>
      </c>
      <c r="U76">
        <f t="shared" si="15"/>
        <v>0.94117647058823528</v>
      </c>
      <c r="V76">
        <f t="shared" si="15"/>
        <v>0.55172413793103459</v>
      </c>
      <c r="W76">
        <f t="shared" si="15"/>
        <v>0.71910112359550571</v>
      </c>
      <c r="X76">
        <f t="shared" si="15"/>
        <v>0.65333333333333332</v>
      </c>
      <c r="Y76">
        <f t="shared" si="15"/>
        <v>0.92366412213740468</v>
      </c>
      <c r="Z76">
        <f t="shared" si="15"/>
        <v>0.86721311475409835</v>
      </c>
      <c r="AA76">
        <f t="shared" si="15"/>
        <v>0.66666666666666663</v>
      </c>
      <c r="AB76">
        <f t="shared" si="15"/>
        <v>0.62307692307692308</v>
      </c>
      <c r="AC76">
        <f t="shared" si="15"/>
        <v>0.44444444444444448</v>
      </c>
      <c r="AD76">
        <f t="shared" si="15"/>
        <v>0.66624685138539042</v>
      </c>
      <c r="AE76">
        <f t="shared" si="15"/>
        <v>0.465564738292011</v>
      </c>
      <c r="AF76">
        <f t="shared" si="15"/>
        <v>0.47368421052631576</v>
      </c>
      <c r="AM76" t="s">
        <v>20</v>
      </c>
      <c r="AN76">
        <f t="shared" ref="AN76:BA76" si="16">(AN73-AN74)/AN75</f>
        <v>1.154700538379249</v>
      </c>
      <c r="AO76">
        <f t="shared" si="16"/>
        <v>0.80064076902543102</v>
      </c>
      <c r="AP76">
        <f t="shared" si="16"/>
        <v>0.80064076902543102</v>
      </c>
      <c r="AQ76">
        <f t="shared" si="16"/>
        <v>0.94915799575250159</v>
      </c>
      <c r="AR76">
        <f t="shared" si="16"/>
        <v>1.1338934190276817</v>
      </c>
      <c r="AS76">
        <f t="shared" si="16"/>
        <v>1</v>
      </c>
      <c r="AT76">
        <f t="shared" si="16"/>
        <v>1.1208970766356112</v>
      </c>
      <c r="AU76">
        <f t="shared" si="16"/>
        <v>1.0776318121606494</v>
      </c>
      <c r="AV76">
        <f t="shared" si="16"/>
        <v>1.1547005383792517</v>
      </c>
      <c r="AW76">
        <f t="shared" si="16"/>
        <v>1.1445861782233135</v>
      </c>
      <c r="AX76">
        <f t="shared" si="16"/>
        <v>1.1406468642034648</v>
      </c>
      <c r="AY76">
        <f t="shared" si="16"/>
        <v>0.68824720161168518</v>
      </c>
      <c r="AZ76">
        <f t="shared" si="16"/>
        <v>0.57735026918962584</v>
      </c>
      <c r="BA76">
        <f t="shared" si="16"/>
        <v>0.83205029433784372</v>
      </c>
      <c r="CS76" s="10"/>
      <c r="DZ76"/>
    </row>
    <row r="77" spans="18:130">
      <c r="R77" s="15">
        <v>0.01</v>
      </c>
      <c r="S77" s="14">
        <v>0.99299999999999999</v>
      </c>
      <c r="T77" s="14">
        <v>0.99299999999999999</v>
      </c>
      <c r="U77" s="14">
        <v>0.99299999999999999</v>
      </c>
      <c r="V77" s="14">
        <v>0.99299999999999999</v>
      </c>
      <c r="W77" s="14">
        <v>0.99299999999999999</v>
      </c>
      <c r="X77" s="14">
        <v>0.99299999999999999</v>
      </c>
      <c r="Y77" s="14">
        <v>0.99299999999999999</v>
      </c>
      <c r="Z77" s="14">
        <v>0.99299999999999999</v>
      </c>
      <c r="AA77" s="14">
        <v>0.99299999999999999</v>
      </c>
      <c r="AB77" s="14">
        <v>0.99299999999999999</v>
      </c>
      <c r="AC77" s="14">
        <v>0.99299999999999999</v>
      </c>
      <c r="AD77" s="14">
        <v>0.99299999999999999</v>
      </c>
      <c r="AE77" s="14">
        <v>0.99299999999999999</v>
      </c>
      <c r="AF77" s="14">
        <v>0.99299999999999999</v>
      </c>
      <c r="AG77" s="14"/>
      <c r="AM77" s="15">
        <v>0.01</v>
      </c>
      <c r="AN77" s="88">
        <v>1.155</v>
      </c>
      <c r="AO77" s="88">
        <v>1.155</v>
      </c>
      <c r="AP77" s="88">
        <v>1.155</v>
      </c>
      <c r="AQ77" s="88">
        <v>1.155</v>
      </c>
      <c r="AR77" s="88">
        <v>1.155</v>
      </c>
      <c r="AS77" s="88">
        <v>1.155</v>
      </c>
      <c r="AT77" s="88">
        <v>1.155</v>
      </c>
      <c r="AU77" s="88">
        <v>1.155</v>
      </c>
      <c r="AV77" s="88">
        <v>1.155</v>
      </c>
      <c r="AW77" s="88">
        <v>1.155</v>
      </c>
      <c r="AX77" s="88">
        <v>1.155</v>
      </c>
      <c r="AY77" s="88">
        <v>1.155</v>
      </c>
      <c r="AZ77" s="88">
        <v>1.155</v>
      </c>
      <c r="BA77" s="14">
        <v>1.155</v>
      </c>
      <c r="BB77" s="14"/>
      <c r="CS77" s="10"/>
      <c r="DZ77"/>
    </row>
    <row r="78" spans="18:130">
      <c r="R78" s="15">
        <v>0.05</v>
      </c>
      <c r="S78" s="14">
        <v>0.96699999999999997</v>
      </c>
      <c r="T78" s="14">
        <v>0.96699999999999997</v>
      </c>
      <c r="U78" s="14">
        <v>0.96699999999999997</v>
      </c>
      <c r="V78" s="14">
        <v>0.96699999999999997</v>
      </c>
      <c r="W78" s="14">
        <v>0.96699999999999997</v>
      </c>
      <c r="X78" s="14">
        <v>0.96699999999999997</v>
      </c>
      <c r="Y78" s="14">
        <v>0.96699999999999997</v>
      </c>
      <c r="Z78" s="14">
        <v>0.96699999999999997</v>
      </c>
      <c r="AA78" s="14">
        <v>0.96699999999999997</v>
      </c>
      <c r="AB78" s="14">
        <v>0.96699999999999997</v>
      </c>
      <c r="AC78" s="14">
        <v>0.96699999999999997</v>
      </c>
      <c r="AD78" s="14">
        <v>0.96699999999999997</v>
      </c>
      <c r="AE78" s="14">
        <v>0.96699999999999997</v>
      </c>
      <c r="AF78" s="14">
        <v>0.96699999999999997</v>
      </c>
      <c r="AG78" s="14"/>
      <c r="AM78" s="15">
        <v>0.05</v>
      </c>
      <c r="AN78" s="88">
        <v>1.155</v>
      </c>
      <c r="AO78" s="88">
        <v>1.155</v>
      </c>
      <c r="AP78" s="88">
        <v>1.155</v>
      </c>
      <c r="AQ78" s="88">
        <v>1.155</v>
      </c>
      <c r="AR78" s="88">
        <v>1.155</v>
      </c>
      <c r="AS78" s="88">
        <v>1.155</v>
      </c>
      <c r="AT78" s="88">
        <v>1.155</v>
      </c>
      <c r="AU78" s="88">
        <v>1.155</v>
      </c>
      <c r="AV78" s="88">
        <v>1.155</v>
      </c>
      <c r="AW78" s="88">
        <v>1.155</v>
      </c>
      <c r="AX78" s="88">
        <v>1.155</v>
      </c>
      <c r="AY78" s="88">
        <v>1.155</v>
      </c>
      <c r="AZ78" s="88">
        <v>1.155</v>
      </c>
      <c r="BA78" s="14">
        <v>1.155</v>
      </c>
      <c r="BB78" s="14"/>
      <c r="CS78" s="10"/>
      <c r="DZ78"/>
    </row>
    <row r="79" spans="18:130">
      <c r="R79" t="s">
        <v>28</v>
      </c>
      <c r="S79" t="str">
        <f t="shared" ref="S79:AF79" si="17">IF(S76&gt;S77,"yes","no")</f>
        <v>no</v>
      </c>
      <c r="T79" t="str">
        <f t="shared" si="17"/>
        <v>no</v>
      </c>
      <c r="U79" t="str">
        <f t="shared" si="17"/>
        <v>no</v>
      </c>
      <c r="V79" t="str">
        <f t="shared" si="17"/>
        <v>no</v>
      </c>
      <c r="W79" t="str">
        <f t="shared" si="17"/>
        <v>no</v>
      </c>
      <c r="X79" t="str">
        <f t="shared" si="17"/>
        <v>no</v>
      </c>
      <c r="Y79" t="str">
        <f t="shared" si="17"/>
        <v>no</v>
      </c>
      <c r="Z79" t="str">
        <f t="shared" si="17"/>
        <v>no</v>
      </c>
      <c r="AA79" t="str">
        <f t="shared" si="17"/>
        <v>no</v>
      </c>
      <c r="AB79" t="str">
        <f t="shared" si="17"/>
        <v>no</v>
      </c>
      <c r="AC79" t="str">
        <f t="shared" si="17"/>
        <v>no</v>
      </c>
      <c r="AD79" t="str">
        <f t="shared" si="17"/>
        <v>no</v>
      </c>
      <c r="AE79" t="str">
        <f t="shared" si="17"/>
        <v>no</v>
      </c>
      <c r="AF79" t="str">
        <f t="shared" si="17"/>
        <v>no</v>
      </c>
      <c r="AM79" t="s">
        <v>25</v>
      </c>
      <c r="AN79" t="str">
        <f t="shared" ref="AN79:BA79" si="18">IF(AN76&gt;AN77,"yes","no")</f>
        <v>no</v>
      </c>
      <c r="AO79" t="str">
        <f t="shared" si="18"/>
        <v>no</v>
      </c>
      <c r="AP79" t="str">
        <f t="shared" si="18"/>
        <v>no</v>
      </c>
      <c r="AQ79" t="str">
        <f t="shared" si="18"/>
        <v>no</v>
      </c>
      <c r="AR79" t="str">
        <f t="shared" si="18"/>
        <v>no</v>
      </c>
      <c r="AS79" t="str">
        <f t="shared" si="18"/>
        <v>no</v>
      </c>
      <c r="AT79" t="str">
        <f t="shared" si="18"/>
        <v>no</v>
      </c>
      <c r="AU79" t="str">
        <f t="shared" si="18"/>
        <v>no</v>
      </c>
      <c r="AV79" t="str">
        <f t="shared" si="18"/>
        <v>no</v>
      </c>
      <c r="AW79" t="str">
        <f t="shared" si="18"/>
        <v>no</v>
      </c>
      <c r="AX79" t="str">
        <f t="shared" si="18"/>
        <v>no</v>
      </c>
      <c r="AY79" t="str">
        <f t="shared" si="18"/>
        <v>no</v>
      </c>
      <c r="AZ79" t="str">
        <f t="shared" si="18"/>
        <v>no</v>
      </c>
      <c r="BA79" t="str">
        <f t="shared" si="18"/>
        <v>no</v>
      </c>
      <c r="CS79" s="10"/>
      <c r="DZ79"/>
    </row>
    <row r="80" spans="18:130">
      <c r="R80" t="s">
        <v>24</v>
      </c>
      <c r="S80" t="str">
        <f t="shared" ref="S80:AF80" si="19">IF(AND(S76&gt;S78,S76&lt;=S77),"yes","no")</f>
        <v>no</v>
      </c>
      <c r="T80" t="str">
        <f t="shared" si="19"/>
        <v>no</v>
      </c>
      <c r="U80" t="str">
        <f t="shared" si="19"/>
        <v>no</v>
      </c>
      <c r="V80" t="str">
        <f t="shared" si="19"/>
        <v>no</v>
      </c>
      <c r="W80" t="str">
        <f t="shared" si="19"/>
        <v>no</v>
      </c>
      <c r="X80" t="str">
        <f t="shared" si="19"/>
        <v>no</v>
      </c>
      <c r="Y80" t="str">
        <f t="shared" si="19"/>
        <v>no</v>
      </c>
      <c r="Z80" t="str">
        <f t="shared" si="19"/>
        <v>no</v>
      </c>
      <c r="AA80" t="str">
        <f t="shared" si="19"/>
        <v>no</v>
      </c>
      <c r="AB80" t="str">
        <f t="shared" si="19"/>
        <v>no</v>
      </c>
      <c r="AC80" t="str">
        <f t="shared" si="19"/>
        <v>no</v>
      </c>
      <c r="AD80" t="str">
        <f t="shared" si="19"/>
        <v>no</v>
      </c>
      <c r="AE80" t="str">
        <f t="shared" si="19"/>
        <v>no</v>
      </c>
      <c r="AF80" t="str">
        <f t="shared" si="19"/>
        <v>no</v>
      </c>
      <c r="AM80" t="s">
        <v>24</v>
      </c>
      <c r="AN80" t="str">
        <f t="shared" ref="AN80:BA80" si="20">IF(AND(AN76&gt;AN78,AN76&lt;=AN77),"yes","no")</f>
        <v>no</v>
      </c>
      <c r="AO80" t="str">
        <f t="shared" si="20"/>
        <v>no</v>
      </c>
      <c r="AP80" t="str">
        <f t="shared" si="20"/>
        <v>no</v>
      </c>
      <c r="AQ80" t="str">
        <f t="shared" si="20"/>
        <v>no</v>
      </c>
      <c r="AR80" t="str">
        <f t="shared" si="20"/>
        <v>no</v>
      </c>
      <c r="AS80" t="str">
        <f t="shared" si="20"/>
        <v>no</v>
      </c>
      <c r="AT80" t="str">
        <f t="shared" si="20"/>
        <v>no</v>
      </c>
      <c r="AU80" t="str">
        <f t="shared" si="20"/>
        <v>no</v>
      </c>
      <c r="AV80" t="str">
        <f t="shared" si="20"/>
        <v>no</v>
      </c>
      <c r="AW80" t="str">
        <f t="shared" si="20"/>
        <v>no</v>
      </c>
      <c r="AX80" t="str">
        <f t="shared" si="20"/>
        <v>no</v>
      </c>
      <c r="AY80" t="str">
        <f t="shared" si="20"/>
        <v>no</v>
      </c>
      <c r="AZ80" t="str">
        <f t="shared" si="20"/>
        <v>no</v>
      </c>
      <c r="BA80" t="str">
        <f t="shared" si="20"/>
        <v>no</v>
      </c>
      <c r="CS80" s="10"/>
      <c r="DZ80"/>
    </row>
    <row r="81" spans="18:130">
      <c r="CS81" s="10"/>
      <c r="DZ81"/>
    </row>
    <row r="82" spans="18:130" ht="15" thickBot="1">
      <c r="R82" s="20"/>
      <c r="S82" s="20"/>
      <c r="T82" s="20"/>
      <c r="U82" s="20"/>
      <c r="AM82" t="s">
        <v>54</v>
      </c>
      <c r="CS82" s="10"/>
      <c r="DZ82"/>
    </row>
    <row r="83" spans="18:130" ht="15" thickBot="1">
      <c r="R83" s="64" t="s">
        <v>89</v>
      </c>
      <c r="S83" s="64">
        <v>1</v>
      </c>
      <c r="T83" s="64">
        <v>2</v>
      </c>
      <c r="U83" s="64">
        <v>3</v>
      </c>
      <c r="V83" s="64">
        <v>4</v>
      </c>
      <c r="W83" s="64">
        <v>5</v>
      </c>
      <c r="X83" s="64">
        <v>6</v>
      </c>
      <c r="Y83" s="64">
        <v>7</v>
      </c>
      <c r="Z83" s="64">
        <v>8</v>
      </c>
      <c r="AA83" s="64">
        <v>9</v>
      </c>
      <c r="AB83" s="64">
        <v>10</v>
      </c>
      <c r="AC83" s="64">
        <v>11</v>
      </c>
      <c r="AD83" s="64">
        <v>12</v>
      </c>
      <c r="AE83" s="64">
        <v>13</v>
      </c>
      <c r="AF83" s="64">
        <v>14</v>
      </c>
      <c r="AG83" s="64"/>
      <c r="AN83" t="s">
        <v>15</v>
      </c>
      <c r="AO83" t="s">
        <v>14</v>
      </c>
      <c r="AP83" t="s">
        <v>13</v>
      </c>
      <c r="AQ83" t="s">
        <v>12</v>
      </c>
      <c r="AR83" t="s">
        <v>11</v>
      </c>
      <c r="AS83" t="s">
        <v>10</v>
      </c>
      <c r="AT83" t="s">
        <v>9</v>
      </c>
      <c r="AU83" t="s">
        <v>8</v>
      </c>
      <c r="AV83" t="s">
        <v>7</v>
      </c>
      <c r="AW83" t="s">
        <v>6</v>
      </c>
      <c r="AX83" t="s">
        <v>5</v>
      </c>
      <c r="AY83" t="s">
        <v>4</v>
      </c>
      <c r="AZ83" t="s">
        <v>3</v>
      </c>
      <c r="BA83" t="s">
        <v>2</v>
      </c>
      <c r="CS83" s="10"/>
      <c r="DZ83"/>
    </row>
    <row r="84" spans="18:130">
      <c r="R84" s="65" t="s">
        <v>53</v>
      </c>
      <c r="S84" s="69">
        <v>3.5355339059327378</v>
      </c>
      <c r="T84" s="69">
        <v>1.4142135623730951</v>
      </c>
      <c r="U84" s="69">
        <v>4.9497474683058327</v>
      </c>
      <c r="V84" s="69">
        <v>2.8284271247461903</v>
      </c>
      <c r="W84" s="69">
        <v>2.8284271247461903</v>
      </c>
      <c r="X84" s="69">
        <v>5.6568542494923806</v>
      </c>
      <c r="Y84" s="69">
        <v>7.7781745930520225</v>
      </c>
      <c r="Z84" s="69">
        <v>4.9497474683058327</v>
      </c>
      <c r="AA84" s="69">
        <v>4.2426406871192848</v>
      </c>
      <c r="AB84" s="69">
        <v>7.7781745930520225</v>
      </c>
      <c r="AC84" s="69">
        <v>16.263455967290593</v>
      </c>
      <c r="AD84" s="45">
        <v>2.8284271247461903</v>
      </c>
      <c r="AE84" s="45">
        <v>6.3639610306789276</v>
      </c>
      <c r="AF84">
        <v>1.4142135623730951</v>
      </c>
      <c r="AM84" t="s">
        <v>88</v>
      </c>
      <c r="AN84">
        <f>MIN(S4:S6)</f>
        <v>78.5</v>
      </c>
      <c r="AO84">
        <f>MIN(U4:U6)</f>
        <v>74</v>
      </c>
      <c r="AP84">
        <f>MIN(W4:W6)</f>
        <v>76</v>
      </c>
      <c r="AQ84">
        <f>MIN(Y4:Y6)</f>
        <v>70</v>
      </c>
      <c r="AR84">
        <f>MIN(AA4:AA6)</f>
        <v>75.5</v>
      </c>
      <c r="AS84">
        <f>MIN(AC4:AC6)</f>
        <v>74.5</v>
      </c>
      <c r="AT84">
        <f>MIN(AE4:AE6)</f>
        <v>61.5</v>
      </c>
      <c r="AU84">
        <f>MIN(AG4:AG6)</f>
        <v>50.5</v>
      </c>
      <c r="AV84">
        <f>MIN(AI4:AI6)</f>
        <v>65</v>
      </c>
      <c r="AW84">
        <f>MIN(AK4:AK6)</f>
        <v>65</v>
      </c>
      <c r="AX84">
        <f>MIN(AM4:AM6)</f>
        <v>73</v>
      </c>
      <c r="AY84">
        <f>MIN(AO4:AO6)</f>
        <v>49.5</v>
      </c>
      <c r="AZ84">
        <f>MIN(AQ4:AQ6)</f>
        <v>71.5</v>
      </c>
      <c r="BA84">
        <f>MIN(AS4:AS6)</f>
        <v>61</v>
      </c>
      <c r="CS84" s="10"/>
      <c r="DZ84"/>
    </row>
    <row r="85" spans="18:130">
      <c r="R85" s="65" t="s">
        <v>26</v>
      </c>
      <c r="S85" s="69">
        <v>0.50000000000000011</v>
      </c>
      <c r="T85" s="69">
        <v>0.44444444444444448</v>
      </c>
      <c r="U85" s="69">
        <v>0.96078431372549022</v>
      </c>
      <c r="V85" s="69">
        <v>0.94117647058823528</v>
      </c>
      <c r="W85" s="69">
        <v>0.55172413793103459</v>
      </c>
      <c r="X85" s="69">
        <v>0.71910112359550571</v>
      </c>
      <c r="Y85" s="69">
        <v>0.9307692307692309</v>
      </c>
      <c r="Z85" s="69">
        <v>0.65333333333333332</v>
      </c>
      <c r="AA85" s="69">
        <v>0.97297297297297292</v>
      </c>
      <c r="AB85" s="69">
        <v>0.92366412213740468</v>
      </c>
      <c r="AC85" s="69">
        <v>0.86721311475409835</v>
      </c>
      <c r="AD85" s="45">
        <v>0.66666666666666663</v>
      </c>
      <c r="AE85" s="45">
        <v>0.62307692307692308</v>
      </c>
      <c r="AF85">
        <v>0.44444444444444448</v>
      </c>
      <c r="AM85" t="s">
        <v>50</v>
      </c>
      <c r="AN85">
        <f>AVERAGE(S4:S6)</f>
        <v>79.666666666666671</v>
      </c>
      <c r="AO85">
        <f>AVERAGE(U4:U6)</f>
        <v>75.166666666666671</v>
      </c>
      <c r="AP85">
        <f>AVERAGE(W4:W6)</f>
        <v>77.166666666666671</v>
      </c>
      <c r="AQ85">
        <f>AVERAGE(Y4:Y6)</f>
        <v>71.833333333333329</v>
      </c>
      <c r="AR85">
        <f>AVERAGE(AA4:AA6)</f>
        <v>76.5</v>
      </c>
      <c r="AS85">
        <f>AVERAGE(AC4:AC6)</f>
        <v>75.5</v>
      </c>
      <c r="AT85">
        <f>AVERAGE(AE4:AE6)</f>
        <v>63.166666666666664</v>
      </c>
      <c r="AU85">
        <f>AVERAGE(AG4:AG6)</f>
        <v>53</v>
      </c>
      <c r="AV85">
        <f>AVERAGE(AI4:AI6)</f>
        <v>66</v>
      </c>
      <c r="AW85">
        <f>AVERAGE(AK4:AK6)</f>
        <v>66.333333333333329</v>
      </c>
      <c r="AX85">
        <f>AVERAGE(AM4:AM6)</f>
        <v>74.166666666666671</v>
      </c>
      <c r="AY85">
        <f>AVERAGE(AO4:AO6)</f>
        <v>52</v>
      </c>
      <c r="AZ85">
        <f>AVERAGE(AQ4:AQ6)</f>
        <v>73.5</v>
      </c>
      <c r="BA85">
        <f>AVERAGE(AS4:AS6)</f>
        <v>65</v>
      </c>
      <c r="CS85" s="10"/>
      <c r="DZ85"/>
    </row>
    <row r="86" spans="18:130">
      <c r="R86" s="65" t="s">
        <v>19</v>
      </c>
      <c r="S86" s="69">
        <v>0.99299999999999999</v>
      </c>
      <c r="T86" s="69">
        <v>0.99299999999999999</v>
      </c>
      <c r="U86" s="69">
        <v>0.99299999999999999</v>
      </c>
      <c r="V86" s="69">
        <v>0.99299999999999999</v>
      </c>
      <c r="W86" s="69">
        <v>0.99299999999999999</v>
      </c>
      <c r="X86" s="69">
        <v>0.99299999999999999</v>
      </c>
      <c r="Y86" s="69">
        <v>0.99299999999999999</v>
      </c>
      <c r="Z86" s="69">
        <v>0.99299999999999999</v>
      </c>
      <c r="AA86" s="69">
        <v>0.99299999999999999</v>
      </c>
      <c r="AB86" s="69">
        <v>0.99299999999999999</v>
      </c>
      <c r="AC86" s="69">
        <v>0.99299999999999999</v>
      </c>
      <c r="AD86" s="69">
        <v>0.99299999999999999</v>
      </c>
      <c r="AE86" s="69">
        <v>0.99299999999999999</v>
      </c>
      <c r="AF86" s="69">
        <v>0.99299999999999999</v>
      </c>
      <c r="AG86" s="69"/>
      <c r="AM86" t="s">
        <v>55</v>
      </c>
      <c r="AN86">
        <f>_xlfn.STDEV.S(S4:S6)</f>
        <v>2.0207259421636903</v>
      </c>
      <c r="AO86">
        <f>_xlfn.STDEV.S(U4:U6)</f>
        <v>1.0408329997330665</v>
      </c>
      <c r="AP86">
        <f>_xlfn.STDEV.S(W4:W6)</f>
        <v>1.0408329997330665</v>
      </c>
      <c r="AQ86">
        <f>_xlfn.STDEV.S(Y4:Y6)</f>
        <v>1.7559422921421233</v>
      </c>
      <c r="AR86">
        <f>_xlfn.STDEV.S(AA4:AA6)</f>
        <v>1.3228756555322954</v>
      </c>
      <c r="AS86">
        <f>_xlfn.STDEV.S(AC4:AC6)</f>
        <v>1</v>
      </c>
      <c r="AT86">
        <f>_xlfn.STDEV.S(AE4:AE6)</f>
        <v>2.0816659994661326</v>
      </c>
      <c r="AU86">
        <f>_xlfn.STDEV.S(AG4:AG6)</f>
        <v>2.7838821814150108</v>
      </c>
      <c r="AV86">
        <f>_xlfn.STDEV.S(AI4:AI6)</f>
        <v>1.7320508075688772</v>
      </c>
      <c r="AW86">
        <f>_xlfn.STDEV.S(AK4:AK67)</f>
        <v>1.8929694486000912</v>
      </c>
      <c r="AX86">
        <f>_xlfn.STDEV.S(AM4:AM6)</f>
        <v>1.6072751268321592</v>
      </c>
      <c r="AY86">
        <f>STDEVA(AO4:AO6)</f>
        <v>2.179449471770337</v>
      </c>
      <c r="AZ86">
        <f>STDEVA(AQ4:AQ6)</f>
        <v>1.7320508075688772</v>
      </c>
      <c r="BA86">
        <f>_xlfn.STDEV.S(AS4:AS6)</f>
        <v>3.6055512754639891</v>
      </c>
      <c r="CS86" s="10"/>
      <c r="DZ86"/>
    </row>
    <row r="87" spans="18:130">
      <c r="R87" s="65" t="s">
        <v>18</v>
      </c>
      <c r="S87" s="69">
        <v>0.96699999999999997</v>
      </c>
      <c r="T87" s="69">
        <v>0.96699999999999997</v>
      </c>
      <c r="U87" s="69">
        <v>0.96699999999999997</v>
      </c>
      <c r="V87" s="69">
        <v>0.96699999999999997</v>
      </c>
      <c r="W87" s="69">
        <v>0.96699999999999997</v>
      </c>
      <c r="X87" s="69">
        <v>0.96699999999999997</v>
      </c>
      <c r="Y87" s="69">
        <v>0.96699999999999997</v>
      </c>
      <c r="Z87" s="69">
        <v>0.96699999999999997</v>
      </c>
      <c r="AA87" s="69">
        <v>0.96699999999999997</v>
      </c>
      <c r="AB87" s="69">
        <v>0.96699999999999997</v>
      </c>
      <c r="AC87" s="69">
        <v>0.96699999999999997</v>
      </c>
      <c r="AD87" s="69">
        <v>0.96699999999999997</v>
      </c>
      <c r="AE87" s="69">
        <v>0.96699999999999997</v>
      </c>
      <c r="AF87" s="69">
        <v>0.96699999999999997</v>
      </c>
      <c r="AG87" s="69"/>
      <c r="AM87" t="s">
        <v>20</v>
      </c>
      <c r="AN87">
        <f>(AN85-AN84)/AN86</f>
        <v>0.57735026918962806</v>
      </c>
      <c r="AO87">
        <f t="shared" ref="AO87:BA87" si="21">(AO85-AO84)/AO86</f>
        <v>1.1208970766356143</v>
      </c>
      <c r="AP87">
        <f t="shared" si="21"/>
        <v>1.1208970766356143</v>
      </c>
      <c r="AQ87">
        <f t="shared" si="21"/>
        <v>1.0440737953277461</v>
      </c>
      <c r="AR87">
        <f t="shared" si="21"/>
        <v>0.7559289460184544</v>
      </c>
      <c r="AS87">
        <f t="shared" si="21"/>
        <v>1</v>
      </c>
      <c r="AT87">
        <f t="shared" si="21"/>
        <v>0.80064076902543457</v>
      </c>
      <c r="AU87">
        <f t="shared" si="21"/>
        <v>0.89802651013387458</v>
      </c>
      <c r="AV87">
        <f t="shared" si="21"/>
        <v>0.57735026918962584</v>
      </c>
      <c r="AW87">
        <f t="shared" si="21"/>
        <v>0.70436072506049652</v>
      </c>
      <c r="AX87">
        <f t="shared" si="21"/>
        <v>0.72586618631130062</v>
      </c>
      <c r="AY87">
        <f t="shared" si="21"/>
        <v>1.1470786693528088</v>
      </c>
      <c r="AZ87">
        <f t="shared" si="21"/>
        <v>1.1547005383792517</v>
      </c>
      <c r="BA87">
        <f t="shared" si="21"/>
        <v>1.1094003924504583</v>
      </c>
      <c r="CR87" s="10"/>
      <c r="DZ87"/>
    </row>
    <row r="88" spans="18:130" ht="15" thickBot="1">
      <c r="R88" s="67" t="s">
        <v>17</v>
      </c>
      <c r="S88" s="72" t="s">
        <v>16</v>
      </c>
      <c r="T88" s="72" t="s">
        <v>16</v>
      </c>
      <c r="U88" s="72" t="s">
        <v>16</v>
      </c>
      <c r="V88" s="72" t="s">
        <v>16</v>
      </c>
      <c r="W88" s="72" t="s">
        <v>16</v>
      </c>
      <c r="X88" s="72" t="s">
        <v>16</v>
      </c>
      <c r="Y88" s="72" t="s">
        <v>16</v>
      </c>
      <c r="Z88" s="72" t="s">
        <v>16</v>
      </c>
      <c r="AA88" s="72" t="s">
        <v>16</v>
      </c>
      <c r="AB88" s="72" t="s">
        <v>16</v>
      </c>
      <c r="AC88" s="72" t="s">
        <v>16</v>
      </c>
      <c r="AD88" s="72" t="s">
        <v>16</v>
      </c>
      <c r="AE88" s="72" t="s">
        <v>16</v>
      </c>
      <c r="AF88" s="72" t="s">
        <v>16</v>
      </c>
      <c r="AG88" s="72"/>
      <c r="AM88" s="15">
        <v>0.01</v>
      </c>
      <c r="AN88" s="88">
        <v>1.155</v>
      </c>
      <c r="AO88" s="88">
        <v>1.155</v>
      </c>
      <c r="AP88" s="88">
        <v>1.155</v>
      </c>
      <c r="AQ88" s="88">
        <v>1.155</v>
      </c>
      <c r="AR88" s="88">
        <v>1.155</v>
      </c>
      <c r="AS88" s="88">
        <v>1.155</v>
      </c>
      <c r="AT88" s="88">
        <v>1.155</v>
      </c>
      <c r="AU88" s="88">
        <v>1.155</v>
      </c>
      <c r="AV88" s="88">
        <v>1.155</v>
      </c>
      <c r="AW88" s="88">
        <v>1.155</v>
      </c>
      <c r="AX88" s="88">
        <v>1.155</v>
      </c>
      <c r="AY88" s="88">
        <v>1.155</v>
      </c>
      <c r="AZ88" s="88">
        <v>1.155</v>
      </c>
      <c r="BA88" s="14">
        <v>1.155</v>
      </c>
      <c r="BB88" s="14"/>
      <c r="CR88" s="10"/>
      <c r="DZ88"/>
    </row>
    <row r="89" spans="18:130">
      <c r="R89" s="61"/>
      <c r="S89" s="20"/>
      <c r="T89" s="20"/>
      <c r="U89" s="20"/>
      <c r="AM89" s="15">
        <v>0.05</v>
      </c>
      <c r="AN89" s="88">
        <v>1.155</v>
      </c>
      <c r="AO89" s="88">
        <v>1.155</v>
      </c>
      <c r="AP89" s="88">
        <v>1.155</v>
      </c>
      <c r="AQ89" s="88">
        <v>1.155</v>
      </c>
      <c r="AR89" s="88">
        <v>1.155</v>
      </c>
      <c r="AS89" s="88">
        <v>1.155</v>
      </c>
      <c r="AT89" s="88">
        <v>1.155</v>
      </c>
      <c r="AU89" s="88">
        <v>1.155</v>
      </c>
      <c r="AV89" s="88">
        <v>1.155</v>
      </c>
      <c r="AW89" s="88">
        <v>1.155</v>
      </c>
      <c r="AX89" s="88">
        <v>1.155</v>
      </c>
      <c r="AY89" s="88">
        <v>1.155</v>
      </c>
      <c r="AZ89" s="88">
        <v>1.155</v>
      </c>
      <c r="BA89" s="14">
        <v>1.155</v>
      </c>
      <c r="BB89" s="14"/>
      <c r="CR89" s="10"/>
      <c r="DZ89"/>
    </row>
    <row r="90" spans="18:130">
      <c r="R90" s="20"/>
      <c r="S90" s="20"/>
      <c r="T90" s="20"/>
      <c r="U90" s="20"/>
      <c r="AM90" t="s">
        <v>25</v>
      </c>
      <c r="AN90" t="str">
        <f t="shared" ref="AN90:BA90" si="22">IF(AN87&gt;AN88,"yes","no")</f>
        <v>no</v>
      </c>
      <c r="AO90" t="str">
        <f t="shared" si="22"/>
        <v>no</v>
      </c>
      <c r="AP90" t="str">
        <f t="shared" si="22"/>
        <v>no</v>
      </c>
      <c r="AQ90" t="str">
        <f t="shared" si="22"/>
        <v>no</v>
      </c>
      <c r="AR90" t="str">
        <f t="shared" si="22"/>
        <v>no</v>
      </c>
      <c r="AS90" t="str">
        <f t="shared" si="22"/>
        <v>no</v>
      </c>
      <c r="AT90" t="str">
        <f t="shared" si="22"/>
        <v>no</v>
      </c>
      <c r="AU90" t="str">
        <f t="shared" si="22"/>
        <v>no</v>
      </c>
      <c r="AV90" t="str">
        <f t="shared" si="22"/>
        <v>no</v>
      </c>
      <c r="AW90" t="str">
        <f t="shared" si="22"/>
        <v>no</v>
      </c>
      <c r="AX90" t="str">
        <f t="shared" si="22"/>
        <v>no</v>
      </c>
      <c r="AY90" t="str">
        <f t="shared" si="22"/>
        <v>no</v>
      </c>
      <c r="AZ90" t="str">
        <f t="shared" si="22"/>
        <v>no</v>
      </c>
      <c r="BA90" t="str">
        <f t="shared" si="22"/>
        <v>no</v>
      </c>
      <c r="BI90" t="s">
        <v>41</v>
      </c>
      <c r="CR90" s="10"/>
      <c r="DZ90"/>
    </row>
    <row r="91" spans="18:130">
      <c r="R91" s="20"/>
      <c r="S91" s="20"/>
      <c r="T91" s="20"/>
      <c r="U91" s="20"/>
      <c r="AM91" t="s">
        <v>24</v>
      </c>
      <c r="AN91" t="str">
        <f t="shared" ref="AN91:BA91" si="23">IF(AND(AN87&gt;AN89,AN87&lt;=AN88),"yes","no")</f>
        <v>no</v>
      </c>
      <c r="AO91" t="str">
        <f t="shared" si="23"/>
        <v>no</v>
      </c>
      <c r="AP91" t="str">
        <f t="shared" si="23"/>
        <v>no</v>
      </c>
      <c r="AQ91" t="str">
        <f t="shared" si="23"/>
        <v>no</v>
      </c>
      <c r="AR91" t="str">
        <f t="shared" si="23"/>
        <v>no</v>
      </c>
      <c r="AS91" t="str">
        <f t="shared" si="23"/>
        <v>no</v>
      </c>
      <c r="AT91" t="str">
        <f t="shared" si="23"/>
        <v>no</v>
      </c>
      <c r="AU91" t="str">
        <f t="shared" si="23"/>
        <v>no</v>
      </c>
      <c r="AV91" t="str">
        <f t="shared" si="23"/>
        <v>no</v>
      </c>
      <c r="AW91" t="str">
        <f t="shared" si="23"/>
        <v>no</v>
      </c>
      <c r="AX91" t="str">
        <f t="shared" si="23"/>
        <v>no</v>
      </c>
      <c r="AY91" t="str">
        <f t="shared" si="23"/>
        <v>no</v>
      </c>
      <c r="AZ91" t="str">
        <f t="shared" si="23"/>
        <v>no</v>
      </c>
      <c r="BA91" t="str">
        <f t="shared" si="23"/>
        <v>no</v>
      </c>
      <c r="CR91" s="10"/>
      <c r="DZ91"/>
    </row>
    <row r="92" spans="18:130">
      <c r="CR92" s="10"/>
      <c r="DZ92"/>
    </row>
    <row r="93" spans="18:130">
      <c r="R93" s="1"/>
      <c r="S93" s="1"/>
      <c r="T93" s="1"/>
      <c r="U93" s="1"/>
      <c r="V93" s="1"/>
      <c r="W93" s="1"/>
      <c r="X93" s="1"/>
      <c r="Y93" s="1"/>
      <c r="Z93" s="1"/>
      <c r="CR93" s="10"/>
      <c r="DZ93"/>
    </row>
    <row r="94" spans="18:130">
      <c r="R94" s="1"/>
      <c r="S94" s="1"/>
      <c r="T94" s="1"/>
      <c r="U94" s="1"/>
      <c r="V94" s="1"/>
      <c r="W94" s="1"/>
      <c r="X94" s="1"/>
      <c r="Y94" s="1"/>
      <c r="Z94" s="1"/>
      <c r="CR94" s="10"/>
      <c r="DZ94"/>
    </row>
    <row r="95" spans="18:130" ht="15" thickBot="1">
      <c r="CR95" s="10"/>
      <c r="DZ95"/>
    </row>
    <row r="96" spans="18:130" ht="15" thickBot="1">
      <c r="AM96" s="70" t="s">
        <v>23</v>
      </c>
      <c r="AN96" s="64">
        <v>1</v>
      </c>
      <c r="AO96" s="64">
        <v>2</v>
      </c>
      <c r="AP96" s="64">
        <v>3</v>
      </c>
      <c r="AQ96" s="64">
        <v>4</v>
      </c>
      <c r="AR96" s="64">
        <v>5</v>
      </c>
      <c r="AS96" s="64">
        <v>6</v>
      </c>
      <c r="AT96" s="64">
        <v>7</v>
      </c>
      <c r="AU96" s="64">
        <v>8</v>
      </c>
      <c r="AV96" s="64">
        <v>9</v>
      </c>
      <c r="AW96" s="64">
        <v>10</v>
      </c>
      <c r="AX96" s="64">
        <v>11</v>
      </c>
      <c r="AY96" s="64">
        <v>12</v>
      </c>
      <c r="AZ96" s="64">
        <v>13</v>
      </c>
      <c r="BA96" s="64">
        <v>14</v>
      </c>
      <c r="BB96" s="64"/>
      <c r="CR96" s="10"/>
      <c r="DZ96"/>
    </row>
    <row r="97" spans="34:130">
      <c r="AM97" s="71" t="s">
        <v>22</v>
      </c>
      <c r="AY97" s="13"/>
      <c r="AZ97" s="13"/>
      <c r="BA97" s="13"/>
      <c r="BB97" s="13"/>
      <c r="CR97" s="10"/>
      <c r="DZ97"/>
    </row>
    <row r="98" spans="34:130">
      <c r="AM98" s="73" t="s">
        <v>52</v>
      </c>
      <c r="AN98" s="74">
        <v>82</v>
      </c>
      <c r="AO98" s="74">
        <v>76</v>
      </c>
      <c r="AP98" s="74">
        <v>68.5</v>
      </c>
      <c r="AQ98" s="74">
        <v>78</v>
      </c>
      <c r="AR98" s="74">
        <v>73.5</v>
      </c>
      <c r="AS98" s="74">
        <v>78</v>
      </c>
      <c r="AT98" s="74">
        <v>69.5</v>
      </c>
      <c r="AU98" s="74">
        <v>76.5</v>
      </c>
      <c r="AV98" s="74">
        <v>78</v>
      </c>
      <c r="AW98" s="74">
        <v>65.5</v>
      </c>
      <c r="AX98" s="74">
        <v>56</v>
      </c>
      <c r="AY98">
        <v>68</v>
      </c>
      <c r="AZ98">
        <v>68.5</v>
      </c>
      <c r="BA98">
        <v>76</v>
      </c>
      <c r="CR98" s="10"/>
      <c r="DZ98"/>
    </row>
    <row r="99" spans="34:130">
      <c r="AM99" s="65" t="s">
        <v>20</v>
      </c>
      <c r="AN99" s="69">
        <v>1.154700538379249</v>
      </c>
      <c r="AO99" s="69">
        <v>0.80064076902543102</v>
      </c>
      <c r="AP99" s="69">
        <v>1.0349097793364015</v>
      </c>
      <c r="AQ99" s="69">
        <v>0.80064076902543102</v>
      </c>
      <c r="AR99" s="69">
        <v>0.94915799575250159</v>
      </c>
      <c r="AS99" s="69">
        <v>1.1338934190276817</v>
      </c>
      <c r="AT99" s="69">
        <v>0.80064076902543102</v>
      </c>
      <c r="AU99" s="69">
        <v>1</v>
      </c>
      <c r="AV99" s="69">
        <v>1.150792911137501</v>
      </c>
      <c r="AW99" s="69">
        <v>1.1208970766356112</v>
      </c>
      <c r="AX99" s="69">
        <v>1.0776318121606494</v>
      </c>
      <c r="AY99" s="45">
        <v>1.1547005383792517</v>
      </c>
      <c r="AZ99" s="45">
        <v>1.1445861782233135</v>
      </c>
      <c r="BA99">
        <v>1.1406468642034648</v>
      </c>
      <c r="CR99" s="10"/>
      <c r="DZ99"/>
    </row>
    <row r="100" spans="34:130">
      <c r="AM100" s="65" t="s">
        <v>19</v>
      </c>
      <c r="AN100" s="69">
        <v>1.155</v>
      </c>
      <c r="AO100" s="69">
        <v>1.155</v>
      </c>
      <c r="AP100" s="69">
        <v>1.155</v>
      </c>
      <c r="AQ100" s="69">
        <v>1.155</v>
      </c>
      <c r="AR100" s="69">
        <v>1.155</v>
      </c>
      <c r="AS100" s="69">
        <v>1.155</v>
      </c>
      <c r="AT100" s="69">
        <v>1.155</v>
      </c>
      <c r="AU100" s="69">
        <v>1.155</v>
      </c>
      <c r="AV100" s="69">
        <v>1.155</v>
      </c>
      <c r="AW100" s="69">
        <v>1.155</v>
      </c>
      <c r="AX100" s="69">
        <v>1.155</v>
      </c>
      <c r="AY100" s="69">
        <v>1.155</v>
      </c>
      <c r="AZ100" s="69">
        <v>1.155</v>
      </c>
      <c r="BA100" s="69">
        <v>1.155</v>
      </c>
      <c r="BB100" s="69"/>
      <c r="CR100" s="10"/>
      <c r="DZ100"/>
    </row>
    <row r="101" spans="34:130">
      <c r="AM101" s="65" t="s">
        <v>18</v>
      </c>
      <c r="AN101" s="69">
        <v>1.155</v>
      </c>
      <c r="AO101" s="69">
        <v>1.155</v>
      </c>
      <c r="AP101" s="69">
        <v>1.155</v>
      </c>
      <c r="AQ101" s="69">
        <v>1.155</v>
      </c>
      <c r="AR101" s="69">
        <v>1.155</v>
      </c>
      <c r="AS101" s="69">
        <v>1.155</v>
      </c>
      <c r="AT101" s="69">
        <v>1.155</v>
      </c>
      <c r="AU101" s="69">
        <v>1.155</v>
      </c>
      <c r="AV101" s="69">
        <v>1.155</v>
      </c>
      <c r="AW101" s="69">
        <v>1.155</v>
      </c>
      <c r="AX101" s="69">
        <v>1.155</v>
      </c>
      <c r="AY101" s="69">
        <v>1.155</v>
      </c>
      <c r="AZ101" s="69">
        <v>1.155</v>
      </c>
      <c r="BA101" s="69">
        <v>1.155</v>
      </c>
      <c r="BB101" s="69"/>
      <c r="CR101" s="10"/>
      <c r="DZ101"/>
    </row>
    <row r="102" spans="34:130" ht="15" thickBot="1">
      <c r="AH102" s="18"/>
      <c r="AM102" s="67" t="s">
        <v>17</v>
      </c>
      <c r="AN102" s="72" t="s">
        <v>16</v>
      </c>
      <c r="AO102" s="72" t="s">
        <v>16</v>
      </c>
      <c r="AP102" s="72" t="s">
        <v>16</v>
      </c>
      <c r="AQ102" s="72" t="s">
        <v>16</v>
      </c>
      <c r="AR102" s="72" t="s">
        <v>16</v>
      </c>
      <c r="AS102" s="72" t="s">
        <v>16</v>
      </c>
      <c r="AT102" s="72" t="s">
        <v>16</v>
      </c>
      <c r="AU102" s="72" t="s">
        <v>16</v>
      </c>
      <c r="AV102" s="72" t="s">
        <v>16</v>
      </c>
      <c r="AW102" s="72" t="s">
        <v>16</v>
      </c>
      <c r="AX102" s="72" t="s">
        <v>16</v>
      </c>
      <c r="AY102" s="72" t="s">
        <v>16</v>
      </c>
      <c r="AZ102" s="72" t="s">
        <v>16</v>
      </c>
      <c r="BA102" s="72" t="s">
        <v>16</v>
      </c>
      <c r="BB102" s="72"/>
      <c r="CR102" s="10"/>
      <c r="DZ102"/>
    </row>
    <row r="103" spans="34:130">
      <c r="AM103" s="71" t="s">
        <v>21</v>
      </c>
      <c r="AN103" s="45"/>
      <c r="AO103" s="45"/>
      <c r="AP103" s="45"/>
      <c r="AQ103" s="45"/>
      <c r="AR103" s="45"/>
      <c r="AS103" s="45"/>
      <c r="AT103" s="45"/>
      <c r="AU103" s="45"/>
      <c r="AV103" s="45"/>
      <c r="AW103" s="45"/>
      <c r="AX103" s="45"/>
      <c r="CR103" s="10"/>
      <c r="DZ103"/>
    </row>
    <row r="104" spans="34:130">
      <c r="AM104" s="73" t="s">
        <v>88</v>
      </c>
      <c r="AN104" s="74">
        <v>78.5</v>
      </c>
      <c r="AO104" s="74">
        <v>74</v>
      </c>
      <c r="AP104" s="74">
        <v>59.5</v>
      </c>
      <c r="AQ104" s="74">
        <v>76</v>
      </c>
      <c r="AR104" s="74">
        <v>70</v>
      </c>
      <c r="AS104" s="74">
        <v>75.5</v>
      </c>
      <c r="AT104" s="74">
        <v>67.5</v>
      </c>
      <c r="AU104" s="74">
        <v>74.5</v>
      </c>
      <c r="AV104" s="74">
        <v>72.5</v>
      </c>
      <c r="AW104" s="74">
        <v>61.5</v>
      </c>
      <c r="AX104" s="74">
        <v>50.5</v>
      </c>
      <c r="AY104">
        <v>65</v>
      </c>
      <c r="AZ104">
        <v>65</v>
      </c>
      <c r="BA104">
        <v>73</v>
      </c>
      <c r="CR104" s="10"/>
      <c r="DZ104"/>
    </row>
    <row r="105" spans="34:130">
      <c r="AM105" s="65" t="s">
        <v>20</v>
      </c>
      <c r="AN105" s="69">
        <v>0.57735026918962806</v>
      </c>
      <c r="AO105" s="69">
        <v>1.1208970766356143</v>
      </c>
      <c r="AP105" s="69">
        <v>0.96098765224094518</v>
      </c>
      <c r="AQ105" s="69">
        <v>1.1208970766356143</v>
      </c>
      <c r="AR105" s="69">
        <v>1.0440737953277461</v>
      </c>
      <c r="AS105" s="69">
        <v>0.7559289460184544</v>
      </c>
      <c r="AT105" s="69">
        <v>1.1208970766356143</v>
      </c>
      <c r="AU105" s="69">
        <v>1</v>
      </c>
      <c r="AV105" s="69">
        <v>0.65759594922142917</v>
      </c>
      <c r="AW105" s="69">
        <v>0.80064076902543457</v>
      </c>
      <c r="AX105" s="69">
        <v>0.89802651013387458</v>
      </c>
      <c r="AY105" s="45">
        <v>0.57735026918962584</v>
      </c>
      <c r="AZ105" s="45">
        <v>0.70436072506049652</v>
      </c>
      <c r="BA105">
        <v>0.72586618631130062</v>
      </c>
      <c r="CR105" s="10"/>
      <c r="DZ105"/>
    </row>
    <row r="106" spans="34:130">
      <c r="AM106" s="65" t="s">
        <v>19</v>
      </c>
      <c r="AN106" s="69">
        <v>1.155</v>
      </c>
      <c r="AO106" s="69">
        <v>1.155</v>
      </c>
      <c r="AP106" s="69">
        <v>1.155</v>
      </c>
      <c r="AQ106" s="69">
        <v>1.155</v>
      </c>
      <c r="AR106" s="69">
        <v>1.155</v>
      </c>
      <c r="AS106" s="69">
        <v>1.155</v>
      </c>
      <c r="AT106" s="69">
        <v>1.155</v>
      </c>
      <c r="AU106" s="69">
        <v>1.155</v>
      </c>
      <c r="AV106" s="69">
        <v>1.155</v>
      </c>
      <c r="AW106" s="69">
        <v>1.155</v>
      </c>
      <c r="AX106" s="69">
        <v>1.155</v>
      </c>
      <c r="AY106" s="69">
        <v>1.155</v>
      </c>
      <c r="AZ106" s="69">
        <v>1.155</v>
      </c>
      <c r="BA106" s="69">
        <v>1.155</v>
      </c>
      <c r="BB106" s="69"/>
      <c r="CR106" s="10"/>
      <c r="DZ106"/>
    </row>
    <row r="107" spans="34:130">
      <c r="AM107" s="65" t="s">
        <v>18</v>
      </c>
      <c r="AN107" s="69">
        <v>1.155</v>
      </c>
      <c r="AO107" s="69">
        <v>1.155</v>
      </c>
      <c r="AP107" s="69">
        <v>1.155</v>
      </c>
      <c r="AQ107" s="69">
        <v>1.155</v>
      </c>
      <c r="AR107" s="69">
        <v>1.155</v>
      </c>
      <c r="AS107" s="69">
        <v>1.155</v>
      </c>
      <c r="AT107" s="69">
        <v>1.155</v>
      </c>
      <c r="AU107" s="69">
        <v>1.155</v>
      </c>
      <c r="AV107" s="69">
        <v>1.155</v>
      </c>
      <c r="AW107" s="69">
        <v>1.155</v>
      </c>
      <c r="AX107" s="69">
        <v>1.155</v>
      </c>
      <c r="AY107" s="69">
        <v>1.155</v>
      </c>
      <c r="AZ107" s="69">
        <v>1.155</v>
      </c>
      <c r="BA107" s="69">
        <v>1.155</v>
      </c>
      <c r="BB107" s="69"/>
      <c r="CR107" s="10"/>
      <c r="DZ107"/>
    </row>
    <row r="108" spans="34:130" ht="15" thickBot="1">
      <c r="AM108" s="67" t="s">
        <v>17</v>
      </c>
      <c r="AN108" s="72" t="s">
        <v>16</v>
      </c>
      <c r="AO108" s="72" t="s">
        <v>16</v>
      </c>
      <c r="AP108" s="72" t="s">
        <v>16</v>
      </c>
      <c r="AQ108" s="72" t="s">
        <v>16</v>
      </c>
      <c r="AR108" s="72" t="s">
        <v>16</v>
      </c>
      <c r="AS108" s="72" t="s">
        <v>16</v>
      </c>
      <c r="AT108" s="72" t="s">
        <v>16</v>
      </c>
      <c r="AU108" s="72" t="s">
        <v>16</v>
      </c>
      <c r="AV108" s="72" t="s">
        <v>16</v>
      </c>
      <c r="AW108" s="72" t="s">
        <v>16</v>
      </c>
      <c r="AX108" s="72" t="s">
        <v>16</v>
      </c>
      <c r="AY108" s="72" t="s">
        <v>16</v>
      </c>
      <c r="AZ108" s="72" t="s">
        <v>16</v>
      </c>
      <c r="BA108" s="72" t="s">
        <v>16</v>
      </c>
      <c r="BB108" s="72"/>
      <c r="CR108" s="10"/>
      <c r="DZ108"/>
    </row>
    <row r="109" spans="34:130">
      <c r="CR109" s="10"/>
      <c r="DZ109"/>
    </row>
    <row r="110" spans="34:130">
      <c r="CR110" s="10"/>
      <c r="DZ110"/>
    </row>
    <row r="111" spans="34:130">
      <c r="CR111" s="10"/>
      <c r="DZ111"/>
    </row>
    <row r="112" spans="34:130">
      <c r="CR112" s="10"/>
      <c r="DZ112"/>
    </row>
    <row r="113" spans="96:130">
      <c r="CR113" s="10"/>
      <c r="DZ113"/>
    </row>
    <row r="114" spans="96:130">
      <c r="CR114" s="10"/>
      <c r="DZ114"/>
    </row>
    <row r="115" spans="96:130">
      <c r="CR115" s="10"/>
      <c r="DZ115"/>
    </row>
    <row r="116" spans="96:130">
      <c r="CR116" s="10"/>
      <c r="DZ116"/>
    </row>
    <row r="117" spans="96:130">
      <c r="CR117" s="10"/>
      <c r="DZ117"/>
    </row>
    <row r="118" spans="96:130">
      <c r="CR118" s="10"/>
      <c r="DZ118"/>
    </row>
    <row r="119" spans="96:130">
      <c r="CR119" s="10"/>
      <c r="DZ119"/>
    </row>
    <row r="120" spans="96:130">
      <c r="CR120" s="10"/>
      <c r="DZ120"/>
    </row>
    <row r="121" spans="96:130">
      <c r="CR121" s="10"/>
      <c r="DZ121"/>
    </row>
    <row r="122" spans="96:130">
      <c r="CR122" s="10"/>
      <c r="DZ122"/>
    </row>
    <row r="123" spans="96:130">
      <c r="CR123" s="10"/>
      <c r="DZ123"/>
    </row>
    <row r="124" spans="96:130">
      <c r="CR124" s="10"/>
      <c r="DZ124"/>
    </row>
    <row r="125" spans="96:130">
      <c r="CR125" s="10"/>
      <c r="DZ125"/>
    </row>
    <row r="126" spans="96:130">
      <c r="CR126" s="10"/>
      <c r="DZ126"/>
    </row>
    <row r="127" spans="96:130">
      <c r="CR127" s="10"/>
      <c r="DZ127"/>
    </row>
    <row r="128" spans="96:130">
      <c r="CR128" s="10"/>
      <c r="DZ128"/>
    </row>
    <row r="129" spans="96:130">
      <c r="CR129" s="10"/>
      <c r="DZ129"/>
    </row>
    <row r="130" spans="96:130">
      <c r="CR130" s="10"/>
      <c r="DZ130"/>
    </row>
    <row r="131" spans="96:130">
      <c r="CR131" s="10"/>
      <c r="DZ131"/>
    </row>
    <row r="132" spans="96:130">
      <c r="CR132" s="10"/>
      <c r="DZ132"/>
    </row>
    <row r="133" spans="96:130">
      <c r="CR133" s="10"/>
      <c r="DZ133"/>
    </row>
    <row r="134" spans="96:130">
      <c r="CR134" s="10"/>
      <c r="DZ134"/>
    </row>
    <row r="135" spans="96:130">
      <c r="CR135" s="10"/>
      <c r="DZ135"/>
    </row>
    <row r="136" spans="96:130">
      <c r="CR136" s="10"/>
      <c r="DZ136"/>
    </row>
    <row r="137" spans="96:130">
      <c r="CR137" s="10"/>
      <c r="DZ137"/>
    </row>
    <row r="138" spans="96:130">
      <c r="CR138" s="10"/>
      <c r="DZ138"/>
    </row>
    <row r="139" spans="96:130">
      <c r="CR139" s="10"/>
      <c r="DZ139"/>
    </row>
    <row r="140" spans="96:130">
      <c r="CR140" s="10"/>
      <c r="DZ140"/>
    </row>
    <row r="141" spans="96:130">
      <c r="CR141" s="10"/>
      <c r="DZ141"/>
    </row>
    <row r="142" spans="96:130">
      <c r="CR142" s="10"/>
      <c r="DZ142"/>
    </row>
    <row r="143" spans="96:130">
      <c r="CR143" s="10"/>
      <c r="DZ143"/>
    </row>
    <row r="144" spans="96:130">
      <c r="CR144" s="10"/>
      <c r="DZ144"/>
    </row>
    <row r="145" spans="96:130">
      <c r="CR145" s="10"/>
      <c r="DZ145"/>
    </row>
    <row r="146" spans="96:130">
      <c r="CR146" s="10"/>
      <c r="DZ146"/>
    </row>
    <row r="147" spans="96:130">
      <c r="CR147" s="10"/>
      <c r="DZ147"/>
    </row>
    <row r="148" spans="96:130">
      <c r="CR148" s="10"/>
      <c r="DZ148"/>
    </row>
    <row r="149" spans="96:130">
      <c r="CR149" s="10"/>
      <c r="DZ149"/>
    </row>
    <row r="150" spans="96:130">
      <c r="CR150" s="10"/>
      <c r="DZ150"/>
    </row>
    <row r="151" spans="96:130">
      <c r="CR151" s="10"/>
      <c r="DZ151"/>
    </row>
    <row r="152" spans="96:130">
      <c r="CR152" s="10"/>
      <c r="DZ152"/>
    </row>
    <row r="153" spans="96:130">
      <c r="CR153" s="10"/>
      <c r="DZ153"/>
    </row>
    <row r="154" spans="96:130">
      <c r="CR154" s="10"/>
      <c r="DZ154"/>
    </row>
    <row r="155" spans="96:130">
      <c r="CR155" s="10"/>
      <c r="DZ155"/>
    </row>
    <row r="156" spans="96:130">
      <c r="CR156" s="10"/>
      <c r="DZ156"/>
    </row>
    <row r="157" spans="96:130">
      <c r="CR157" s="10"/>
      <c r="DZ157"/>
    </row>
    <row r="158" spans="96:130">
      <c r="CR158" s="10"/>
      <c r="DZ158"/>
    </row>
    <row r="159" spans="96:130">
      <c r="CR159" s="10"/>
      <c r="DZ159"/>
    </row>
    <row r="160" spans="96:130">
      <c r="CR160" s="10"/>
      <c r="DZ160"/>
    </row>
    <row r="161" spans="96:130">
      <c r="CR161" s="10"/>
      <c r="DZ161"/>
    </row>
    <row r="162" spans="96:130">
      <c r="CR162" s="10"/>
      <c r="DZ162"/>
    </row>
    <row r="163" spans="96:130">
      <c r="CR163" s="10"/>
      <c r="DZ163"/>
    </row>
    <row r="164" spans="96:130">
      <c r="CR164" s="10"/>
      <c r="DZ164"/>
    </row>
  </sheetData>
  <mergeCells count="38">
    <mergeCell ref="BQ18:CW18"/>
    <mergeCell ref="A1:P1"/>
    <mergeCell ref="R1:AV1"/>
    <mergeCell ref="S2:T2"/>
    <mergeCell ref="U2:V2"/>
    <mergeCell ref="W2:X2"/>
    <mergeCell ref="Y2:Z2"/>
    <mergeCell ref="AA2:AB2"/>
    <mergeCell ref="AC2:AD2"/>
    <mergeCell ref="AE2:AF2"/>
    <mergeCell ref="AG2:AH2"/>
    <mergeCell ref="AU2:AV2"/>
    <mergeCell ref="AI2:AJ2"/>
    <mergeCell ref="AK2:AL2"/>
    <mergeCell ref="AM2:AN2"/>
    <mergeCell ref="AO2:AP2"/>
    <mergeCell ref="AQ2:AR2"/>
    <mergeCell ref="AS2:AT2"/>
    <mergeCell ref="S53:T53"/>
    <mergeCell ref="AW26:BD26"/>
    <mergeCell ref="BG26:BN26"/>
    <mergeCell ref="S34:Z34"/>
    <mergeCell ref="AC34:AJ34"/>
    <mergeCell ref="AM34:AT34"/>
    <mergeCell ref="AW34:BD34"/>
    <mergeCell ref="BG34:BN34"/>
    <mergeCell ref="R10:AG10"/>
    <mergeCell ref="R20:AG20"/>
    <mergeCell ref="S26:Z26"/>
    <mergeCell ref="AC26:AJ26"/>
    <mergeCell ref="AM26:AT26"/>
    <mergeCell ref="S59:T59"/>
    <mergeCell ref="R70:AG70"/>
    <mergeCell ref="AK70:AZ70"/>
    <mergeCell ref="S43:Z43"/>
    <mergeCell ref="AC43:AJ43"/>
    <mergeCell ref="AM43:AT43"/>
    <mergeCell ref="AW43:BD43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HANDS_COMP</vt:lpstr>
      <vt:lpstr>FEET_COMP</vt:lpstr>
      <vt:lpstr>Repro_hands</vt:lpstr>
      <vt:lpstr>Repro_feet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Marie-Laure Nevoret</cp:lastModifiedBy>
  <dcterms:created xsi:type="dcterms:W3CDTF">2015-07-02T08:03:37Z</dcterms:created>
  <dcterms:modified xsi:type="dcterms:W3CDTF">2015-11-25T22:25:37Z</dcterms:modified>
</cp:coreProperties>
</file>