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  <Override PartName="/xl/charts/style2.xml" ContentType="application/vnd.ms-office.chartstyle+xml"/>
  <Override PartName="/xl/charts/colors2.xml" ContentType="application/vnd.ms-office.chartcolorstyle+xml"/>
  <Override PartName="/xl/charts/style3.xml" ContentType="application/vnd.ms-office.chartstyle+xml"/>
  <Override PartName="/xl/charts/colors3.xml" ContentType="application/vnd.ms-office.chartcolorstyle+xml"/>
  <Override PartName="/xl/charts/style4.xml" ContentType="application/vnd.ms-office.chartstyle+xml"/>
  <Override PartName="/xl/charts/colors4.xml" ContentType="application/vnd.ms-office.chartcolorstyl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5306"/>
  <workbookPr autoCompressPictures="0"/>
  <bookViews>
    <workbookView xWindow="0" yWindow="0" windowWidth="20740" windowHeight="9400" tabRatio="730" activeTab="3"/>
  </bookViews>
  <sheets>
    <sheet name="HANDS_COMP" sheetId="3" r:id="rId1"/>
    <sheet name="PFEET_COMP" sheetId="2" r:id="rId2"/>
    <sheet name="Repro_hands" sheetId="4" r:id="rId3"/>
    <sheet name="Repro_pieds" sheetId="18" r:id="rId4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Q47" i="18" l="1"/>
  <c r="BG47" i="18"/>
  <c r="AW47" i="18"/>
  <c r="AM47" i="18"/>
  <c r="AC47" i="18"/>
  <c r="BQ46" i="18"/>
  <c r="BG46" i="18"/>
  <c r="AW46" i="18"/>
  <c r="AM46" i="18"/>
  <c r="AC46" i="18"/>
  <c r="BQ45" i="18"/>
  <c r="BG45" i="18"/>
  <c r="AW45" i="18"/>
  <c r="AM45" i="18"/>
  <c r="AC45" i="18"/>
  <c r="BQ38" i="18"/>
  <c r="BG38" i="18"/>
  <c r="AW38" i="18"/>
  <c r="AM38" i="18"/>
  <c r="AC38" i="18"/>
  <c r="BQ37" i="18"/>
  <c r="BG37" i="18"/>
  <c r="AW37" i="18"/>
  <c r="AM37" i="18"/>
  <c r="AC37" i="18"/>
  <c r="BQ36" i="18"/>
  <c r="BG36" i="18"/>
  <c r="AW36" i="18"/>
  <c r="AM36" i="18"/>
  <c r="AC36" i="18"/>
  <c r="BQ30" i="18"/>
  <c r="BG30" i="18"/>
  <c r="AW30" i="18"/>
  <c r="AM30" i="18"/>
  <c r="AC30" i="18"/>
  <c r="BQ29" i="18"/>
  <c r="BG29" i="18"/>
  <c r="AW29" i="18"/>
  <c r="AM29" i="18"/>
  <c r="AC29" i="18"/>
  <c r="BQ28" i="18"/>
  <c r="BG28" i="18"/>
  <c r="AW28" i="18"/>
  <c r="AM28" i="18"/>
  <c r="AC28" i="18"/>
  <c r="AN15" i="18"/>
  <c r="AU54" i="18"/>
  <c r="AM15" i="18"/>
  <c r="AK54" i="18"/>
  <c r="AL15" i="18"/>
  <c r="AA54" i="18"/>
  <c r="AK15" i="18"/>
  <c r="BO47" i="18"/>
  <c r="AJ15" i="18"/>
  <c r="BE47" i="18"/>
  <c r="AI15" i="18"/>
  <c r="AU47" i="18"/>
  <c r="AH15" i="18"/>
  <c r="AK47" i="18"/>
  <c r="AG15" i="18"/>
  <c r="AA47" i="18"/>
  <c r="AF15" i="18"/>
  <c r="BO38" i="18"/>
  <c r="BP38" i="18"/>
  <c r="AE15" i="18"/>
  <c r="BE38" i="18"/>
  <c r="BF38" i="18"/>
  <c r="AD15" i="18"/>
  <c r="AU38" i="18"/>
  <c r="AV38" i="18"/>
  <c r="AC15" i="18"/>
  <c r="AK38" i="18"/>
  <c r="AB15" i="18"/>
  <c r="AA38" i="18"/>
  <c r="AB38" i="18"/>
  <c r="AA15" i="18"/>
  <c r="BO30" i="18"/>
  <c r="BP30" i="18"/>
  <c r="Z15" i="18"/>
  <c r="BE30" i="18"/>
  <c r="BF30" i="18"/>
  <c r="Y15" i="18"/>
  <c r="AU30" i="18"/>
  <c r="X15" i="18"/>
  <c r="AK30" i="18"/>
  <c r="AL30" i="18"/>
  <c r="W15" i="18"/>
  <c r="AA30" i="18"/>
  <c r="AB30" i="18"/>
  <c r="AN14" i="18"/>
  <c r="AM14" i="18"/>
  <c r="AK53" i="18"/>
  <c r="AL14" i="18"/>
  <c r="AL83" i="18"/>
  <c r="AK14" i="18"/>
  <c r="AK83" i="18"/>
  <c r="AJ14" i="18"/>
  <c r="BE46" i="18"/>
  <c r="AI14" i="18"/>
  <c r="AU46" i="18"/>
  <c r="AV46" i="18"/>
  <c r="AH14" i="18"/>
  <c r="AK46" i="18"/>
  <c r="AG14" i="18"/>
  <c r="AA46" i="18"/>
  <c r="AF14" i="18"/>
  <c r="BO37" i="18"/>
  <c r="AE14" i="18"/>
  <c r="BE37" i="18"/>
  <c r="BF37" i="18"/>
  <c r="AD14" i="18"/>
  <c r="AU37" i="18"/>
  <c r="AV37" i="18"/>
  <c r="AC14" i="18"/>
  <c r="AK37" i="18"/>
  <c r="AL37" i="18"/>
  <c r="AB14" i="18"/>
  <c r="AA37" i="18"/>
  <c r="AA14" i="18"/>
  <c r="BO29" i="18"/>
  <c r="BP29" i="18"/>
  <c r="Z14" i="18"/>
  <c r="BE29" i="18"/>
  <c r="BF29" i="18"/>
  <c r="Y14" i="18"/>
  <c r="AU29" i="18"/>
  <c r="X14" i="18"/>
  <c r="AK29" i="18"/>
  <c r="AL29" i="18"/>
  <c r="W14" i="18"/>
  <c r="AA29" i="18"/>
  <c r="AN13" i="18"/>
  <c r="AU52" i="18"/>
  <c r="AM13" i="18"/>
  <c r="AM83" i="18"/>
  <c r="AL13" i="18"/>
  <c r="AA52" i="18"/>
  <c r="AK13" i="18"/>
  <c r="BO45" i="18"/>
  <c r="AJ13" i="18"/>
  <c r="AI13" i="18"/>
  <c r="AU45" i="18"/>
  <c r="AH13" i="18"/>
  <c r="AG13" i="18"/>
  <c r="AF13" i="18"/>
  <c r="AE13" i="18"/>
  <c r="BE36" i="18"/>
  <c r="AD13" i="18"/>
  <c r="AC13" i="18"/>
  <c r="AB13" i="18"/>
  <c r="AA13" i="18"/>
  <c r="BO28" i="18"/>
  <c r="BP28" i="18"/>
  <c r="Z13" i="18"/>
  <c r="BE28" i="18"/>
  <c r="BF28" i="18"/>
  <c r="Y13" i="18"/>
  <c r="AU28" i="18"/>
  <c r="AV28" i="18"/>
  <c r="X13" i="18"/>
  <c r="W13" i="18"/>
  <c r="AA28" i="18"/>
  <c r="AB28" i="18"/>
  <c r="BT7" i="18"/>
  <c r="BT5" i="18"/>
  <c r="BT6" i="18"/>
  <c r="BT8" i="18"/>
  <c r="CC6" i="18"/>
  <c r="CB6" i="18"/>
  <c r="CA6" i="18"/>
  <c r="BZ6" i="18"/>
  <c r="BY6" i="18"/>
  <c r="BX6" i="18"/>
  <c r="BW6" i="18"/>
  <c r="BV6" i="18"/>
  <c r="BU6" i="18"/>
  <c r="BS6" i="18"/>
  <c r="BR6" i="18"/>
  <c r="BQ6" i="18"/>
  <c r="BP6" i="18"/>
  <c r="BO6" i="18"/>
  <c r="BN6" i="18"/>
  <c r="BM6" i="18"/>
  <c r="BL6" i="18"/>
  <c r="BE6" i="18"/>
  <c r="AQ54" i="18"/>
  <c r="BC6" i="18"/>
  <c r="AG54" i="18"/>
  <c r="BA6" i="18"/>
  <c r="AY6" i="18"/>
  <c r="BK47" i="18"/>
  <c r="AW6" i="18"/>
  <c r="BA47" i="18"/>
  <c r="AU6" i="18"/>
  <c r="AQ47" i="18"/>
  <c r="AS6" i="18"/>
  <c r="AG47" i="18"/>
  <c r="AQ6" i="18"/>
  <c r="W47" i="18"/>
  <c r="AO6" i="18"/>
  <c r="BK38" i="18"/>
  <c r="AM6" i="18"/>
  <c r="BA38" i="18"/>
  <c r="AK6" i="18"/>
  <c r="AI6" i="18"/>
  <c r="AG38" i="18"/>
  <c r="AG6" i="18"/>
  <c r="W38" i="18"/>
  <c r="AE6" i="18"/>
  <c r="BK30" i="18"/>
  <c r="AC6" i="18"/>
  <c r="AA6" i="18"/>
  <c r="AQ30" i="18"/>
  <c r="Y6" i="18"/>
  <c r="AG30" i="18"/>
  <c r="W6" i="18"/>
  <c r="W30" i="18"/>
  <c r="CC5" i="18"/>
  <c r="CB5" i="18"/>
  <c r="CB8" i="18"/>
  <c r="CA5" i="18"/>
  <c r="BZ5" i="18"/>
  <c r="BZ8" i="18"/>
  <c r="BY5" i="18"/>
  <c r="BX5" i="18"/>
  <c r="BX8" i="18"/>
  <c r="BW5" i="18"/>
  <c r="BW8" i="18"/>
  <c r="BV5" i="18"/>
  <c r="BV8" i="18"/>
  <c r="BU5" i="18"/>
  <c r="BS5" i="18"/>
  <c r="BS8" i="18"/>
  <c r="BR5" i="18"/>
  <c r="BR8" i="18"/>
  <c r="BQ5" i="18"/>
  <c r="BP5" i="18"/>
  <c r="BP8" i="18"/>
  <c r="BO5" i="18"/>
  <c r="BO8" i="18"/>
  <c r="BN5" i="18"/>
  <c r="BN8" i="18"/>
  <c r="BM5" i="18"/>
  <c r="BL5" i="18"/>
  <c r="BL8" i="18"/>
  <c r="BE5" i="18"/>
  <c r="BC5" i="18"/>
  <c r="AG53" i="18"/>
  <c r="BA5" i="18"/>
  <c r="W53" i="18"/>
  <c r="AY5" i="18"/>
  <c r="BK46" i="18"/>
  <c r="AW5" i="18"/>
  <c r="BA46" i="18"/>
  <c r="AU5" i="18"/>
  <c r="AQ46" i="18"/>
  <c r="AS5" i="18"/>
  <c r="AG46" i="18"/>
  <c r="AQ5" i="18"/>
  <c r="W46" i="18"/>
  <c r="AO5" i="18"/>
  <c r="BK37" i="18"/>
  <c r="AM5" i="18"/>
  <c r="BA37" i="18"/>
  <c r="AK5" i="18"/>
  <c r="AQ37" i="18"/>
  <c r="AI5" i="18"/>
  <c r="AG37" i="18"/>
  <c r="AG5" i="18"/>
  <c r="W37" i="18"/>
  <c r="AE5" i="18"/>
  <c r="BK29" i="18"/>
  <c r="AC5" i="18"/>
  <c r="BA29" i="18"/>
  <c r="AA5" i="18"/>
  <c r="AQ29" i="18"/>
  <c r="Y5" i="18"/>
  <c r="W5" i="18"/>
  <c r="BE4" i="18"/>
  <c r="BC4" i="18"/>
  <c r="BA4" i="18"/>
  <c r="AY4" i="18"/>
  <c r="AW4" i="18"/>
  <c r="AU4" i="18"/>
  <c r="AS4" i="18"/>
  <c r="AQ4" i="18"/>
  <c r="AO4" i="18"/>
  <c r="AM4" i="18"/>
  <c r="BA36" i="18"/>
  <c r="AK4" i="18"/>
  <c r="AI4" i="18"/>
  <c r="AG4" i="18"/>
  <c r="AE4" i="18"/>
  <c r="BK28" i="18"/>
  <c r="AC4" i="18"/>
  <c r="BA28" i="18"/>
  <c r="AA4" i="18"/>
  <c r="Y4" i="18"/>
  <c r="W4" i="18"/>
  <c r="CB3" i="18"/>
  <c r="CC5" i="4"/>
  <c r="BU8" i="18"/>
  <c r="AH83" i="18"/>
  <c r="BM8" i="18"/>
  <c r="BY8" i="18"/>
  <c r="BQ8" i="18"/>
  <c r="CC8" i="18"/>
  <c r="AN83" i="18"/>
  <c r="BP3" i="18"/>
  <c r="CL7" i="18"/>
  <c r="X29" i="18"/>
  <c r="AQ53" i="18"/>
  <c r="CC3" i="18"/>
  <c r="CL20" i="18"/>
  <c r="BQ3" i="18"/>
  <c r="CL8" i="18"/>
  <c r="AB22" i="18"/>
  <c r="AJ22" i="18"/>
  <c r="BB46" i="18"/>
  <c r="CC9" i="18"/>
  <c r="X83" i="18"/>
  <c r="X84" i="18"/>
  <c r="AJ83" i="18"/>
  <c r="Y30" i="18"/>
  <c r="BW3" i="18"/>
  <c r="CL14" i="18"/>
  <c r="BM3" i="18"/>
  <c r="BM9" i="18"/>
  <c r="BO4" i="18"/>
  <c r="CM6" i="18"/>
  <c r="AM23" i="18"/>
  <c r="AI53" i="18"/>
  <c r="AN23" i="18"/>
  <c r="BQ9" i="18"/>
  <c r="AE23" i="18"/>
  <c r="BC37" i="18"/>
  <c r="W28" i="18"/>
  <c r="AG29" i="18"/>
  <c r="W23" i="18"/>
  <c r="X23" i="18"/>
  <c r="AI29" i="18"/>
  <c r="AK28" i="18"/>
  <c r="AG45" i="18"/>
  <c r="AS85" i="18"/>
  <c r="BU3" i="18"/>
  <c r="CL12" i="18"/>
  <c r="AH30" i="18"/>
  <c r="AF22" i="18"/>
  <c r="BL37" i="18"/>
  <c r="AN22" i="18"/>
  <c r="AR53" i="18"/>
  <c r="AF23" i="18"/>
  <c r="BM38" i="18"/>
  <c r="AH29" i="18"/>
  <c r="CL19" i="18"/>
  <c r="BL38" i="18"/>
  <c r="BL36" i="18"/>
  <c r="BF36" i="18"/>
  <c r="BH36" i="18"/>
  <c r="AB37" i="18"/>
  <c r="BP37" i="18"/>
  <c r="BB95" i="18"/>
  <c r="BB96" i="18"/>
  <c r="BB94" i="18"/>
  <c r="BB85" i="18"/>
  <c r="BB84" i="18"/>
  <c r="BB83" i="18"/>
  <c r="AG23" i="18"/>
  <c r="BV3" i="18"/>
  <c r="CL13" i="18"/>
  <c r="W45" i="18"/>
  <c r="AG22" i="18"/>
  <c r="AL38" i="18"/>
  <c r="X38" i="18"/>
  <c r="X37" i="18"/>
  <c r="X36" i="18"/>
  <c r="BU9" i="18"/>
  <c r="AL28" i="18"/>
  <c r="AN28" i="18"/>
  <c r="BH28" i="18"/>
  <c r="BH37" i="18"/>
  <c r="AV45" i="18"/>
  <c r="AT95" i="18"/>
  <c r="AT94" i="18"/>
  <c r="AT85" i="18"/>
  <c r="AT96" i="18"/>
  <c r="AT84" i="18"/>
  <c r="AT83" i="18"/>
  <c r="Y23" i="18"/>
  <c r="BN3" i="18"/>
  <c r="CL5" i="18"/>
  <c r="AQ28" i="18"/>
  <c r="Y22" i="18"/>
  <c r="AX95" i="18"/>
  <c r="AX96" i="18"/>
  <c r="AX94" i="18"/>
  <c r="AX85" i="18"/>
  <c r="AX84" i="18"/>
  <c r="AX83" i="18"/>
  <c r="AG36" i="18"/>
  <c r="AC23" i="18"/>
  <c r="BR3" i="18"/>
  <c r="CL9" i="18"/>
  <c r="AC22" i="18"/>
  <c r="BF95" i="18"/>
  <c r="BF94" i="18"/>
  <c r="BF85" i="18"/>
  <c r="BF84" i="18"/>
  <c r="BF83" i="18"/>
  <c r="BF96" i="18"/>
  <c r="BK45" i="18"/>
  <c r="AK23" i="18"/>
  <c r="AK22" i="18"/>
  <c r="AV29" i="18"/>
  <c r="AV30" i="18"/>
  <c r="CL4" i="18"/>
  <c r="AI52" i="18"/>
  <c r="BR28" i="18"/>
  <c r="BP4" i="18"/>
  <c r="CM7" i="18"/>
  <c r="BS3" i="18"/>
  <c r="CL10" i="18"/>
  <c r="AQ38" i="18"/>
  <c r="AF83" i="18"/>
  <c r="AF84" i="18"/>
  <c r="BO36" i="18"/>
  <c r="BX3" i="18"/>
  <c r="CL15" i="18"/>
  <c r="Y83" i="18"/>
  <c r="Y84" i="18"/>
  <c r="AC83" i="18"/>
  <c r="AC84" i="18"/>
  <c r="AK36" i="18"/>
  <c r="AG83" i="18"/>
  <c r="AG84" i="18"/>
  <c r="BP45" i="18"/>
  <c r="AL46" i="18"/>
  <c r="BR30" i="18"/>
  <c r="AL54" i="18"/>
  <c r="X22" i="18"/>
  <c r="AA23" i="18"/>
  <c r="AI23" i="18"/>
  <c r="AG28" i="18"/>
  <c r="Z85" i="18"/>
  <c r="AB29" i="18"/>
  <c r="W85" i="18"/>
  <c r="X30" i="18"/>
  <c r="Z30" i="18"/>
  <c r="BH38" i="18"/>
  <c r="BE45" i="18"/>
  <c r="BF46" i="18"/>
  <c r="AV47" i="18"/>
  <c r="AA53" i="18"/>
  <c r="BA30" i="18"/>
  <c r="BO3" i="18"/>
  <c r="CL6" i="18"/>
  <c r="W54" i="18"/>
  <c r="CA3" i="18"/>
  <c r="AB83" i="18"/>
  <c r="AB84" i="18"/>
  <c r="AA36" i="18"/>
  <c r="AJ94" i="18"/>
  <c r="AJ84" i="18"/>
  <c r="AV52" i="18"/>
  <c r="AB46" i="18"/>
  <c r="BO46" i="18"/>
  <c r="BH30" i="18"/>
  <c r="AL47" i="18"/>
  <c r="AB54" i="18"/>
  <c r="AS54" i="18"/>
  <c r="AS52" i="18"/>
  <c r="AS53" i="18"/>
  <c r="Y85" i="18"/>
  <c r="BR29" i="18"/>
  <c r="Y29" i="18"/>
  <c r="BD94" i="18"/>
  <c r="CA8" i="18"/>
  <c r="BL3" i="18"/>
  <c r="CL3" i="18"/>
  <c r="BT3" i="18"/>
  <c r="CL11" i="18"/>
  <c r="BY3" i="18"/>
  <c r="AS96" i="18"/>
  <c r="AS95" i="18"/>
  <c r="AS94" i="18"/>
  <c r="AS84" i="18"/>
  <c r="AI28" i="18"/>
  <c r="AS83" i="18"/>
  <c r="AH28" i="18"/>
  <c r="AW96" i="18"/>
  <c r="AW94" i="18"/>
  <c r="AW85" i="18"/>
  <c r="AW84" i="18"/>
  <c r="AW83" i="18"/>
  <c r="AW95" i="18"/>
  <c r="W36" i="18"/>
  <c r="BA95" i="18"/>
  <c r="BA96" i="18"/>
  <c r="BA94" i="18"/>
  <c r="BA85" i="18"/>
  <c r="BA84" i="18"/>
  <c r="BA83" i="18"/>
  <c r="BK36" i="18"/>
  <c r="BE95" i="18"/>
  <c r="BE94" i="18"/>
  <c r="BE85" i="18"/>
  <c r="BE84" i="18"/>
  <c r="BE83" i="18"/>
  <c r="BE96" i="18"/>
  <c r="BA45" i="18"/>
  <c r="BI94" i="18"/>
  <c r="BI85" i="18"/>
  <c r="BI96" i="18"/>
  <c r="BI84" i="18"/>
  <c r="BI95" i="18"/>
  <c r="BI83" i="18"/>
  <c r="AQ52" i="18"/>
  <c r="AB23" i="18"/>
  <c r="AJ23" i="18"/>
  <c r="AA85" i="18"/>
  <c r="W29" i="18"/>
  <c r="AA45" i="18"/>
  <c r="AL53" i="18"/>
  <c r="BD84" i="18"/>
  <c r="BH29" i="18"/>
  <c r="BF47" i="18"/>
  <c r="AE83" i="18"/>
  <c r="AE84" i="18"/>
  <c r="BD85" i="18"/>
  <c r="BZ3" i="18"/>
  <c r="AU96" i="18"/>
  <c r="AU94" i="18"/>
  <c r="AU95" i="18"/>
  <c r="AU84" i="18"/>
  <c r="AU83" i="18"/>
  <c r="AU85" i="18"/>
  <c r="AY96" i="18"/>
  <c r="AY94" i="18"/>
  <c r="AY84" i="18"/>
  <c r="AY83" i="18"/>
  <c r="AY85" i="18"/>
  <c r="AY95" i="18"/>
  <c r="BC96" i="18"/>
  <c r="BC94" i="18"/>
  <c r="BC95" i="18"/>
  <c r="BC84" i="18"/>
  <c r="BC85" i="18"/>
  <c r="BG94" i="18"/>
  <c r="BG84" i="18"/>
  <c r="BG95" i="18"/>
  <c r="BG83" i="18"/>
  <c r="BG85" i="18"/>
  <c r="BG96" i="18"/>
  <c r="BS9" i="18"/>
  <c r="BW9" i="18"/>
  <c r="Z83" i="18"/>
  <c r="Z84" i="18"/>
  <c r="Z86" i="18"/>
  <c r="AD83" i="18"/>
  <c r="AD84" i="18"/>
  <c r="AH84" i="18"/>
  <c r="Z22" i="18"/>
  <c r="AD22" i="18"/>
  <c r="AH22" i="18"/>
  <c r="AL22" i="18"/>
  <c r="X28" i="18"/>
  <c r="AQ36" i="18"/>
  <c r="AU36" i="18"/>
  <c r="AB47" i="18"/>
  <c r="BP47" i="18"/>
  <c r="AB52" i="18"/>
  <c r="AV54" i="18"/>
  <c r="AR96" i="18"/>
  <c r="AR95" i="18"/>
  <c r="AR94" i="18"/>
  <c r="AR83" i="18"/>
  <c r="AR85" i="18"/>
  <c r="AR84" i="18"/>
  <c r="AV95" i="18"/>
  <c r="AV83" i="18"/>
  <c r="AV96" i="18"/>
  <c r="AV94" i="18"/>
  <c r="AV85" i="18"/>
  <c r="AV84" i="18"/>
  <c r="AZ95" i="18"/>
  <c r="AZ96" i="18"/>
  <c r="AZ94" i="18"/>
  <c r="AZ83" i="18"/>
  <c r="AZ85" i="18"/>
  <c r="AZ84" i="18"/>
  <c r="BD96" i="18"/>
  <c r="BD95" i="18"/>
  <c r="BD83" i="18"/>
  <c r="BH94" i="18"/>
  <c r="BH83" i="18"/>
  <c r="BH85" i="18"/>
  <c r="BH96" i="18"/>
  <c r="BH84" i="18"/>
  <c r="BH95" i="18"/>
  <c r="AG52" i="18"/>
  <c r="CB9" i="18"/>
  <c r="W83" i="18"/>
  <c r="W84" i="18"/>
  <c r="AA83" i="18"/>
  <c r="AA84" i="18"/>
  <c r="AI83" i="18"/>
  <c r="AI84" i="18"/>
  <c r="AK52" i="18"/>
  <c r="AU53" i="18"/>
  <c r="W22" i="18"/>
  <c r="AA22" i="18"/>
  <c r="AE22" i="18"/>
  <c r="AI22" i="18"/>
  <c r="AM22" i="18"/>
  <c r="Z23" i="18"/>
  <c r="AD23" i="18"/>
  <c r="AH23" i="18"/>
  <c r="AL23" i="18"/>
  <c r="Y28" i="18"/>
  <c r="AK45" i="18"/>
  <c r="AQ45" i="18"/>
  <c r="W52" i="18"/>
  <c r="BC83" i="18"/>
  <c r="CC6" i="4"/>
  <c r="CC8" i="4"/>
  <c r="CB6" i="4"/>
  <c r="CA6" i="4"/>
  <c r="BZ6" i="4"/>
  <c r="CB5" i="4"/>
  <c r="CA5" i="4"/>
  <c r="BP9" i="18"/>
  <c r="CA8" i="4"/>
  <c r="AX29" i="18"/>
  <c r="BC36" i="18"/>
  <c r="AX47" i="18"/>
  <c r="BB47" i="18"/>
  <c r="W86" i="18"/>
  <c r="BO9" i="18"/>
  <c r="BO10" i="18"/>
  <c r="BO11" i="18"/>
  <c r="BO12" i="18"/>
  <c r="CN6" i="18"/>
  <c r="CR6" i="18"/>
  <c r="AX28" i="18"/>
  <c r="AI54" i="18"/>
  <c r="BB45" i="18"/>
  <c r="BN4" i="18"/>
  <c r="CM5" i="18"/>
  <c r="CO5" i="18"/>
  <c r="AX30" i="18"/>
  <c r="BB86" i="18"/>
  <c r="Z28" i="18"/>
  <c r="AR52" i="18"/>
  <c r="AT52" i="18"/>
  <c r="Y86" i="18"/>
  <c r="AT53" i="18"/>
  <c r="BX9" i="18"/>
  <c r="BD86" i="18"/>
  <c r="BD90" i="18"/>
  <c r="AN30" i="18"/>
  <c r="BC86" i="18"/>
  <c r="BC90" i="18"/>
  <c r="AA86" i="18"/>
  <c r="AA89" i="18"/>
  <c r="BT9" i="18"/>
  <c r="BD97" i="18"/>
  <c r="BD100" i="18"/>
  <c r="AZ86" i="18"/>
  <c r="AZ90" i="18"/>
  <c r="AR86" i="18"/>
  <c r="AR90" i="18"/>
  <c r="AI30" i="18"/>
  <c r="AJ30" i="18"/>
  <c r="BE86" i="18"/>
  <c r="BE90" i="18"/>
  <c r="BE97" i="18"/>
  <c r="BE101" i="18"/>
  <c r="AS86" i="18"/>
  <c r="AS89" i="18"/>
  <c r="AS97" i="18"/>
  <c r="AS101" i="18"/>
  <c r="BM37" i="18"/>
  <c r="BN37" i="18"/>
  <c r="BC38" i="18"/>
  <c r="BF86" i="18"/>
  <c r="BF89" i="18"/>
  <c r="BF97" i="18"/>
  <c r="BF100" i="18"/>
  <c r="BN9" i="18"/>
  <c r="AR54" i="18"/>
  <c r="AT54" i="18"/>
  <c r="AJ29" i="18"/>
  <c r="BN38" i="18"/>
  <c r="AN29" i="18"/>
  <c r="BP10" i="18"/>
  <c r="BP11" i="18"/>
  <c r="BP12" i="18"/>
  <c r="CN7" i="18"/>
  <c r="CR7" i="18"/>
  <c r="AV97" i="18"/>
  <c r="AV101" i="18"/>
  <c r="AY86" i="18"/>
  <c r="AY89" i="18"/>
  <c r="Z29" i="18"/>
  <c r="AW97" i="18"/>
  <c r="AW100" i="18"/>
  <c r="BM36" i="18"/>
  <c r="BN36" i="18"/>
  <c r="BR9" i="18"/>
  <c r="BV9" i="18"/>
  <c r="AZ89" i="18"/>
  <c r="AV86" i="18"/>
  <c r="AV36" i="18"/>
  <c r="AH45" i="18"/>
  <c r="AH47" i="18"/>
  <c r="AH46" i="18"/>
  <c r="AB45" i="18"/>
  <c r="Y38" i="18"/>
  <c r="Z38" i="18"/>
  <c r="Y37" i="18"/>
  <c r="Z37" i="18"/>
  <c r="Y36" i="18"/>
  <c r="Z36" i="18"/>
  <c r="BE100" i="18"/>
  <c r="AB53" i="18"/>
  <c r="AD52" i="18"/>
  <c r="AS47" i="18"/>
  <c r="AS46" i="18"/>
  <c r="AS45" i="18"/>
  <c r="AL94" i="18"/>
  <c r="AL84" i="18"/>
  <c r="BL46" i="18"/>
  <c r="BL45" i="18"/>
  <c r="BM45" i="18"/>
  <c r="BN45" i="18"/>
  <c r="BL47" i="18"/>
  <c r="AI38" i="18"/>
  <c r="AI37" i="18"/>
  <c r="AI36" i="18"/>
  <c r="AS28" i="18"/>
  <c r="AS29" i="18"/>
  <c r="AS30" i="18"/>
  <c r="X45" i="18"/>
  <c r="X46" i="18"/>
  <c r="X47" i="18"/>
  <c r="BB90" i="18"/>
  <c r="BB89" i="18"/>
  <c r="Y53" i="18"/>
  <c r="Y52" i="18"/>
  <c r="Y54" i="18"/>
  <c r="BL9" i="18"/>
  <c r="BH86" i="18"/>
  <c r="AR38" i="18"/>
  <c r="AR37" i="18"/>
  <c r="AR36" i="18"/>
  <c r="Z90" i="18"/>
  <c r="Z89" i="18"/>
  <c r="AU86" i="18"/>
  <c r="AW101" i="18"/>
  <c r="CL18" i="18"/>
  <c r="BF45" i="18"/>
  <c r="BH45" i="18"/>
  <c r="AD28" i="18"/>
  <c r="BL4" i="18"/>
  <c r="CM3" i="18"/>
  <c r="BM28" i="18"/>
  <c r="BM29" i="18"/>
  <c r="BM30" i="18"/>
  <c r="BM47" i="18"/>
  <c r="BM46" i="18"/>
  <c r="AR28" i="18"/>
  <c r="AR30" i="18"/>
  <c r="AT30" i="18"/>
  <c r="AR29" i="18"/>
  <c r="AT29" i="18"/>
  <c r="AT86" i="18"/>
  <c r="BB97" i="18"/>
  <c r="AL45" i="18"/>
  <c r="BW4" i="18"/>
  <c r="AS38" i="18"/>
  <c r="AS37" i="18"/>
  <c r="AS36" i="18"/>
  <c r="BB38" i="18"/>
  <c r="BB37" i="18"/>
  <c r="BD37" i="18"/>
  <c r="BB36" i="18"/>
  <c r="AN94" i="18"/>
  <c r="AN84" i="18"/>
  <c r="BC28" i="18"/>
  <c r="BC29" i="18"/>
  <c r="BC30" i="18"/>
  <c r="BL28" i="18"/>
  <c r="BL30" i="18"/>
  <c r="BN30" i="18"/>
  <c r="BL29" i="18"/>
  <c r="AL52" i="18"/>
  <c r="AN52" i="18"/>
  <c r="W89" i="18"/>
  <c r="W90" i="18"/>
  <c r="BD101" i="18"/>
  <c r="AY90" i="18"/>
  <c r="BE89" i="18"/>
  <c r="AK94" i="18"/>
  <c r="AK84" i="18"/>
  <c r="Y90" i="18"/>
  <c r="Y89" i="18"/>
  <c r="AI85" i="18"/>
  <c r="AI86" i="18"/>
  <c r="BX4" i="18"/>
  <c r="CM15" i="18"/>
  <c r="AH54" i="18"/>
  <c r="AH52" i="18"/>
  <c r="AJ52" i="18"/>
  <c r="AH53" i="18"/>
  <c r="AJ53" i="18"/>
  <c r="AM94" i="18"/>
  <c r="AM84" i="18"/>
  <c r="AI47" i="18"/>
  <c r="AI46" i="18"/>
  <c r="AI45" i="18"/>
  <c r="AR47" i="18"/>
  <c r="AT47" i="18"/>
  <c r="AR46" i="18"/>
  <c r="AR45" i="18"/>
  <c r="AV53" i="18"/>
  <c r="AX52" i="18"/>
  <c r="AR97" i="18"/>
  <c r="AL85" i="18"/>
  <c r="BB28" i="18"/>
  <c r="BB29" i="18"/>
  <c r="BB30" i="18"/>
  <c r="BG86" i="18"/>
  <c r="AY97" i="18"/>
  <c r="CL17" i="18"/>
  <c r="BZ9" i="18"/>
  <c r="BI86" i="18"/>
  <c r="BA86" i="18"/>
  <c r="AW86" i="18"/>
  <c r="BY9" i="18"/>
  <c r="CL16" i="18"/>
  <c r="CA9" i="18"/>
  <c r="AD54" i="18"/>
  <c r="AL36" i="18"/>
  <c r="BP36" i="18"/>
  <c r="BR36" i="18"/>
  <c r="AH38" i="18"/>
  <c r="AH37" i="18"/>
  <c r="AH36" i="18"/>
  <c r="AX86" i="18"/>
  <c r="AT97" i="18"/>
  <c r="X85" i="18"/>
  <c r="X86" i="18"/>
  <c r="BM4" i="18"/>
  <c r="CM4" i="18"/>
  <c r="BH97" i="18"/>
  <c r="AZ97" i="18"/>
  <c r="X54" i="18"/>
  <c r="X53" i="18"/>
  <c r="X52" i="18"/>
  <c r="BG97" i="18"/>
  <c r="BC97" i="18"/>
  <c r="AU97" i="18"/>
  <c r="AX54" i="18"/>
  <c r="BC47" i="18"/>
  <c r="BD47" i="18"/>
  <c r="BC46" i="18"/>
  <c r="BD46" i="18"/>
  <c r="BC45" i="18"/>
  <c r="BD45" i="18"/>
  <c r="AX46" i="18"/>
  <c r="BI97" i="18"/>
  <c r="BA97" i="18"/>
  <c r="BP46" i="18"/>
  <c r="AK85" i="18"/>
  <c r="AB36" i="18"/>
  <c r="AJ28" i="18"/>
  <c r="AD30" i="18"/>
  <c r="BZ4" i="18"/>
  <c r="CM17" i="18"/>
  <c r="AD29" i="18"/>
  <c r="CO7" i="18"/>
  <c r="AX97" i="18"/>
  <c r="AX45" i="18"/>
  <c r="CO6" i="18"/>
  <c r="Y47" i="18"/>
  <c r="Y46" i="18"/>
  <c r="Y45" i="18"/>
  <c r="AE85" i="18"/>
  <c r="AE86" i="18"/>
  <c r="BT4" i="18"/>
  <c r="CM11" i="18"/>
  <c r="CB8" i="4"/>
  <c r="AM15" i="4"/>
  <c r="AK54" i="4"/>
  <c r="AL54" i="4"/>
  <c r="AN15" i="4"/>
  <c r="AU54" i="4"/>
  <c r="AV54" i="4"/>
  <c r="AL15" i="4"/>
  <c r="AA54" i="4"/>
  <c r="AB54" i="4"/>
  <c r="AM14" i="4"/>
  <c r="AK53" i="4"/>
  <c r="AL53" i="4"/>
  <c r="AN14" i="4"/>
  <c r="AL14" i="4"/>
  <c r="AM13" i="4"/>
  <c r="AN13" i="4"/>
  <c r="AL13" i="4"/>
  <c r="AH15" i="4"/>
  <c r="AK13" i="4"/>
  <c r="BE6" i="4"/>
  <c r="AQ54" i="4"/>
  <c r="BE5" i="4"/>
  <c r="BE4" i="4"/>
  <c r="BC6" i="4"/>
  <c r="AG54" i="4"/>
  <c r="BC5" i="4"/>
  <c r="AG53" i="4"/>
  <c r="BC4" i="4"/>
  <c r="BA6" i="4"/>
  <c r="W54" i="4"/>
  <c r="BA5" i="4"/>
  <c r="BA4" i="4"/>
  <c r="W4" i="4"/>
  <c r="AS100" i="18"/>
  <c r="AT28" i="18"/>
  <c r="BF101" i="18"/>
  <c r="BD89" i="18"/>
  <c r="BD36" i="18"/>
  <c r="CB3" i="4"/>
  <c r="CL19" i="4"/>
  <c r="Z54" i="18"/>
  <c r="BC89" i="18"/>
  <c r="AV100" i="18"/>
  <c r="AR89" i="18"/>
  <c r="Z45" i="18"/>
  <c r="AJ38" i="18"/>
  <c r="AS90" i="18"/>
  <c r="BR46" i="18"/>
  <c r="AA90" i="18"/>
  <c r="AJ36" i="18"/>
  <c r="AT45" i="18"/>
  <c r="AJ54" i="18"/>
  <c r="BF90" i="18"/>
  <c r="BN10" i="18"/>
  <c r="BN11" i="18"/>
  <c r="BN12" i="18"/>
  <c r="CN5" i="18"/>
  <c r="CR5" i="18"/>
  <c r="CC4" i="18"/>
  <c r="CM20" i="18"/>
  <c r="CO20" i="18"/>
  <c r="Z52" i="18"/>
  <c r="BD28" i="18"/>
  <c r="AT46" i="18"/>
  <c r="BD38" i="18"/>
  <c r="BD30" i="18"/>
  <c r="AJ46" i="18"/>
  <c r="AT36" i="18"/>
  <c r="AJ37" i="18"/>
  <c r="AX53" i="18"/>
  <c r="AT38" i="18"/>
  <c r="BN29" i="18"/>
  <c r="BN47" i="18"/>
  <c r="Z53" i="18"/>
  <c r="BX10" i="18"/>
  <c r="BX11" i="18"/>
  <c r="BX12" i="18"/>
  <c r="CN15" i="18"/>
  <c r="AN85" i="18"/>
  <c r="AN86" i="18"/>
  <c r="Z47" i="18"/>
  <c r="AE90" i="18"/>
  <c r="AE89" i="18"/>
  <c r="AI90" i="18"/>
  <c r="AI89" i="18"/>
  <c r="AK86" i="18"/>
  <c r="AH85" i="18"/>
  <c r="AH86" i="18"/>
  <c r="AN46" i="18"/>
  <c r="AN47" i="18"/>
  <c r="CO3" i="18"/>
  <c r="BH90" i="18"/>
  <c r="BH89" i="18"/>
  <c r="AD85" i="18"/>
  <c r="AD86" i="18"/>
  <c r="BS4" i="18"/>
  <c r="AX37" i="18"/>
  <c r="AX38" i="18"/>
  <c r="AX100" i="18"/>
  <c r="AX101" i="18"/>
  <c r="BH100" i="18"/>
  <c r="BH101" i="18"/>
  <c r="CO4" i="18"/>
  <c r="AX90" i="18"/>
  <c r="AX89" i="18"/>
  <c r="AY100" i="18"/>
  <c r="AY101" i="18"/>
  <c r="BD29" i="18"/>
  <c r="AR100" i="18"/>
  <c r="AR101" i="18"/>
  <c r="CO15" i="18"/>
  <c r="AN45" i="18"/>
  <c r="BL10" i="18"/>
  <c r="BL11" i="18"/>
  <c r="BL12" i="18"/>
  <c r="CN3" i="18"/>
  <c r="Z46" i="18"/>
  <c r="AD53" i="18"/>
  <c r="AJ47" i="18"/>
  <c r="AB85" i="18"/>
  <c r="AB86" i="18"/>
  <c r="BQ4" i="18"/>
  <c r="AD38" i="18"/>
  <c r="AD37" i="18"/>
  <c r="BG100" i="18"/>
  <c r="BG101" i="18"/>
  <c r="AC85" i="18"/>
  <c r="AC86" i="18"/>
  <c r="BR4" i="18"/>
  <c r="AN37" i="18"/>
  <c r="AN38" i="18"/>
  <c r="BA90" i="18"/>
  <c r="BA89" i="18"/>
  <c r="CO11" i="18"/>
  <c r="BR47" i="18"/>
  <c r="BR45" i="18"/>
  <c r="BA101" i="18"/>
  <c r="BA100" i="18"/>
  <c r="AU100" i="18"/>
  <c r="AU101" i="18"/>
  <c r="AZ100" i="18"/>
  <c r="AZ101" i="18"/>
  <c r="BT10" i="18"/>
  <c r="BT11" i="18"/>
  <c r="BT12" i="18"/>
  <c r="CN11" i="18"/>
  <c r="X90" i="18"/>
  <c r="X89" i="18"/>
  <c r="BM10" i="18"/>
  <c r="BM11" i="18"/>
  <c r="BM12" i="18"/>
  <c r="CN4" i="18"/>
  <c r="AF85" i="18"/>
  <c r="AF86" i="18"/>
  <c r="BU4" i="18"/>
  <c r="BR37" i="18"/>
  <c r="BR38" i="18"/>
  <c r="BI90" i="18"/>
  <c r="BI89" i="18"/>
  <c r="BG89" i="18"/>
  <c r="BG90" i="18"/>
  <c r="AM85" i="18"/>
  <c r="AM86" i="18"/>
  <c r="CB4" i="18"/>
  <c r="AN53" i="18"/>
  <c r="AN54" i="18"/>
  <c r="BN28" i="18"/>
  <c r="AJ85" i="18"/>
  <c r="AJ86" i="18"/>
  <c r="BY4" i="18"/>
  <c r="CM16" i="18"/>
  <c r="BH46" i="18"/>
  <c r="BH47" i="18"/>
  <c r="BN46" i="18"/>
  <c r="AG85" i="18"/>
  <c r="AG86" i="18"/>
  <c r="BV4" i="18"/>
  <c r="AD46" i="18"/>
  <c r="AD47" i="18"/>
  <c r="AJ45" i="18"/>
  <c r="CO17" i="18"/>
  <c r="AD36" i="18"/>
  <c r="BI101" i="18"/>
  <c r="BI100" i="18"/>
  <c r="BC100" i="18"/>
  <c r="BC101" i="18"/>
  <c r="AT101" i="18"/>
  <c r="AT100" i="18"/>
  <c r="AN36" i="18"/>
  <c r="AW90" i="18"/>
  <c r="AW89" i="18"/>
  <c r="BZ10" i="18"/>
  <c r="BZ11" i="18"/>
  <c r="BZ12" i="18"/>
  <c r="CN17" i="18"/>
  <c r="CA4" i="18"/>
  <c r="BB101" i="18"/>
  <c r="BB100" i="18"/>
  <c r="AT90" i="18"/>
  <c r="AT89" i="18"/>
  <c r="AU90" i="18"/>
  <c r="AU89" i="18"/>
  <c r="AT37" i="18"/>
  <c r="AL86" i="18"/>
  <c r="AD45" i="18"/>
  <c r="AX36" i="18"/>
  <c r="AV90" i="18"/>
  <c r="AV89" i="18"/>
  <c r="AQ53" i="4"/>
  <c r="CC3" i="4"/>
  <c r="CL20" i="4"/>
  <c r="W53" i="4"/>
  <c r="CA3" i="4"/>
  <c r="CL18" i="4"/>
  <c r="CB9" i="4"/>
  <c r="AQ52" i="4"/>
  <c r="BI94" i="4"/>
  <c r="BI84" i="4"/>
  <c r="BI95" i="4"/>
  <c r="BI83" i="4"/>
  <c r="BI85" i="4"/>
  <c r="BI96" i="4"/>
  <c r="AA53" i="4"/>
  <c r="AB53" i="4"/>
  <c r="AL83" i="4"/>
  <c r="AG52" i="4"/>
  <c r="BH85" i="4"/>
  <c r="BH96" i="4"/>
  <c r="BH84" i="4"/>
  <c r="BH95" i="4"/>
  <c r="BH94" i="4"/>
  <c r="BH83" i="4"/>
  <c r="AU53" i="4"/>
  <c r="AV53" i="4"/>
  <c r="AN83" i="4"/>
  <c r="AL23" i="4"/>
  <c r="Y52" i="4"/>
  <c r="BG94" i="4"/>
  <c r="BG84" i="4"/>
  <c r="BG95" i="4"/>
  <c r="BG83" i="4"/>
  <c r="BG85" i="4"/>
  <c r="BG96" i="4"/>
  <c r="AN84" i="4"/>
  <c r="AK52" i="4"/>
  <c r="AL52" i="4"/>
  <c r="CB4" i="4"/>
  <c r="CM19" i="4"/>
  <c r="CO19" i="4"/>
  <c r="AM83" i="4"/>
  <c r="AN94" i="4"/>
  <c r="Y54" i="4"/>
  <c r="AA52" i="4"/>
  <c r="AU52" i="4"/>
  <c r="AV52" i="4"/>
  <c r="Y53" i="4"/>
  <c r="W52" i="4"/>
  <c r="AX53" i="4"/>
  <c r="AN23" i="4"/>
  <c r="AM22" i="4"/>
  <c r="AM23" i="4"/>
  <c r="AL22" i="4"/>
  <c r="AN22" i="4"/>
  <c r="AI15" i="4"/>
  <c r="AI14" i="4"/>
  <c r="AI13" i="4"/>
  <c r="AC13" i="4"/>
  <c r="AH14" i="4"/>
  <c r="AH13" i="4"/>
  <c r="W15" i="4"/>
  <c r="AN52" i="4"/>
  <c r="CB10" i="4"/>
  <c r="CB11" i="4"/>
  <c r="CB12" i="4"/>
  <c r="CN19" i="4"/>
  <c r="CR19" i="4"/>
  <c r="CC9" i="4"/>
  <c r="AN54" i="4"/>
  <c r="AM85" i="4"/>
  <c r="AX52" i="4"/>
  <c r="AN53" i="4"/>
  <c r="CA9" i="4"/>
  <c r="BH86" i="4"/>
  <c r="BI86" i="4"/>
  <c r="BI90" i="4"/>
  <c r="BG86" i="4"/>
  <c r="BG89" i="4"/>
  <c r="CR15" i="18"/>
  <c r="CC10" i="18"/>
  <c r="CC11" i="18"/>
  <c r="CC12" i="18"/>
  <c r="CB10" i="18"/>
  <c r="CB11" i="18"/>
  <c r="CB12" i="18"/>
  <c r="CM19" i="18"/>
  <c r="CO19" i="18"/>
  <c r="CA10" i="18"/>
  <c r="CA11" i="18"/>
  <c r="CA12" i="18"/>
  <c r="CM18" i="18"/>
  <c r="CO18" i="18"/>
  <c r="CN20" i="18"/>
  <c r="CR20" i="18"/>
  <c r="AN95" i="18"/>
  <c r="AN89" i="18"/>
  <c r="AN90" i="18"/>
  <c r="BY10" i="18"/>
  <c r="BY11" i="18"/>
  <c r="BY12" i="18"/>
  <c r="CN16" i="18"/>
  <c r="AM90" i="18"/>
  <c r="AM95" i="18"/>
  <c r="AM89" i="18"/>
  <c r="AF90" i="18"/>
  <c r="AF89" i="18"/>
  <c r="AJ95" i="18"/>
  <c r="AJ90" i="18"/>
  <c r="AJ89" i="18"/>
  <c r="CM12" i="18"/>
  <c r="BU10" i="18"/>
  <c r="BU11" i="18"/>
  <c r="BU12" i="18"/>
  <c r="CN12" i="18"/>
  <c r="CM9" i="18"/>
  <c r="BR10" i="18"/>
  <c r="BR11" i="18"/>
  <c r="BR12" i="18"/>
  <c r="CN9" i="18"/>
  <c r="AB90" i="18"/>
  <c r="AB89" i="18"/>
  <c r="CM13" i="18"/>
  <c r="BV10" i="18"/>
  <c r="BV11" i="18"/>
  <c r="BV12" i="18"/>
  <c r="CN13" i="18"/>
  <c r="CR16" i="18"/>
  <c r="AC90" i="18"/>
  <c r="AC89" i="18"/>
  <c r="CM10" i="18"/>
  <c r="BS10" i="18"/>
  <c r="BS11" i="18"/>
  <c r="BS12" i="18"/>
  <c r="CN10" i="18"/>
  <c r="AL90" i="18"/>
  <c r="AL89" i="18"/>
  <c r="AL95" i="18"/>
  <c r="AG89" i="18"/>
  <c r="AG90" i="18"/>
  <c r="CO16" i="18"/>
  <c r="CR4" i="18"/>
  <c r="CR3" i="18"/>
  <c r="AD90" i="18"/>
  <c r="AD89" i="18"/>
  <c r="CM14" i="18"/>
  <c r="BW10" i="18"/>
  <c r="BW11" i="18"/>
  <c r="BW12" i="18"/>
  <c r="CN14" i="18"/>
  <c r="CR11" i="18"/>
  <c r="CR17" i="18"/>
  <c r="CM8" i="18"/>
  <c r="BQ10" i="18"/>
  <c r="BQ11" i="18"/>
  <c r="BQ12" i="18"/>
  <c r="CN8" i="18"/>
  <c r="AH90" i="18"/>
  <c r="AH89" i="18"/>
  <c r="AK90" i="18"/>
  <c r="AK89" i="18"/>
  <c r="AK95" i="18"/>
  <c r="AH83" i="4"/>
  <c r="AN85" i="4"/>
  <c r="AN86" i="4"/>
  <c r="AN95" i="4"/>
  <c r="CC4" i="4"/>
  <c r="BH90" i="4"/>
  <c r="BH89" i="4"/>
  <c r="BH97" i="4"/>
  <c r="BI97" i="4"/>
  <c r="BI89" i="4"/>
  <c r="BG90" i="4"/>
  <c r="AX54" i="4"/>
  <c r="BG97" i="4"/>
  <c r="AL84" i="4"/>
  <c r="AL94" i="4"/>
  <c r="AM84" i="4"/>
  <c r="AM86" i="4"/>
  <c r="AM95" i="4"/>
  <c r="AM94" i="4"/>
  <c r="AI52" i="4"/>
  <c r="AI53" i="4"/>
  <c r="AI54" i="4"/>
  <c r="AH53" i="4"/>
  <c r="AH54" i="4"/>
  <c r="AH52" i="4"/>
  <c r="AB52" i="4"/>
  <c r="AR54" i="4"/>
  <c r="AR52" i="4"/>
  <c r="AR53" i="4"/>
  <c r="AS53" i="4"/>
  <c r="AS54" i="4"/>
  <c r="AS52" i="4"/>
  <c r="X52" i="4"/>
  <c r="Z52" i="4"/>
  <c r="X53" i="4"/>
  <c r="Z53" i="4"/>
  <c r="X54" i="4"/>
  <c r="Z54" i="4"/>
  <c r="BQ47" i="4"/>
  <c r="BG47" i="4"/>
  <c r="AW47" i="4"/>
  <c r="AM47" i="4"/>
  <c r="AC47" i="4"/>
  <c r="BQ46" i="4"/>
  <c r="BG46" i="4"/>
  <c r="AW46" i="4"/>
  <c r="AM46" i="4"/>
  <c r="AC46" i="4"/>
  <c r="BQ45" i="4"/>
  <c r="BG45" i="4"/>
  <c r="AW45" i="4"/>
  <c r="AM45" i="4"/>
  <c r="AC45" i="4"/>
  <c r="BQ38" i="4"/>
  <c r="BG38" i="4"/>
  <c r="AW38" i="4"/>
  <c r="AM38" i="4"/>
  <c r="AC38" i="4"/>
  <c r="BQ37" i="4"/>
  <c r="BG37" i="4"/>
  <c r="AW37" i="4"/>
  <c r="AM37" i="4"/>
  <c r="AC37" i="4"/>
  <c r="BQ36" i="4"/>
  <c r="BG36" i="4"/>
  <c r="AW36" i="4"/>
  <c r="AM36" i="4"/>
  <c r="AC36" i="4"/>
  <c r="BQ30" i="4"/>
  <c r="BG30" i="4"/>
  <c r="AW30" i="4"/>
  <c r="AM30" i="4"/>
  <c r="AC30" i="4"/>
  <c r="BQ29" i="4"/>
  <c r="BG29" i="4"/>
  <c r="AW29" i="4"/>
  <c r="AM29" i="4"/>
  <c r="AC29" i="4"/>
  <c r="BQ28" i="4"/>
  <c r="BG28" i="4"/>
  <c r="AW28" i="4"/>
  <c r="AM28" i="4"/>
  <c r="AC28" i="4"/>
  <c r="AK15" i="4"/>
  <c r="BO47" i="4"/>
  <c r="BP47" i="4"/>
  <c r="AJ15" i="4"/>
  <c r="BE47" i="4"/>
  <c r="BF47" i="4"/>
  <c r="AG15" i="4"/>
  <c r="AA47" i="4"/>
  <c r="AB47" i="4"/>
  <c r="AF15" i="4"/>
  <c r="BO38" i="4"/>
  <c r="BP38" i="4"/>
  <c r="AE15" i="4"/>
  <c r="BE38" i="4"/>
  <c r="AD15" i="4"/>
  <c r="AU38" i="4"/>
  <c r="AC15" i="4"/>
  <c r="AK38" i="4"/>
  <c r="AL38" i="4"/>
  <c r="AB15" i="4"/>
  <c r="AA38" i="4"/>
  <c r="AB38" i="4"/>
  <c r="AA15" i="4"/>
  <c r="BO30" i="4"/>
  <c r="BP30" i="4"/>
  <c r="Z15" i="4"/>
  <c r="BE30" i="4"/>
  <c r="BF30" i="4"/>
  <c r="Y15" i="4"/>
  <c r="AU30" i="4"/>
  <c r="AV30" i="4"/>
  <c r="X15" i="4"/>
  <c r="AK30" i="4"/>
  <c r="AL30" i="4"/>
  <c r="AA30" i="4"/>
  <c r="AB30" i="4"/>
  <c r="AK14" i="4"/>
  <c r="AJ14" i="4"/>
  <c r="BE46" i="4"/>
  <c r="BF46" i="4"/>
  <c r="AG14" i="4"/>
  <c r="AA46" i="4"/>
  <c r="AB46" i="4"/>
  <c r="AF14" i="4"/>
  <c r="BO37" i="4"/>
  <c r="BP37" i="4"/>
  <c r="AE14" i="4"/>
  <c r="BE37" i="4"/>
  <c r="BF37" i="4"/>
  <c r="AD14" i="4"/>
  <c r="AU37" i="4"/>
  <c r="AV37" i="4"/>
  <c r="AC14" i="4"/>
  <c r="AK37" i="4"/>
  <c r="AL37" i="4"/>
  <c r="AB14" i="4"/>
  <c r="AA37" i="4"/>
  <c r="AB37" i="4"/>
  <c r="AA14" i="4"/>
  <c r="BO29" i="4"/>
  <c r="BP29" i="4"/>
  <c r="Z14" i="4"/>
  <c r="BE29" i="4"/>
  <c r="BF29" i="4"/>
  <c r="Y14" i="4"/>
  <c r="AU29" i="4"/>
  <c r="AV29" i="4"/>
  <c r="X14" i="4"/>
  <c r="AK29" i="4"/>
  <c r="AL29" i="4"/>
  <c r="W14" i="4"/>
  <c r="AA29" i="4"/>
  <c r="AB29" i="4"/>
  <c r="AJ13" i="4"/>
  <c r="BE45" i="4"/>
  <c r="BF45" i="4"/>
  <c r="AG13" i="4"/>
  <c r="AF13" i="4"/>
  <c r="BO36" i="4"/>
  <c r="BP36" i="4"/>
  <c r="AE13" i="4"/>
  <c r="AD13" i="4"/>
  <c r="AB13" i="4"/>
  <c r="AA13" i="4"/>
  <c r="Z13" i="4"/>
  <c r="Y13" i="4"/>
  <c r="X13" i="4"/>
  <c r="W13" i="4"/>
  <c r="BT7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AY6" i="4"/>
  <c r="BK47" i="4"/>
  <c r="AW6" i="4"/>
  <c r="BA47" i="4"/>
  <c r="AU6" i="4"/>
  <c r="AQ47" i="4"/>
  <c r="AS6" i="4"/>
  <c r="AG47" i="4"/>
  <c r="AQ6" i="4"/>
  <c r="W47" i="4"/>
  <c r="AO6" i="4"/>
  <c r="BK38" i="4"/>
  <c r="AM6" i="4"/>
  <c r="BA38" i="4"/>
  <c r="AK6" i="4"/>
  <c r="AQ38" i="4"/>
  <c r="AI6" i="4"/>
  <c r="AG38" i="4"/>
  <c r="AG6" i="4"/>
  <c r="W38" i="4"/>
  <c r="AE6" i="4"/>
  <c r="BK30" i="4"/>
  <c r="AC6" i="4"/>
  <c r="BA30" i="4"/>
  <c r="AA6" i="4"/>
  <c r="AQ30" i="4"/>
  <c r="Y6" i="4"/>
  <c r="AG30" i="4"/>
  <c r="W6" i="4"/>
  <c r="W30" i="4"/>
  <c r="BZ5" i="4"/>
  <c r="BY5" i="4"/>
  <c r="BX5" i="4"/>
  <c r="BW5" i="4"/>
  <c r="BV5" i="4"/>
  <c r="BU5" i="4"/>
  <c r="BT5" i="4"/>
  <c r="BS5" i="4"/>
  <c r="BR5" i="4"/>
  <c r="BQ5" i="4"/>
  <c r="BP5" i="4"/>
  <c r="BO5" i="4"/>
  <c r="BN5" i="4"/>
  <c r="BM5" i="4"/>
  <c r="BL5" i="4"/>
  <c r="AY5" i="4"/>
  <c r="AW5" i="4"/>
  <c r="BA46" i="4"/>
  <c r="AU5" i="4"/>
  <c r="AQ46" i="4"/>
  <c r="AS5" i="4"/>
  <c r="AG46" i="4"/>
  <c r="AQ5" i="4"/>
  <c r="W46" i="4"/>
  <c r="AO5" i="4"/>
  <c r="BK37" i="4"/>
  <c r="AM5" i="4"/>
  <c r="AK5" i="4"/>
  <c r="AQ37" i="4"/>
  <c r="AI5" i="4"/>
  <c r="AG37" i="4"/>
  <c r="AG5" i="4"/>
  <c r="W37" i="4"/>
  <c r="AE5" i="4"/>
  <c r="AC5" i="4"/>
  <c r="BA29" i="4"/>
  <c r="AA5" i="4"/>
  <c r="AQ29" i="4"/>
  <c r="Y5" i="4"/>
  <c r="AG29" i="4"/>
  <c r="W5" i="4"/>
  <c r="AY4" i="4"/>
  <c r="AW4" i="4"/>
  <c r="AU4" i="4"/>
  <c r="AS4" i="4"/>
  <c r="AQ4" i="4"/>
  <c r="AO4" i="4"/>
  <c r="AM4" i="4"/>
  <c r="AK4" i="4"/>
  <c r="AI4" i="4"/>
  <c r="AG4" i="4"/>
  <c r="AE4" i="4"/>
  <c r="BK28" i="4"/>
  <c r="AC4" i="4"/>
  <c r="AA4" i="4"/>
  <c r="Y4" i="4"/>
  <c r="W28" i="4"/>
  <c r="BW3" i="4"/>
  <c r="CC10" i="4"/>
  <c r="CC11" i="4"/>
  <c r="CC12" i="4"/>
  <c r="CN20" i="4"/>
  <c r="CR20" i="4"/>
  <c r="CM20" i="4"/>
  <c r="CO20" i="4"/>
  <c r="BY4" i="4"/>
  <c r="CN18" i="18"/>
  <c r="CR18" i="18"/>
  <c r="CN19" i="18"/>
  <c r="CR19" i="18"/>
  <c r="CO8" i="18"/>
  <c r="CO14" i="18"/>
  <c r="CO13" i="18"/>
  <c r="CR10" i="18"/>
  <c r="CO10" i="18"/>
  <c r="CR9" i="18"/>
  <c r="CR12" i="18"/>
  <c r="CR8" i="18"/>
  <c r="CR14" i="18"/>
  <c r="CR13" i="18"/>
  <c r="CO9" i="18"/>
  <c r="CO12" i="18"/>
  <c r="AD52" i="4"/>
  <c r="CA4" i="4"/>
  <c r="AN90" i="4"/>
  <c r="AK83" i="4"/>
  <c r="AM90" i="4"/>
  <c r="AN89" i="4"/>
  <c r="BH101" i="4"/>
  <c r="BH100" i="4"/>
  <c r="AJ52" i="4"/>
  <c r="BG101" i="4"/>
  <c r="BG100" i="4"/>
  <c r="BK46" i="4"/>
  <c r="BZ3" i="4"/>
  <c r="BZ9" i="4"/>
  <c r="BS8" i="4"/>
  <c r="BO8" i="4"/>
  <c r="BW8" i="4"/>
  <c r="BF84" i="4"/>
  <c r="BF83" i="4"/>
  <c r="AJ85" i="4"/>
  <c r="BI100" i="4"/>
  <c r="BI101" i="4"/>
  <c r="AM89" i="4"/>
  <c r="AJ53" i="4"/>
  <c r="X22" i="4"/>
  <c r="AT53" i="4"/>
  <c r="BO46" i="4"/>
  <c r="BP46" i="4"/>
  <c r="AK94" i="4"/>
  <c r="AT54" i="4"/>
  <c r="AJ54" i="4"/>
  <c r="AA45" i="4"/>
  <c r="AB45" i="4"/>
  <c r="AL85" i="4"/>
  <c r="AL86" i="4"/>
  <c r="AL95" i="4"/>
  <c r="AD53" i="4"/>
  <c r="AD54" i="4"/>
  <c r="AT52" i="4"/>
  <c r="AC23" i="4"/>
  <c r="AI37" i="4"/>
  <c r="BF96" i="4"/>
  <c r="AK22" i="4"/>
  <c r="CM16" i="4"/>
  <c r="AJ22" i="4"/>
  <c r="BB47" i="4"/>
  <c r="BP8" i="4"/>
  <c r="BX8" i="4"/>
  <c r="BL8" i="4"/>
  <c r="AU94" i="4"/>
  <c r="BR3" i="4"/>
  <c r="CL9" i="4"/>
  <c r="BS3" i="4"/>
  <c r="CL10" i="4"/>
  <c r="BV3" i="4"/>
  <c r="CL13" i="4"/>
  <c r="X83" i="4"/>
  <c r="X84" i="4"/>
  <c r="AB83" i="4"/>
  <c r="AB84" i="4"/>
  <c r="BM3" i="4"/>
  <c r="CL4" i="4"/>
  <c r="CL17" i="4"/>
  <c r="Y83" i="4"/>
  <c r="Y84" i="4"/>
  <c r="AC83" i="4"/>
  <c r="AC84" i="4"/>
  <c r="BN3" i="4"/>
  <c r="CL5" i="4"/>
  <c r="AZ85" i="4"/>
  <c r="BT8" i="4"/>
  <c r="BN8" i="4"/>
  <c r="BR8" i="4"/>
  <c r="BV8" i="4"/>
  <c r="BZ8" i="4"/>
  <c r="AK28" i="4"/>
  <c r="AF83" i="4"/>
  <c r="AF84" i="4"/>
  <c r="BC94" i="4"/>
  <c r="BC85" i="4"/>
  <c r="BC96" i="4"/>
  <c r="BD85" i="4"/>
  <c r="BD96" i="4"/>
  <c r="AU47" i="4"/>
  <c r="AU46" i="4"/>
  <c r="BD84" i="4"/>
  <c r="BX3" i="4"/>
  <c r="CL15" i="4"/>
  <c r="AK47" i="4"/>
  <c r="AK46" i="4"/>
  <c r="BC84" i="4"/>
  <c r="CL14" i="4"/>
  <c r="AW96" i="4"/>
  <c r="AW95" i="4"/>
  <c r="AW94" i="4"/>
  <c r="AW83" i="4"/>
  <c r="AW84" i="4"/>
  <c r="AB23" i="4"/>
  <c r="W36" i="4"/>
  <c r="BE96" i="4"/>
  <c r="BE95" i="4"/>
  <c r="BE94" i="4"/>
  <c r="BE83" i="4"/>
  <c r="BE84" i="4"/>
  <c r="BA45" i="4"/>
  <c r="BE85" i="4"/>
  <c r="AJ23" i="4"/>
  <c r="AF85" i="4"/>
  <c r="AF86" i="4"/>
  <c r="BU4" i="4"/>
  <c r="CM12" i="4"/>
  <c r="BR37" i="4"/>
  <c r="AT84" i="4"/>
  <c r="AT85" i="4"/>
  <c r="AT96" i="4"/>
  <c r="AT95" i="4"/>
  <c r="AT94" i="4"/>
  <c r="AT83" i="4"/>
  <c r="BN9" i="4"/>
  <c r="AQ28" i="4"/>
  <c r="Y22" i="4"/>
  <c r="AX84" i="4"/>
  <c r="AX85" i="4"/>
  <c r="BR9" i="4"/>
  <c r="AX96" i="4"/>
  <c r="AX95" i="4"/>
  <c r="AX94" i="4"/>
  <c r="AX83" i="4"/>
  <c r="AG36" i="4"/>
  <c r="AC22" i="4"/>
  <c r="BB84" i="4"/>
  <c r="BB85" i="4"/>
  <c r="W45" i="4"/>
  <c r="BB96" i="4"/>
  <c r="BB95" i="4"/>
  <c r="BB94" i="4"/>
  <c r="BB83" i="4"/>
  <c r="AG22" i="4"/>
  <c r="X45" i="4"/>
  <c r="BF85" i="4"/>
  <c r="BK45" i="4"/>
  <c r="BL3" i="4"/>
  <c r="W29" i="4"/>
  <c r="BP3" i="4"/>
  <c r="BK29" i="4"/>
  <c r="BT3" i="4"/>
  <c r="BA37" i="4"/>
  <c r="BM8" i="4"/>
  <c r="BQ8" i="4"/>
  <c r="BU8" i="4"/>
  <c r="BY8" i="4"/>
  <c r="AG23" i="4"/>
  <c r="Y45" i="4"/>
  <c r="BR36" i="4"/>
  <c r="AW85" i="4"/>
  <c r="BF95" i="4"/>
  <c r="AS96" i="4"/>
  <c r="AS95" i="4"/>
  <c r="AS94" i="4"/>
  <c r="AS83" i="4"/>
  <c r="AS84" i="4"/>
  <c r="AS85" i="4"/>
  <c r="AI28" i="4"/>
  <c r="X23" i="4"/>
  <c r="AH30" i="4"/>
  <c r="AH29" i="4"/>
  <c r="AH28" i="4"/>
  <c r="AG28" i="4"/>
  <c r="BA96" i="4"/>
  <c r="BA95" i="4"/>
  <c r="BA94" i="4"/>
  <c r="BA83" i="4"/>
  <c r="BA84" i="4"/>
  <c r="BA85" i="4"/>
  <c r="AF23" i="4"/>
  <c r="BK36" i="4"/>
  <c r="AU83" i="4"/>
  <c r="AU95" i="4"/>
  <c r="BO3" i="4"/>
  <c r="BU3" i="4"/>
  <c r="CL12" i="4"/>
  <c r="BY3" i="4"/>
  <c r="CL16" i="4"/>
  <c r="AU85" i="4"/>
  <c r="Z22" i="4"/>
  <c r="AU84" i="4"/>
  <c r="BA28" i="4"/>
  <c r="Z23" i="4"/>
  <c r="AY85" i="4"/>
  <c r="AY96" i="4"/>
  <c r="AY95" i="4"/>
  <c r="AY94" i="4"/>
  <c r="AY83" i="4"/>
  <c r="AY84" i="4"/>
  <c r="AD22" i="4"/>
  <c r="AQ36" i="4"/>
  <c r="AD23" i="4"/>
  <c r="AG45" i="4"/>
  <c r="BC95" i="4"/>
  <c r="BC83" i="4"/>
  <c r="AH22" i="4"/>
  <c r="AH23" i="4"/>
  <c r="Z83" i="4"/>
  <c r="Z84" i="4"/>
  <c r="BE28" i="4"/>
  <c r="AD83" i="4"/>
  <c r="AD84" i="4"/>
  <c r="AU36" i="4"/>
  <c r="AH84" i="4"/>
  <c r="AK45" i="4"/>
  <c r="AV38" i="4"/>
  <c r="AB22" i="4"/>
  <c r="AK23" i="4"/>
  <c r="BF94" i="4"/>
  <c r="BQ3" i="4"/>
  <c r="CL8" i="4"/>
  <c r="W83" i="4"/>
  <c r="W84" i="4"/>
  <c r="AA28" i="4"/>
  <c r="AA83" i="4"/>
  <c r="AA84" i="4"/>
  <c r="BO28" i="4"/>
  <c r="AE83" i="4"/>
  <c r="AE84" i="4"/>
  <c r="BE36" i="4"/>
  <c r="AI83" i="4"/>
  <c r="AI84" i="4"/>
  <c r="AU45" i="4"/>
  <c r="BF38" i="4"/>
  <c r="AF22" i="4"/>
  <c r="Y23" i="4"/>
  <c r="AU96" i="4"/>
  <c r="AU28" i="4"/>
  <c r="AA36" i="4"/>
  <c r="AK36" i="4"/>
  <c r="BA36" i="4"/>
  <c r="AG83" i="4"/>
  <c r="AG84" i="4"/>
  <c r="AR96" i="4"/>
  <c r="AR95" i="4"/>
  <c r="AR94" i="4"/>
  <c r="AR83" i="4"/>
  <c r="AR84" i="4"/>
  <c r="AV96" i="4"/>
  <c r="AV95" i="4"/>
  <c r="AV94" i="4"/>
  <c r="AV83" i="4"/>
  <c r="AZ96" i="4"/>
  <c r="AZ95" i="4"/>
  <c r="AZ94" i="4"/>
  <c r="AZ83" i="4"/>
  <c r="AZ84" i="4"/>
  <c r="BD95" i="4"/>
  <c r="BD94" i="4"/>
  <c r="BD83" i="4"/>
  <c r="AQ45" i="4"/>
  <c r="W23" i="4"/>
  <c r="AA23" i="4"/>
  <c r="AE23" i="4"/>
  <c r="AI23" i="4"/>
  <c r="X28" i="4"/>
  <c r="X29" i="4"/>
  <c r="X30" i="4"/>
  <c r="AJ83" i="4"/>
  <c r="AV84" i="4"/>
  <c r="AR85" i="4"/>
  <c r="BO45" i="4"/>
  <c r="AK84" i="4"/>
  <c r="W22" i="4"/>
  <c r="AA22" i="4"/>
  <c r="AE22" i="4"/>
  <c r="AI22" i="4"/>
  <c r="Y28" i="4"/>
  <c r="Y29" i="4"/>
  <c r="Y30" i="4"/>
  <c r="BR38" i="4"/>
  <c r="BH45" i="4"/>
  <c r="BH46" i="4"/>
  <c r="BH47" i="4"/>
  <c r="AV85" i="4"/>
  <c r="CS3" i="18"/>
  <c r="CA10" i="4"/>
  <c r="CA11" i="4"/>
  <c r="CA12" i="4"/>
  <c r="CN18" i="4"/>
  <c r="CR18" i="4"/>
  <c r="CM18" i="4"/>
  <c r="CO18" i="4"/>
  <c r="BB45" i="4"/>
  <c r="CS4" i="18"/>
  <c r="CT3" i="18"/>
  <c r="CP3" i="18"/>
  <c r="BB46" i="4"/>
  <c r="CL3" i="4"/>
  <c r="BL9" i="4"/>
  <c r="AI36" i="4"/>
  <c r="AI38" i="4"/>
  <c r="BF86" i="4"/>
  <c r="AJ84" i="4"/>
  <c r="AJ86" i="4"/>
  <c r="AJ95" i="4"/>
  <c r="AJ94" i="4"/>
  <c r="AD45" i="4"/>
  <c r="AG85" i="4"/>
  <c r="AG86" i="4"/>
  <c r="AG90" i="4"/>
  <c r="AD47" i="4"/>
  <c r="BV4" i="4"/>
  <c r="CM13" i="4"/>
  <c r="CO13" i="4"/>
  <c r="AD46" i="4"/>
  <c r="AL46" i="4"/>
  <c r="AV46" i="4"/>
  <c r="AL47" i="4"/>
  <c r="AV47" i="4"/>
  <c r="AL90" i="4"/>
  <c r="AL89" i="4"/>
  <c r="AS97" i="4"/>
  <c r="AS101" i="4"/>
  <c r="Z30" i="4"/>
  <c r="BS9" i="4"/>
  <c r="AY97" i="4"/>
  <c r="AY101" i="4"/>
  <c r="AU86" i="4"/>
  <c r="AU89" i="4"/>
  <c r="BV9" i="4"/>
  <c r="BV10" i="4"/>
  <c r="BV11" i="4"/>
  <c r="BV12" i="4"/>
  <c r="CN13" i="4"/>
  <c r="AY86" i="4"/>
  <c r="AY90" i="4"/>
  <c r="AL28" i="4"/>
  <c r="AN28" i="4"/>
  <c r="Z28" i="4"/>
  <c r="AZ86" i="4"/>
  <c r="AZ89" i="4"/>
  <c r="AV86" i="4"/>
  <c r="AV90" i="4"/>
  <c r="BF90" i="4"/>
  <c r="BB86" i="4"/>
  <c r="BB89" i="4"/>
  <c r="AX97" i="4"/>
  <c r="AX101" i="4"/>
  <c r="AT86" i="4"/>
  <c r="AT89" i="4"/>
  <c r="BM9" i="4"/>
  <c r="AZ97" i="4"/>
  <c r="AZ100" i="4"/>
  <c r="AV97" i="4"/>
  <c r="AV101" i="4"/>
  <c r="BX9" i="4"/>
  <c r="BD86" i="4"/>
  <c r="BD89" i="4"/>
  <c r="BW9" i="4"/>
  <c r="BC97" i="4"/>
  <c r="BC100" i="4"/>
  <c r="BC86" i="4"/>
  <c r="BC90" i="4"/>
  <c r="AF89" i="4"/>
  <c r="AF90" i="4"/>
  <c r="BM30" i="4"/>
  <c r="BM29" i="4"/>
  <c r="BM28" i="4"/>
  <c r="AL45" i="4"/>
  <c r="BW4" i="4"/>
  <c r="BF28" i="4"/>
  <c r="BH28" i="4"/>
  <c r="AR38" i="4"/>
  <c r="AR37" i="4"/>
  <c r="AR36" i="4"/>
  <c r="CL7" i="4"/>
  <c r="BP9" i="4"/>
  <c r="AH38" i="4"/>
  <c r="AH37" i="4"/>
  <c r="AJ37" i="4"/>
  <c r="AH36" i="4"/>
  <c r="AJ36" i="4"/>
  <c r="BY9" i="4"/>
  <c r="BY10" i="4"/>
  <c r="BY11" i="4"/>
  <c r="BY12" i="4"/>
  <c r="CN16" i="4"/>
  <c r="BD97" i="4"/>
  <c r="AR86" i="4"/>
  <c r="AL36" i="4"/>
  <c r="AN36" i="4"/>
  <c r="BU9" i="4"/>
  <c r="BU10" i="4"/>
  <c r="BU11" i="4"/>
  <c r="BU12" i="4"/>
  <c r="CN12" i="4"/>
  <c r="BA86" i="4"/>
  <c r="AJ28" i="4"/>
  <c r="BF89" i="4"/>
  <c r="Z29" i="4"/>
  <c r="AR30" i="4"/>
  <c r="AR29" i="4"/>
  <c r="AR28" i="4"/>
  <c r="BC47" i="4"/>
  <c r="BD47" i="4"/>
  <c r="BC45" i="4"/>
  <c r="BC46" i="4"/>
  <c r="BD46" i="4"/>
  <c r="BE86" i="4"/>
  <c r="AW86" i="4"/>
  <c r="CO16" i="4"/>
  <c r="BL30" i="4"/>
  <c r="BL29" i="4"/>
  <c r="BN29" i="4"/>
  <c r="BL28" i="4"/>
  <c r="BL38" i="4"/>
  <c r="BL37" i="4"/>
  <c r="BL36" i="4"/>
  <c r="AV45" i="4"/>
  <c r="BP28" i="4"/>
  <c r="BR28" i="4"/>
  <c r="BM46" i="4"/>
  <c r="BM47" i="4"/>
  <c r="BM45" i="4"/>
  <c r="AR47" i="4"/>
  <c r="AR46" i="4"/>
  <c r="AR45" i="4"/>
  <c r="AS46" i="4"/>
  <c r="AS47" i="4"/>
  <c r="AS45" i="4"/>
  <c r="AB36" i="4"/>
  <c r="AD36" i="4"/>
  <c r="BF36" i="4"/>
  <c r="AB28" i="4"/>
  <c r="AD28" i="4"/>
  <c r="AV36" i="4"/>
  <c r="AX36" i="4"/>
  <c r="AI47" i="4"/>
  <c r="AI45" i="4"/>
  <c r="AI46" i="4"/>
  <c r="AS37" i="4"/>
  <c r="AS36" i="4"/>
  <c r="AT36" i="4"/>
  <c r="AS38" i="4"/>
  <c r="BB30" i="4"/>
  <c r="BB29" i="4"/>
  <c r="BB28" i="4"/>
  <c r="CL6" i="4"/>
  <c r="BO9" i="4"/>
  <c r="BM37" i="4"/>
  <c r="BM36" i="4"/>
  <c r="BM38" i="4"/>
  <c r="AI30" i="4"/>
  <c r="AJ30" i="4"/>
  <c r="AI29" i="4"/>
  <c r="AJ29" i="4"/>
  <c r="AS86" i="4"/>
  <c r="BT9" i="4"/>
  <c r="CL11" i="4"/>
  <c r="BB97" i="4"/>
  <c r="AX86" i="4"/>
  <c r="AT97" i="4"/>
  <c r="BQ9" i="4"/>
  <c r="BB38" i="4"/>
  <c r="BB37" i="4"/>
  <c r="BB36" i="4"/>
  <c r="BP45" i="4"/>
  <c r="BZ4" i="4"/>
  <c r="BC37" i="4"/>
  <c r="BC36" i="4"/>
  <c r="BC38" i="4"/>
  <c r="AR97" i="4"/>
  <c r="AV28" i="4"/>
  <c r="AS30" i="4"/>
  <c r="AS29" i="4"/>
  <c r="AS28" i="4"/>
  <c r="X38" i="4"/>
  <c r="X37" i="4"/>
  <c r="X36" i="4"/>
  <c r="AH47" i="4"/>
  <c r="AH46" i="4"/>
  <c r="AH45" i="4"/>
  <c r="BC30" i="4"/>
  <c r="BC29" i="4"/>
  <c r="BC28" i="4"/>
  <c r="AU97" i="4"/>
  <c r="BA97" i="4"/>
  <c r="BF97" i="4"/>
  <c r="Y46" i="4"/>
  <c r="Y47" i="4"/>
  <c r="BL47" i="4"/>
  <c r="BL46" i="4"/>
  <c r="BL45" i="4"/>
  <c r="X47" i="4"/>
  <c r="X46" i="4"/>
  <c r="CO12" i="4"/>
  <c r="BE97" i="4"/>
  <c r="Y37" i="4"/>
  <c r="Y36" i="4"/>
  <c r="Y38" i="4"/>
  <c r="AW97" i="4"/>
  <c r="AT28" i="4"/>
  <c r="BD45" i="4"/>
  <c r="AT90" i="4"/>
  <c r="AJ38" i="4"/>
  <c r="AS100" i="4"/>
  <c r="AZ101" i="4"/>
  <c r="BX4" i="4"/>
  <c r="AX100" i="4"/>
  <c r="AZ90" i="4"/>
  <c r="CP4" i="18"/>
  <c r="CQ3" i="18"/>
  <c r="CS5" i="18"/>
  <c r="CT4" i="18"/>
  <c r="BH36" i="4"/>
  <c r="BT4" i="4"/>
  <c r="BN30" i="4"/>
  <c r="AU90" i="4"/>
  <c r="BN47" i="4"/>
  <c r="AX28" i="4"/>
  <c r="BN4" i="4"/>
  <c r="AX46" i="4"/>
  <c r="AJ90" i="4"/>
  <c r="AJ89" i="4"/>
  <c r="BB90" i="4"/>
  <c r="AY100" i="4"/>
  <c r="CR13" i="4"/>
  <c r="AN45" i="4"/>
  <c r="AX45" i="4"/>
  <c r="BR45" i="4"/>
  <c r="AK85" i="4"/>
  <c r="AK86" i="4"/>
  <c r="AK95" i="4"/>
  <c r="AN47" i="4"/>
  <c r="AN46" i="4"/>
  <c r="Z46" i="4"/>
  <c r="AX47" i="4"/>
  <c r="AY89" i="4"/>
  <c r="BN45" i="4"/>
  <c r="BD28" i="4"/>
  <c r="Z47" i="4"/>
  <c r="BD37" i="4"/>
  <c r="AG89" i="4"/>
  <c r="AV89" i="4"/>
  <c r="AV100" i="4"/>
  <c r="BD90" i="4"/>
  <c r="BD38" i="4"/>
  <c r="Z38" i="4"/>
  <c r="AT30" i="4"/>
  <c r="AT38" i="4"/>
  <c r="BD36" i="4"/>
  <c r="BN36" i="4"/>
  <c r="Z45" i="4"/>
  <c r="Z36" i="4"/>
  <c r="X85" i="4"/>
  <c r="X86" i="4"/>
  <c r="AN30" i="4"/>
  <c r="BM4" i="4"/>
  <c r="CM4" i="4"/>
  <c r="AN29" i="4"/>
  <c r="AT45" i="4"/>
  <c r="BC101" i="4"/>
  <c r="AJ46" i="4"/>
  <c r="AT46" i="4"/>
  <c r="BC89" i="4"/>
  <c r="AJ45" i="4"/>
  <c r="AI85" i="4"/>
  <c r="AI86" i="4"/>
  <c r="BD101" i="4"/>
  <c r="BD100" i="4"/>
  <c r="BB101" i="4"/>
  <c r="BB100" i="4"/>
  <c r="BE101" i="4"/>
  <c r="BE100" i="4"/>
  <c r="AE85" i="4"/>
  <c r="AE86" i="4"/>
  <c r="CM11" i="4"/>
  <c r="BH37" i="4"/>
  <c r="BH38" i="4"/>
  <c r="BN46" i="4"/>
  <c r="AU100" i="4"/>
  <c r="AU101" i="4"/>
  <c r="Y85" i="4"/>
  <c r="Y86" i="4"/>
  <c r="AX29" i="4"/>
  <c r="AX30" i="4"/>
  <c r="BR46" i="4"/>
  <c r="BR47" i="4"/>
  <c r="AS89" i="4"/>
  <c r="AS90" i="4"/>
  <c r="BD30" i="4"/>
  <c r="BN38" i="4"/>
  <c r="AT29" i="4"/>
  <c r="CR12" i="4"/>
  <c r="AR90" i="4"/>
  <c r="AR89" i="4"/>
  <c r="AX89" i="4"/>
  <c r="AX90" i="4"/>
  <c r="W85" i="4"/>
  <c r="W86" i="4"/>
  <c r="BL4" i="4"/>
  <c r="CM3" i="4"/>
  <c r="AD30" i="4"/>
  <c r="AD29" i="4"/>
  <c r="AW90" i="4"/>
  <c r="AW89" i="4"/>
  <c r="AC85" i="4"/>
  <c r="AC86" i="4"/>
  <c r="BR4" i="4"/>
  <c r="AN37" i="4"/>
  <c r="AN38" i="4"/>
  <c r="AT37" i="4"/>
  <c r="AH85" i="4"/>
  <c r="AH86" i="4"/>
  <c r="BF101" i="4"/>
  <c r="BF100" i="4"/>
  <c r="Z37" i="4"/>
  <c r="AT101" i="4"/>
  <c r="AT100" i="4"/>
  <c r="CR16" i="4"/>
  <c r="AR100" i="4"/>
  <c r="AR101" i="4"/>
  <c r="AD85" i="4"/>
  <c r="AD86" i="4"/>
  <c r="BS4" i="4"/>
  <c r="AX37" i="4"/>
  <c r="AX38" i="4"/>
  <c r="AB85" i="4"/>
  <c r="AB86" i="4"/>
  <c r="BQ4" i="4"/>
  <c r="CM8" i="4"/>
  <c r="AD38" i="4"/>
  <c r="AD37" i="4"/>
  <c r="AW101" i="4"/>
  <c r="AW100" i="4"/>
  <c r="BA101" i="4"/>
  <c r="BA100" i="4"/>
  <c r="AJ47" i="4"/>
  <c r="BD29" i="4"/>
  <c r="AT47" i="4"/>
  <c r="AA85" i="4"/>
  <c r="AA86" i="4"/>
  <c r="BP4" i="4"/>
  <c r="CM7" i="4"/>
  <c r="BR30" i="4"/>
  <c r="BR29" i="4"/>
  <c r="BN37" i="4"/>
  <c r="BN28" i="4"/>
  <c r="BE89" i="4"/>
  <c r="BE90" i="4"/>
  <c r="BA89" i="4"/>
  <c r="BA90" i="4"/>
  <c r="Z85" i="4"/>
  <c r="Z86" i="4"/>
  <c r="BO4" i="4"/>
  <c r="CM6" i="4"/>
  <c r="BH30" i="4"/>
  <c r="BH29" i="4"/>
  <c r="CS6" i="18"/>
  <c r="CT5" i="18"/>
  <c r="CP5" i="18"/>
  <c r="CQ4" i="18"/>
  <c r="BQ10" i="4"/>
  <c r="BQ11" i="4"/>
  <c r="BQ12" i="4"/>
  <c r="CN8" i="4"/>
  <c r="CR8" i="4"/>
  <c r="BO10" i="4"/>
  <c r="BO11" i="4"/>
  <c r="BO12" i="4"/>
  <c r="CN6" i="4"/>
  <c r="CR6" i="4"/>
  <c r="BP10" i="4"/>
  <c r="BP11" i="4"/>
  <c r="BP12" i="4"/>
  <c r="CN7" i="4"/>
  <c r="CR7" i="4"/>
  <c r="CO4" i="4"/>
  <c r="BT10" i="4"/>
  <c r="BT11" i="4"/>
  <c r="BT12" i="4"/>
  <c r="CN11" i="4"/>
  <c r="CR11" i="4"/>
  <c r="X89" i="4"/>
  <c r="X90" i="4"/>
  <c r="BM10" i="4"/>
  <c r="BM11" i="4"/>
  <c r="BM12" i="4"/>
  <c r="CN4" i="4"/>
  <c r="CM14" i="4"/>
  <c r="BW10" i="4"/>
  <c r="BW11" i="4"/>
  <c r="BW12" i="4"/>
  <c r="CN14" i="4"/>
  <c r="Z90" i="4"/>
  <c r="Z89" i="4"/>
  <c r="CO3" i="4"/>
  <c r="CM10" i="4"/>
  <c r="BS10" i="4"/>
  <c r="BS11" i="4"/>
  <c r="BS12" i="4"/>
  <c r="CN10" i="4"/>
  <c r="W89" i="4"/>
  <c r="W90" i="4"/>
  <c r="CM5" i="4"/>
  <c r="BN10" i="4"/>
  <c r="BN11" i="4"/>
  <c r="BN12" i="4"/>
  <c r="CN5" i="4"/>
  <c r="AB89" i="4"/>
  <c r="AB90" i="4"/>
  <c r="AD90" i="4"/>
  <c r="AD89" i="4"/>
  <c r="CM9" i="4"/>
  <c r="BR10" i="4"/>
  <c r="BR11" i="4"/>
  <c r="BR12" i="4"/>
  <c r="CN9" i="4"/>
  <c r="BL10" i="4"/>
  <c r="BL11" i="4"/>
  <c r="BL12" i="4"/>
  <c r="CN3" i="4"/>
  <c r="AK89" i="4"/>
  <c r="AK90" i="4"/>
  <c r="Y89" i="4"/>
  <c r="Y90" i="4"/>
  <c r="CO11" i="4"/>
  <c r="CM15" i="4"/>
  <c r="BX10" i="4"/>
  <c r="BX11" i="4"/>
  <c r="BX12" i="4"/>
  <c r="CN15" i="4"/>
  <c r="AA90" i="4"/>
  <c r="AA89" i="4"/>
  <c r="CO8" i="4"/>
  <c r="CM17" i="4"/>
  <c r="BZ10" i="4"/>
  <c r="BZ11" i="4"/>
  <c r="BZ12" i="4"/>
  <c r="CN17" i="4"/>
  <c r="CO6" i="4"/>
  <c r="CO7" i="4"/>
  <c r="AH90" i="4"/>
  <c r="AH89" i="4"/>
  <c r="AC89" i="4"/>
  <c r="AC90" i="4"/>
  <c r="AE89" i="4"/>
  <c r="AE90" i="4"/>
  <c r="AI90" i="4"/>
  <c r="AI89" i="4"/>
  <c r="CQ5" i="18"/>
  <c r="CP6" i="18"/>
  <c r="DG20" i="18"/>
  <c r="CS7" i="18"/>
  <c r="CT6" i="18"/>
  <c r="CR4" i="4"/>
  <c r="CO17" i="4"/>
  <c r="CO5" i="4"/>
  <c r="CR15" i="4"/>
  <c r="CR3" i="4"/>
  <c r="CR9" i="4"/>
  <c r="CR10" i="4"/>
  <c r="CO15" i="4"/>
  <c r="CO9" i="4"/>
  <c r="CO10" i="4"/>
  <c r="CR14" i="4"/>
  <c r="CR17" i="4"/>
  <c r="CR5" i="4"/>
  <c r="CO14" i="4"/>
  <c r="DG21" i="18"/>
  <c r="DH20" i="18"/>
  <c r="DI20" i="18"/>
  <c r="CP7" i="18"/>
  <c r="CQ6" i="18"/>
  <c r="CT7" i="18"/>
  <c r="CS8" i="18"/>
  <c r="CP3" i="4"/>
  <c r="CQ3" i="4"/>
  <c r="CS3" i="4"/>
  <c r="DH21" i="18"/>
  <c r="DI21" i="18"/>
  <c r="DG22" i="18"/>
  <c r="CP8" i="18"/>
  <c r="CQ7" i="18"/>
  <c r="CT8" i="18"/>
  <c r="CS9" i="18"/>
  <c r="CP4" i="4"/>
  <c r="CP5" i="4"/>
  <c r="CS4" i="4"/>
  <c r="CT3" i="4"/>
  <c r="CQ4" i="4"/>
  <c r="CQ8" i="18"/>
  <c r="CP9" i="18"/>
  <c r="DG23" i="18"/>
  <c r="CS10" i="18"/>
  <c r="CT9" i="18"/>
  <c r="DH22" i="18"/>
  <c r="DI22" i="18"/>
  <c r="CP6" i="4"/>
  <c r="CQ5" i="4"/>
  <c r="CS5" i="4"/>
  <c r="CT4" i="4"/>
  <c r="CQ9" i="18"/>
  <c r="CP10" i="18"/>
  <c r="CS11" i="18"/>
  <c r="CT10" i="18"/>
  <c r="DH23" i="18"/>
  <c r="DI23" i="18"/>
  <c r="CQ6" i="4"/>
  <c r="CP7" i="4"/>
  <c r="CT5" i="4"/>
  <c r="CS6" i="4"/>
  <c r="CP11" i="18"/>
  <c r="CQ10" i="18"/>
  <c r="CT11" i="18"/>
  <c r="CS12" i="18"/>
  <c r="CQ7" i="4"/>
  <c r="CP8" i="4"/>
  <c r="CS7" i="4"/>
  <c r="CT6" i="4"/>
  <c r="CT12" i="18"/>
  <c r="CS13" i="18"/>
  <c r="CP12" i="18"/>
  <c r="CQ11" i="18"/>
  <c r="CS8" i="4"/>
  <c r="CT7" i="4"/>
  <c r="CQ8" i="4"/>
  <c r="CP9" i="4"/>
  <c r="CQ12" i="18"/>
  <c r="CP13" i="18"/>
  <c r="CS14" i="18"/>
  <c r="CT13" i="18"/>
  <c r="CP10" i="4"/>
  <c r="CQ9" i="4"/>
  <c r="CS9" i="4"/>
  <c r="CT8" i="4"/>
  <c r="CS15" i="18"/>
  <c r="CT14" i="18"/>
  <c r="CQ13" i="18"/>
  <c r="CP14" i="18"/>
  <c r="CS10" i="4"/>
  <c r="CT9" i="4"/>
  <c r="CQ10" i="4"/>
  <c r="CP11" i="4"/>
  <c r="CP15" i="18"/>
  <c r="CQ14" i="18"/>
  <c r="CS16" i="18"/>
  <c r="CT15" i="18"/>
  <c r="CP12" i="4"/>
  <c r="CQ11" i="4"/>
  <c r="CS11" i="4"/>
  <c r="CT10" i="4"/>
  <c r="CT16" i="18"/>
  <c r="CS17" i="18"/>
  <c r="CP16" i="18"/>
  <c r="CQ15" i="18"/>
  <c r="CS12" i="4"/>
  <c r="CT11" i="4"/>
  <c r="CQ12" i="4"/>
  <c r="CP13" i="4"/>
  <c r="CS18" i="18"/>
  <c r="CT17" i="18"/>
  <c r="CP17" i="18"/>
  <c r="CQ16" i="18"/>
  <c r="CQ13" i="4"/>
  <c r="CP14" i="4"/>
  <c r="CS13" i="4"/>
  <c r="CT12" i="4"/>
  <c r="CP18" i="18"/>
  <c r="CQ17" i="18"/>
  <c r="CS19" i="18"/>
  <c r="CT18" i="18"/>
  <c r="CS14" i="4"/>
  <c r="CT13" i="4"/>
  <c r="CQ14" i="4"/>
  <c r="CP15" i="4"/>
  <c r="CP19" i="18"/>
  <c r="CQ18" i="18"/>
  <c r="CS20" i="18"/>
  <c r="CT20" i="18"/>
  <c r="CT19" i="18"/>
  <c r="CP16" i="4"/>
  <c r="CQ15" i="4"/>
  <c r="CS15" i="4"/>
  <c r="CT14" i="4"/>
  <c r="CP20" i="18"/>
  <c r="CQ20" i="18"/>
  <c r="CQ19" i="18"/>
  <c r="CP17" i="4"/>
  <c r="CQ16" i="4"/>
  <c r="CS16" i="4"/>
  <c r="CT15" i="4"/>
  <c r="CQ17" i="4"/>
  <c r="CP18" i="4"/>
  <c r="CS17" i="4"/>
  <c r="CT16" i="4"/>
  <c r="CT17" i="4"/>
  <c r="CS18" i="4"/>
  <c r="CQ18" i="4"/>
  <c r="CP19" i="4"/>
  <c r="CP20" i="4"/>
  <c r="CQ20" i="4"/>
  <c r="CQ19" i="4"/>
  <c r="CT18" i="4"/>
  <c r="CS19" i="4"/>
  <c r="CS20" i="4"/>
  <c r="CT20" i="4"/>
  <c r="CT19" i="4"/>
  <c r="DH20" i="4"/>
  <c r="DG20" i="4"/>
  <c r="DH21" i="4"/>
  <c r="DG21" i="4"/>
  <c r="DI20" i="4"/>
  <c r="DH22" i="4"/>
  <c r="DG22" i="4"/>
  <c r="DI21" i="4"/>
  <c r="DH23" i="4"/>
  <c r="DI22" i="4"/>
  <c r="DG23" i="4"/>
  <c r="DH24" i="4"/>
  <c r="DI23" i="4"/>
  <c r="DG24" i="4"/>
  <c r="DH25" i="4"/>
  <c r="DG25" i="4"/>
  <c r="DI24" i="4"/>
  <c r="DG26" i="4"/>
  <c r="DI25" i="4"/>
  <c r="DH26" i="4"/>
  <c r="DG27" i="4"/>
  <c r="DI26" i="4"/>
  <c r="DH27" i="4"/>
  <c r="DI27" i="4"/>
  <c r="DG28" i="4"/>
  <c r="DH28" i="4"/>
  <c r="DI28" i="4"/>
</calcChain>
</file>

<file path=xl/sharedStrings.xml><?xml version="1.0" encoding="utf-8"?>
<sst xmlns="http://schemas.openxmlformats.org/spreadsheetml/2006/main" count="880" uniqueCount="103">
  <si>
    <t>m2</t>
  </si>
  <si>
    <t>m1</t>
  </si>
  <si>
    <t>S15</t>
  </si>
  <si>
    <t>S14</t>
  </si>
  <si>
    <t>S13</t>
  </si>
  <si>
    <t>S12</t>
  </si>
  <si>
    <t>S11</t>
  </si>
  <si>
    <t>S10</t>
  </si>
  <si>
    <t>S9</t>
  </si>
  <si>
    <t>S8</t>
  </si>
  <si>
    <t>S7</t>
  </si>
  <si>
    <t>S6</t>
  </si>
  <si>
    <t>S5</t>
  </si>
  <si>
    <t>S4</t>
  </si>
  <si>
    <t>S3</t>
  </si>
  <si>
    <t>S2</t>
  </si>
  <si>
    <t>S1</t>
  </si>
  <si>
    <t>ok</t>
  </si>
  <si>
    <t>Conclusion</t>
  </si>
  <si>
    <t>1% critical value</t>
  </si>
  <si>
    <t>5% critical value</t>
  </si>
  <si>
    <t>Number of days</t>
  </si>
  <si>
    <t>G</t>
  </si>
  <si>
    <t>Grubb's test single low outlier</t>
  </si>
  <si>
    <t>Grubb's test single high outlier</t>
  </si>
  <si>
    <t>Subject</t>
  </si>
  <si>
    <t>straggler</t>
  </si>
  <si>
    <t>outliers</t>
  </si>
  <si>
    <t xml:space="preserve">ok </t>
  </si>
  <si>
    <t>C</t>
  </si>
  <si>
    <t>s15</t>
  </si>
  <si>
    <t>s14</t>
  </si>
  <si>
    <t>outlier</t>
  </si>
  <si>
    <t>s13</t>
  </si>
  <si>
    <t>s12</t>
  </si>
  <si>
    <t>s11</t>
  </si>
  <si>
    <t>s10</t>
  </si>
  <si>
    <t>s9</t>
  </si>
  <si>
    <t>s8</t>
  </si>
  <si>
    <t>s7</t>
  </si>
  <si>
    <t>s6</t>
  </si>
  <si>
    <t>s5</t>
  </si>
  <si>
    <t>s4</t>
  </si>
  <si>
    <t>s3</t>
  </si>
  <si>
    <t>s2</t>
  </si>
  <si>
    <t xml:space="preserve">                          </t>
  </si>
  <si>
    <t>s1</t>
  </si>
  <si>
    <t>sRj/mj</t>
  </si>
  <si>
    <t>srj/mj</t>
  </si>
  <si>
    <t>sRj</t>
  </si>
  <si>
    <t>srj</t>
  </si>
  <si>
    <t>q</t>
  </si>
  <si>
    <t>pj</t>
  </si>
  <si>
    <t>somme(sij²)</t>
  </si>
  <si>
    <t>moy(xi)</t>
  </si>
  <si>
    <t>max(sd)²</t>
  </si>
  <si>
    <t>Maximum mean</t>
  </si>
  <si>
    <t xml:space="preserve">Maximum SD </t>
  </si>
  <si>
    <t>Grubb's test single low outlier : Identify for each level minimum mean</t>
  </si>
  <si>
    <t>sd (xi)</t>
  </si>
  <si>
    <t>Grubb's test single high outlier : Identify for each level maximum mean</t>
  </si>
  <si>
    <t>Identify for each level maximum SD</t>
  </si>
  <si>
    <t>Scrutiny of results for consistency and outliers : Grubb's test on form b (cell means)</t>
  </si>
  <si>
    <t>Scrutiny of results for consistency and outliers : cochran's test on form C (standard deviation)</t>
  </si>
  <si>
    <t>K</t>
  </si>
  <si>
    <t>H</t>
  </si>
  <si>
    <t>Ajout des lignes 1% et 5% pour K et H</t>
  </si>
  <si>
    <t>s_j</t>
  </si>
  <si>
    <t>s_ij</t>
  </si>
  <si>
    <t>Scrutiny of results for consistency and outliers : graphical conistency technique</t>
  </si>
  <si>
    <t>s2j_sr</t>
  </si>
  <si>
    <t>b_sr</t>
  </si>
  <si>
    <t>a_sr</t>
  </si>
  <si>
    <t>s²Rj</t>
  </si>
  <si>
    <t>s²Lj (sans neg)</t>
  </si>
  <si>
    <t>s²Lj</t>
  </si>
  <si>
    <t>FORM C STANDARD DEVIATIONS</t>
  </si>
  <si>
    <t>s²dj</t>
  </si>
  <si>
    <t>bar(nj)</t>
  </si>
  <si>
    <t>p-1</t>
  </si>
  <si>
    <t>∑nij²</t>
  </si>
  <si>
    <t>∑nij</t>
  </si>
  <si>
    <t>srj²</t>
  </si>
  <si>
    <t>sR_bm</t>
  </si>
  <si>
    <t>bR</t>
  </si>
  <si>
    <t>sr_bm</t>
  </si>
  <si>
    <t>br</t>
  </si>
  <si>
    <t xml:space="preserve"> </t>
  </si>
  <si>
    <t>Relationship between prevision values and mean level</t>
  </si>
  <si>
    <t>Calculation of general mean and variances (sans outliers)</t>
  </si>
  <si>
    <t>FORM B MEANS</t>
  </si>
  <si>
    <t>FORM A ORIGINAL DATA</t>
  </si>
  <si>
    <t>Machine 1</t>
  </si>
  <si>
    <t>Machine 2</t>
  </si>
  <si>
    <t>Machine 3</t>
  </si>
  <si>
    <t>Minimum mean</t>
  </si>
  <si>
    <t>Subject j</t>
  </si>
  <si>
    <t>S16</t>
  </si>
  <si>
    <t>S17</t>
  </si>
  <si>
    <t>S18</t>
  </si>
  <si>
    <t>s16</t>
  </si>
  <si>
    <t>s17</t>
  </si>
  <si>
    <t>s18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</si>
</sst>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mbria Math"/>
      <family val="1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i/>
      <sz val="10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0" fillId="0" borderId="0" xfId="0" applyFill="1"/>
    <xf numFmtId="0" fontId="2" fillId="4" borderId="0" xfId="0" applyFont="1" applyFill="1"/>
    <xf numFmtId="0" fontId="0" fillId="2" borderId="3" xfId="0" applyFill="1" applyBorder="1"/>
    <xf numFmtId="0" fontId="2" fillId="2" borderId="0" xfId="0" applyFont="1" applyFill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0" fillId="0" borderId="4" xfId="0" applyBorder="1"/>
    <xf numFmtId="0" fontId="0" fillId="0" borderId="0" xfId="0" applyBorder="1"/>
    <xf numFmtId="0" fontId="0" fillId="0" borderId="0" xfId="0" applyFont="1"/>
    <xf numFmtId="0" fontId="4" fillId="0" borderId="1" xfId="0" applyFont="1" applyBorder="1"/>
    <xf numFmtId="0" fontId="2" fillId="0" borderId="0" xfId="0" applyFont="1"/>
    <xf numFmtId="0" fontId="2" fillId="0" borderId="0" xfId="0" applyFont="1" applyBorder="1"/>
    <xf numFmtId="0" fontId="2" fillId="0" borderId="6" xfId="0" applyFont="1" applyBorder="1"/>
    <xf numFmtId="0" fontId="0" fillId="5" borderId="0" xfId="0" applyFill="1"/>
    <xf numFmtId="9" fontId="0" fillId="5" borderId="0" xfId="0" applyNumberFormat="1" applyFill="1"/>
    <xf numFmtId="0" fontId="2" fillId="0" borderId="7" xfId="0" applyFont="1" applyBorder="1"/>
    <xf numFmtId="0" fontId="0" fillId="0" borderId="7" xfId="0" applyBorder="1"/>
    <xf numFmtId="0" fontId="0" fillId="0" borderId="1" xfId="0" applyBorder="1"/>
    <xf numFmtId="0" fontId="2" fillId="0" borderId="7" xfId="0" applyFont="1" applyFill="1" applyBorder="1" applyAlignment="1"/>
    <xf numFmtId="0" fontId="2" fillId="0" borderId="7" xfId="0" applyFont="1" applyFill="1" applyBorder="1"/>
    <xf numFmtId="0" fontId="0" fillId="0" borderId="0" xfId="0" applyFill="1" applyBorder="1"/>
    <xf numFmtId="0" fontId="0" fillId="0" borderId="0" xfId="0" quotePrefix="1" applyNumberFormat="1"/>
    <xf numFmtId="9" fontId="0" fillId="0" borderId="0" xfId="0" applyNumberFormat="1"/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6" borderId="7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6" fillId="0" borderId="7" xfId="0" applyFont="1" applyBorder="1"/>
    <xf numFmtId="0" fontId="2" fillId="0" borderId="0" xfId="0" applyFont="1" applyBorder="1" applyAlignment="1">
      <alignment horizontal="center"/>
    </xf>
    <xf numFmtId="0" fontId="0" fillId="0" borderId="7" xfId="0" applyFont="1" applyFill="1" applyBorder="1"/>
    <xf numFmtId="0" fontId="0" fillId="0" borderId="0" xfId="0" applyFill="1" applyBorder="1" applyAlignment="1">
      <alignment horizontal="center"/>
    </xf>
    <xf numFmtId="0" fontId="6" fillId="0" borderId="0" xfId="0" applyFont="1"/>
    <xf numFmtId="0" fontId="1" fillId="2" borderId="7" xfId="0" applyFont="1" applyFill="1" applyBorder="1" applyAlignment="1">
      <alignment horizontal="center"/>
    </xf>
    <xf numFmtId="0" fontId="7" fillId="0" borderId="7" xfId="0" applyFont="1" applyFill="1" applyBorder="1"/>
    <xf numFmtId="0" fontId="8" fillId="0" borderId="7" xfId="0" applyFont="1" applyFill="1" applyBorder="1"/>
    <xf numFmtId="0" fontId="2" fillId="0" borderId="7" xfId="0" applyFont="1" applyBorder="1" applyAlignment="1"/>
    <xf numFmtId="0" fontId="8" fillId="0" borderId="7" xfId="0" applyFont="1" applyBorder="1"/>
    <xf numFmtId="0" fontId="5" fillId="0" borderId="0" xfId="0" applyFont="1"/>
    <xf numFmtId="164" fontId="0" fillId="0" borderId="7" xfId="0" applyNumberFormat="1" applyBorder="1"/>
    <xf numFmtId="0" fontId="3" fillId="6" borderId="7" xfId="0" applyFont="1" applyFill="1" applyBorder="1" applyAlignment="1">
      <alignment horizontal="center"/>
    </xf>
    <xf numFmtId="165" fontId="0" fillId="0" borderId="0" xfId="0" applyNumberFormat="1"/>
    <xf numFmtId="2" fontId="0" fillId="0" borderId="0" xfId="0" applyNumberFormat="1"/>
    <xf numFmtId="0" fontId="2" fillId="0" borderId="7" xfId="0" applyFont="1" applyBorder="1" applyAlignment="1">
      <alignment horizontal="center"/>
    </xf>
    <xf numFmtId="0" fontId="0" fillId="2" borderId="3" xfId="0" applyFont="1" applyFill="1" applyBorder="1"/>
    <xf numFmtId="0" fontId="0" fillId="2" borderId="4" xfId="0" applyFont="1" applyFill="1" applyBorder="1"/>
    <xf numFmtId="0" fontId="0" fillId="6" borderId="5" xfId="0" applyFill="1" applyBorder="1" applyAlignment="1">
      <alignment horizontal="center"/>
    </xf>
    <xf numFmtId="0" fontId="0" fillId="0" borderId="0" xfId="0" quotePrefix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6" borderId="0" xfId="0" applyFont="1" applyFill="1"/>
    <xf numFmtId="0" fontId="0" fillId="0" borderId="5" xfId="0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quotePrefix="1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6" borderId="5" xfId="0" applyFont="1" applyFill="1" applyBorder="1" applyAlignment="1">
      <alignment horizontal="center"/>
    </xf>
    <xf numFmtId="0" fontId="9" fillId="0" borderId="10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1" fillId="0" borderId="9" xfId="0" applyFont="1" applyBorder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9" fillId="0" borderId="0" xfId="0" applyFont="1" applyAlignment="1">
      <alignment vertical="center"/>
    </xf>
    <xf numFmtId="165" fontId="11" fillId="0" borderId="9" xfId="0" applyNumberFormat="1" applyFont="1" applyBorder="1" applyAlignment="1">
      <alignment horizontal="center" vertical="center"/>
    </xf>
    <xf numFmtId="0" fontId="1" fillId="6" borderId="5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3" xfId="0" applyFill="1" applyBorder="1"/>
    <xf numFmtId="0" fontId="0" fillId="8" borderId="7" xfId="0" applyFill="1" applyBorder="1"/>
    <xf numFmtId="164" fontId="0" fillId="8" borderId="7" xfId="0" applyNumberFormat="1" applyFill="1" applyBorder="1"/>
    <xf numFmtId="0" fontId="0" fillId="8" borderId="0" xfId="0" applyFill="1" applyBorder="1"/>
    <xf numFmtId="0" fontId="0" fillId="0" borderId="0" xfId="0" applyFill="1" applyAlignment="1">
      <alignment vertical="top"/>
    </xf>
    <xf numFmtId="0" fontId="0" fillId="2" borderId="5" xfId="0" applyFont="1" applyFill="1" applyBorder="1"/>
    <xf numFmtId="0" fontId="0" fillId="4" borderId="3" xfId="0" applyFill="1" applyBorder="1"/>
    <xf numFmtId="0" fontId="0" fillId="3" borderId="3" xfId="0" applyFill="1" applyBorder="1"/>
    <xf numFmtId="0" fontId="0" fillId="3" borderId="2" xfId="0" applyFill="1" applyBorder="1"/>
    <xf numFmtId="0" fontId="0" fillId="2" borderId="0" xfId="0" applyFont="1" applyFill="1" applyBorder="1"/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0" fillId="0" borderId="14" xfId="0" applyBorder="1"/>
    <xf numFmtId="0" fontId="2" fillId="0" borderId="11" xfId="0" applyFont="1" applyBorder="1" applyAlignment="1">
      <alignment horizontal="center"/>
    </xf>
    <xf numFmtId="0" fontId="2" fillId="2" borderId="14" xfId="0" applyFont="1" applyFill="1" applyBorder="1"/>
    <xf numFmtId="0" fontId="0" fillId="2" borderId="14" xfId="0" applyFill="1" applyBorder="1"/>
    <xf numFmtId="0" fontId="2" fillId="4" borderId="14" xfId="0" applyFont="1" applyFill="1" applyBorder="1"/>
    <xf numFmtId="0" fontId="0" fillId="4" borderId="0" xfId="0" applyFill="1" applyBorder="1"/>
    <xf numFmtId="0" fontId="0" fillId="4" borderId="4" xfId="0" applyFill="1" applyBorder="1"/>
    <xf numFmtId="0" fontId="0" fillId="4" borderId="14" xfId="0" applyFill="1" applyBorder="1"/>
    <xf numFmtId="0" fontId="2" fillId="3" borderId="14" xfId="0" applyFont="1" applyFill="1" applyBorder="1"/>
    <xf numFmtId="0" fontId="0" fillId="3" borderId="0" xfId="0" applyFill="1" applyBorder="1"/>
    <xf numFmtId="0" fontId="0" fillId="3" borderId="4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1" xfId="0" applyFill="1" applyBorder="1"/>
    <xf numFmtId="0" fontId="0" fillId="3" borderId="16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3" xfId="0" applyFont="1" applyFill="1" applyBorder="1"/>
    <xf numFmtId="0" fontId="2" fillId="4" borderId="3" xfId="0" applyFont="1" applyFill="1" applyBorder="1"/>
    <xf numFmtId="0" fontId="2" fillId="3" borderId="3" xfId="0" applyFont="1" applyFill="1" applyBorder="1"/>
    <xf numFmtId="0" fontId="0" fillId="2" borderId="5" xfId="0" applyFill="1" applyBorder="1"/>
    <xf numFmtId="0" fontId="2" fillId="7" borderId="14" xfId="0" applyFont="1" applyFill="1" applyBorder="1"/>
    <xf numFmtId="0" fontId="0" fillId="7" borderId="0" xfId="0" applyFill="1" applyBorder="1"/>
    <xf numFmtId="0" fontId="0" fillId="7" borderId="4" xfId="0" applyFill="1" applyBorder="1"/>
    <xf numFmtId="0" fontId="0" fillId="7" borderId="14" xfId="0" applyFill="1" applyBorder="1"/>
    <xf numFmtId="0" fontId="0" fillId="7" borderId="15" xfId="0" applyFill="1" applyBorder="1"/>
    <xf numFmtId="0" fontId="0" fillId="7" borderId="1" xfId="0" applyFill="1" applyBorder="1"/>
    <xf numFmtId="0" fontId="0" fillId="7" borderId="16" xfId="0" applyFill="1" applyBorder="1"/>
    <xf numFmtId="0" fontId="0" fillId="7" borderId="3" xfId="0" applyFill="1" applyBorder="1"/>
    <xf numFmtId="0" fontId="0" fillId="7" borderId="2" xfId="0" applyFill="1" applyBorder="1"/>
    <xf numFmtId="0" fontId="2" fillId="2" borderId="5" xfId="0" applyFont="1" applyFill="1" applyBorder="1"/>
    <xf numFmtId="0" fontId="0" fillId="0" borderId="7" xfId="0" applyFont="1" applyBorder="1"/>
    <xf numFmtId="0" fontId="0" fillId="0" borderId="0" xfId="0" applyFont="1" applyBorder="1"/>
    <xf numFmtId="0" fontId="2" fillId="0" borderId="7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Relationship Id="rId2" Type="http://schemas.microsoft.com/office/2011/relationships/chartStyle" Target="style2.xml"/><Relationship Id="rId3" Type="http://schemas.microsoft.com/office/2011/relationships/chartColorStyle" Target="colors2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Relationship Id="rId2" Type="http://schemas.microsoft.com/office/2011/relationships/chartStyle" Target="style4.xml"/><Relationship Id="rId3" Type="http://schemas.microsoft.com/office/2011/relationships/chartColorStyle" Target="colors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fr-FR" sz="1100">
                <a:solidFill>
                  <a:sysClr val="windowText" lastClr="000000"/>
                </a:solidFill>
              </a:rPr>
              <a:t>Mandel's between-machines</a:t>
            </a:r>
            <a:r>
              <a:rPr lang="fr-FR" sz="1100" baseline="0">
                <a:solidFill>
                  <a:sysClr val="windowText" lastClr="000000"/>
                </a:solidFill>
              </a:rPr>
              <a:t> consitency statistic </a:t>
            </a:r>
            <a:r>
              <a:rPr lang="fr-FR" sz="1100" i="1" baseline="0">
                <a:solidFill>
                  <a:sysClr val="windowText" lastClr="000000"/>
                </a:solidFill>
              </a:rPr>
              <a:t>h</a:t>
            </a:r>
            <a:r>
              <a:rPr lang="fr-FR" sz="1100" baseline="0">
                <a:solidFill>
                  <a:sysClr val="windowText" lastClr="000000"/>
                </a:solidFill>
              </a:rPr>
              <a:t>, grouped by machine</a:t>
            </a:r>
            <a:endParaRPr lang="fr-FR" sz="1100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Repro_hands!$V$28:$V$30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  <c:extLst/>
            </c:strRef>
          </c:cat>
          <c:val>
            <c:numRef>
              <c:f>Repro_hands!$Z$28:$Z$32</c:f>
              <c:numCache>
                <c:formatCode>General</c:formatCode>
                <c:ptCount val="5"/>
                <c:pt idx="0">
                  <c:v>-0.927172649945534</c:v>
                </c:pt>
                <c:pt idx="1">
                  <c:v>-0.132453235706508</c:v>
                </c:pt>
                <c:pt idx="2">
                  <c:v>1.059625885652031</c:v>
                </c:pt>
              </c:numCache>
            </c:numRef>
          </c:val>
        </c:ser>
        <c:ser>
          <c:idx val="1"/>
          <c:order val="1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Repro_hands!$V$28:$V$30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  <c:extLst/>
            </c:strRef>
          </c:cat>
          <c:val>
            <c:numRef>
              <c:f>Repro_hands!$AJ$28:$AJ$32</c:f>
              <c:numCache>
                <c:formatCode>General</c:formatCode>
                <c:ptCount val="5"/>
                <c:pt idx="0">
                  <c:v>-0.218217890235999</c:v>
                </c:pt>
                <c:pt idx="1">
                  <c:v>-0.872871560943976</c:v>
                </c:pt>
                <c:pt idx="2">
                  <c:v>1.091089451179956</c:v>
                </c:pt>
              </c:numCache>
            </c:numRef>
          </c:val>
        </c:ser>
        <c:ser>
          <c:idx val="2"/>
          <c:order val="2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Repro_hands!$V$28:$V$30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  <c:extLst/>
            </c:strRef>
          </c:cat>
          <c:val>
            <c:numRef>
              <c:f>Repro_hands!$AT$28:$AT$32</c:f>
              <c:numCache>
                <c:formatCode>General</c:formatCode>
                <c:ptCount val="5"/>
                <c:pt idx="0">
                  <c:v>1.050702400857728</c:v>
                </c:pt>
                <c:pt idx="1">
                  <c:v>-0.110600252721867</c:v>
                </c:pt>
                <c:pt idx="2">
                  <c:v>-0.940102148135864</c:v>
                </c:pt>
              </c:numCache>
            </c:numRef>
          </c:val>
        </c:ser>
        <c:ser>
          <c:idx val="3"/>
          <c:order val="3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Repro_hands!$V$28:$V$30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  <c:extLst/>
            </c:strRef>
          </c:cat>
          <c:val>
            <c:numRef>
              <c:f>Repro_hands!$BD$28:$BD$32</c:f>
              <c:numCache>
                <c:formatCode>General</c:formatCode>
                <c:ptCount val="5"/>
                <c:pt idx="0">
                  <c:v>1.091089451179962</c:v>
                </c:pt>
                <c:pt idx="1">
                  <c:v>-0.218217890235992</c:v>
                </c:pt>
                <c:pt idx="2">
                  <c:v>-0.87287156094397</c:v>
                </c:pt>
              </c:numCache>
            </c:numRef>
          </c:val>
        </c:ser>
        <c:ser>
          <c:idx val="4"/>
          <c:order val="4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Repro_hands!$V$28:$V$30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  <c:extLst/>
            </c:strRef>
          </c:cat>
          <c:val>
            <c:numRef>
              <c:f>Repro_hands!$BN$28:$BN$32</c:f>
              <c:numCache>
                <c:formatCode>General</c:formatCode>
                <c:ptCount val="5"/>
                <c:pt idx="0">
                  <c:v>-0.914991421995628</c:v>
                </c:pt>
                <c:pt idx="1">
                  <c:v>-0.152498570332605</c:v>
                </c:pt>
                <c:pt idx="2">
                  <c:v>1.067489992328233</c:v>
                </c:pt>
              </c:numCache>
            </c:numRef>
          </c:val>
        </c:ser>
        <c:ser>
          <c:idx val="5"/>
          <c:order val="5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Repro_hands!$V$28:$V$30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  <c:extLst/>
            </c:strRef>
          </c:cat>
          <c:val>
            <c:numRef>
              <c:f>Repro_hands!$Z$36:$Z$40</c:f>
              <c:numCache>
                <c:formatCode>General</c:formatCode>
                <c:ptCount val="5"/>
                <c:pt idx="0">
                  <c:v>1.028886805536963</c:v>
                </c:pt>
                <c:pt idx="1">
                  <c:v>-0.060522753266882</c:v>
                </c:pt>
                <c:pt idx="2">
                  <c:v>-0.968364052270086</c:v>
                </c:pt>
              </c:numCache>
            </c:numRef>
          </c:val>
        </c:ser>
        <c:ser>
          <c:idx val="6"/>
          <c:order val="6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Repro_hands!$V$28:$V$30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  <c:extLst/>
            </c:strRef>
          </c:cat>
          <c:val>
            <c:numRef>
              <c:f>Repro_hands!$AJ$36:$AJ$40</c:f>
              <c:numCache>
                <c:formatCode>General</c:formatCode>
                <c:ptCount val="5"/>
                <c:pt idx="0">
                  <c:v>0.0949157995752485</c:v>
                </c:pt>
                <c:pt idx="1">
                  <c:v>-1.04407379532775</c:v>
                </c:pt>
                <c:pt idx="2">
                  <c:v>0.949157995752498</c:v>
                </c:pt>
              </c:numCache>
            </c:numRef>
          </c:val>
        </c:ser>
        <c:ser>
          <c:idx val="7"/>
          <c:order val="7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Repro_hands!$V$28:$V$30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  <c:extLst/>
            </c:strRef>
          </c:cat>
          <c:val>
            <c:numRef>
              <c:f>Repro_hands!$AT$36:$AT$40</c:f>
              <c:numCache>
                <c:formatCode>General</c:formatCode>
                <c:ptCount val="5"/>
                <c:pt idx="0">
                  <c:v>0.800640769025438</c:v>
                </c:pt>
                <c:pt idx="1">
                  <c:v>-1.120897076635608</c:v>
                </c:pt>
                <c:pt idx="2">
                  <c:v>0.320256307610176</c:v>
                </c:pt>
              </c:numCache>
            </c:numRef>
          </c:val>
        </c:ser>
        <c:ser>
          <c:idx val="8"/>
          <c:order val="8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Repro_hands!$V$28:$V$30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  <c:extLst/>
            </c:strRef>
          </c:cat>
          <c:val>
            <c:numRef>
              <c:f>Repro_hands!$BD$36:$BD$40</c:f>
              <c:numCache>
                <c:formatCode>General</c:formatCode>
                <c:ptCount val="5"/>
                <c:pt idx="0">
                  <c:v>1.154700538379252</c:v>
                </c:pt>
                <c:pt idx="1">
                  <c:v>-0.577350269189626</c:v>
                </c:pt>
                <c:pt idx="2">
                  <c:v>-0.577350269189626</c:v>
                </c:pt>
              </c:numCache>
            </c:numRef>
          </c:val>
        </c:ser>
        <c:ser>
          <c:idx val="9"/>
          <c:order val="9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Repro_hands!$V$28:$V$30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  <c:extLst/>
            </c:strRef>
          </c:cat>
          <c:val>
            <c:numRef>
              <c:f>Repro_hands!$BN$36:$BN$40</c:f>
              <c:numCache>
                <c:formatCode>General</c:formatCode>
                <c:ptCount val="5"/>
                <c:pt idx="0">
                  <c:v>-0.688247201611685</c:v>
                </c:pt>
                <c:pt idx="1">
                  <c:v>-0.458831467741123</c:v>
                </c:pt>
                <c:pt idx="2">
                  <c:v>1.147078669352809</c:v>
                </c:pt>
              </c:numCache>
            </c:numRef>
          </c:val>
        </c:ser>
        <c:ser>
          <c:idx val="10"/>
          <c:order val="1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Repro_hands!$V$28:$V$30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  <c:extLst/>
            </c:strRef>
          </c:cat>
          <c:val>
            <c:numRef>
              <c:f>Repro_hands!$Z$45:$Z$59</c:f>
              <c:numCache>
                <c:formatCode>General</c:formatCode>
                <c:ptCount val="15"/>
                <c:pt idx="0">
                  <c:v>-1.017074404556246</c:v>
                </c:pt>
                <c:pt idx="1">
                  <c:v>0.0350715311915957</c:v>
                </c:pt>
                <c:pt idx="2">
                  <c:v>0.982002873364653</c:v>
                </c:pt>
                <c:pt idx="7">
                  <c:v>-1.072221928495022</c:v>
                </c:pt>
                <c:pt idx="8">
                  <c:v>0.164957219768462</c:v>
                </c:pt>
                <c:pt idx="9">
                  <c:v>0.907264708726552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25271048"/>
        <c:axId val="-2125267640"/>
      </c:barChart>
      <c:lineChart>
        <c:grouping val="standard"/>
        <c:varyColors val="0"/>
        <c:ser>
          <c:idx val="11"/>
          <c:order val="11"/>
          <c:spPr>
            <a:ln w="19050" cap="rnd">
              <a:solidFill>
                <a:schemeClr val="tx1">
                  <a:lumMod val="65000"/>
                  <a:lumOff val="3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Repro_hands!$W$64:$X$64</c:f>
              <c:numCache>
                <c:formatCode>General</c:formatCode>
                <c:ptCount val="2"/>
                <c:pt idx="0">
                  <c:v>1.15</c:v>
                </c:pt>
                <c:pt idx="1">
                  <c:v>1.15</c:v>
                </c:pt>
              </c:numCache>
            </c:numRef>
          </c:val>
          <c:smooth val="0"/>
        </c:ser>
        <c:ser>
          <c:idx val="12"/>
          <c:order val="12"/>
          <c:spPr>
            <a:ln w="19050" cap="rnd">
              <a:solidFill>
                <a:schemeClr val="tx1">
                  <a:lumMod val="65000"/>
                  <a:lumOff val="3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Repro_hands!$W$66:$X$66</c:f>
              <c:numCache>
                <c:formatCode>General</c:formatCode>
                <c:ptCount val="2"/>
                <c:pt idx="0">
                  <c:v>-1.15</c:v>
                </c:pt>
                <c:pt idx="1">
                  <c:v>-1.15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25260872"/>
        <c:axId val="-2125264216"/>
      </c:lineChart>
      <c:catAx>
        <c:axId val="-2125271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5267640"/>
        <c:crosses val="autoZero"/>
        <c:auto val="1"/>
        <c:lblAlgn val="ctr"/>
        <c:lblOffset val="100"/>
        <c:noMultiLvlLbl val="0"/>
      </c:catAx>
      <c:valAx>
        <c:axId val="-21252676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5271048"/>
        <c:crosses val="autoZero"/>
        <c:crossBetween val="between"/>
      </c:valAx>
      <c:valAx>
        <c:axId val="-212526421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5260872"/>
        <c:crosses val="max"/>
        <c:crossBetween val="midCat"/>
      </c:valAx>
      <c:catAx>
        <c:axId val="-2125260872"/>
        <c:scaling>
          <c:orientation val="minMax"/>
        </c:scaling>
        <c:delete val="0"/>
        <c:axPos val="t"/>
        <c:majorTickMark val="out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5264216"/>
        <c:crosses val="max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" l="0.700000000000001" r="0.700000000000001" t="0.750000000000001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Mandel's within-machines consitency statistic k, grouped by machine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Repro_hands!$V$28:$V$30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  <c:extLst/>
            </c:strRef>
          </c:cat>
          <c:val>
            <c:numRef>
              <c:f>Repro_hands!$AD$28:$AD$32</c:f>
              <c:numCache>
                <c:formatCode>General</c:formatCode>
                <c:ptCount val="5"/>
                <c:pt idx="0">
                  <c:v>1.019049330730136</c:v>
                </c:pt>
                <c:pt idx="1">
                  <c:v>0.339683110243379</c:v>
                </c:pt>
                <c:pt idx="2">
                  <c:v>1.358732440973515</c:v>
                </c:pt>
              </c:numCache>
            </c:numRef>
          </c:val>
        </c:ser>
        <c:ser>
          <c:idx val="1"/>
          <c:order val="1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Repro_hands!$V$28:$V$30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  <c:extLst/>
            </c:strRef>
          </c:cat>
          <c:val>
            <c:numRef>
              <c:f>Repro_hands!$AN$28:$AN$32</c:f>
              <c:numCache>
                <c:formatCode>General</c:formatCode>
                <c:ptCount val="5"/>
                <c:pt idx="0">
                  <c:v>1.032795558988645</c:v>
                </c:pt>
                <c:pt idx="1">
                  <c:v>1.290994448735806</c:v>
                </c:pt>
                <c:pt idx="2">
                  <c:v>0.516397779494322</c:v>
                </c:pt>
              </c:numCache>
            </c:numRef>
          </c:val>
        </c:ser>
        <c:ser>
          <c:idx val="2"/>
          <c:order val="2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Repro_hands!$V$28:$V$30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  <c:extLst/>
            </c:strRef>
          </c:cat>
          <c:val>
            <c:numRef>
              <c:f>Repro_hands!$AX$28:$AX$32</c:f>
              <c:numCache>
                <c:formatCode>General</c:formatCode>
                <c:ptCount val="5"/>
                <c:pt idx="0">
                  <c:v>1.515740200176263</c:v>
                </c:pt>
                <c:pt idx="1">
                  <c:v>0.826767381914325</c:v>
                </c:pt>
                <c:pt idx="2">
                  <c:v>0.137794563652388</c:v>
                </c:pt>
              </c:numCache>
            </c:numRef>
          </c:val>
        </c:ser>
        <c:ser>
          <c:idx val="3"/>
          <c:order val="3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Repro_hands!$V$28:$V$30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  <c:extLst/>
            </c:strRef>
          </c:cat>
          <c:val>
            <c:numRef>
              <c:f>Repro_hands!$BH$28:$BH$32</c:f>
              <c:numCache>
                <c:formatCode>General</c:formatCode>
                <c:ptCount val="5"/>
                <c:pt idx="0">
                  <c:v>1.069044967649697</c:v>
                </c:pt>
                <c:pt idx="1">
                  <c:v>1.336306209562122</c:v>
                </c:pt>
                <c:pt idx="2">
                  <c:v>0.267261241912424</c:v>
                </c:pt>
              </c:numCache>
            </c:numRef>
          </c:val>
        </c:ser>
        <c:ser>
          <c:idx val="4"/>
          <c:order val="4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Repro_hands!$V$28:$V$30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  <c:extLst/>
            </c:strRef>
          </c:cat>
          <c:val>
            <c:numRef>
              <c:f>Repro_hands!$BR$28:$BR$32</c:f>
              <c:numCache>
                <c:formatCode>General</c:formatCode>
                <c:ptCount val="5"/>
                <c:pt idx="0">
                  <c:v>1.283881477532739</c:v>
                </c:pt>
                <c:pt idx="1">
                  <c:v>1.155493329779465</c:v>
                </c:pt>
                <c:pt idx="2">
                  <c:v>0.128388147753274</c:v>
                </c:pt>
              </c:numCache>
            </c:numRef>
          </c:val>
        </c:ser>
        <c:ser>
          <c:idx val="5"/>
          <c:order val="5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Repro_hands!$V$28:$V$30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  <c:extLst/>
            </c:strRef>
          </c:cat>
          <c:val>
            <c:numRef>
              <c:f>Repro_hands!$AD$36:$AD$40</c:f>
              <c:numCache>
                <c:formatCode>General</c:formatCode>
                <c:ptCount val="5"/>
                <c:pt idx="0">
                  <c:v>1.64991582276861</c:v>
                </c:pt>
                <c:pt idx="1">
                  <c:v>0.235702260395516</c:v>
                </c:pt>
                <c:pt idx="2">
                  <c:v>0.471404520791032</c:v>
                </c:pt>
              </c:numCache>
            </c:numRef>
          </c:val>
        </c:ser>
        <c:ser>
          <c:idx val="6"/>
          <c:order val="6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Repro_hands!$V$28:$V$30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  <c:extLst/>
            </c:strRef>
          </c:cat>
          <c:val>
            <c:numRef>
              <c:f>Repro_hands!$AN$36:$AN$40</c:f>
              <c:numCache>
                <c:formatCode>General</c:formatCode>
                <c:ptCount val="5"/>
                <c:pt idx="0">
                  <c:v>1.101837929435393</c:v>
                </c:pt>
                <c:pt idx="1">
                  <c:v>1.302172098423647</c:v>
                </c:pt>
                <c:pt idx="2">
                  <c:v>0.30050125348238</c:v>
                </c:pt>
              </c:numCache>
            </c:numRef>
          </c:val>
        </c:ser>
        <c:ser>
          <c:idx val="7"/>
          <c:order val="7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Repro_hands!$V$28:$V$30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  <c:extLst/>
            </c:strRef>
          </c:cat>
          <c:val>
            <c:numRef>
              <c:f>Repro_hands!$AX$36:$AX$40</c:f>
              <c:numCache>
                <c:formatCode>General</c:formatCode>
                <c:ptCount val="5"/>
                <c:pt idx="0">
                  <c:v>0.522232967867094</c:v>
                </c:pt>
                <c:pt idx="1">
                  <c:v>0.522232967867094</c:v>
                </c:pt>
                <c:pt idx="2">
                  <c:v>1.566698903601281</c:v>
                </c:pt>
              </c:numCache>
            </c:numRef>
          </c:val>
        </c:ser>
        <c:ser>
          <c:idx val="8"/>
          <c:order val="8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Repro_hands!$V$28:$V$30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  <c:extLst/>
            </c:strRef>
          </c:cat>
          <c:val>
            <c:numRef>
              <c:f>Repro_hands!$BH$36:$BH$40</c:f>
              <c:numCache>
                <c:formatCode>General</c:formatCode>
                <c:ptCount val="5"/>
                <c:pt idx="0">
                  <c:v>0.774596669241483</c:v>
                </c:pt>
                <c:pt idx="1">
                  <c:v>1.549193338482967</c:v>
                </c:pt>
                <c:pt idx="2">
                  <c:v>0.0</c:v>
                </c:pt>
              </c:numCache>
            </c:numRef>
          </c:val>
        </c:ser>
        <c:ser>
          <c:idx val="9"/>
          <c:order val="9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Repro_hands!$V$28:$V$30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  <c:extLst/>
            </c:strRef>
          </c:cat>
          <c:val>
            <c:numRef>
              <c:f>Repro_hands!$BR$36:$BR$40</c:f>
              <c:numCache>
                <c:formatCode>General</c:formatCode>
                <c:ptCount val="5"/>
                <c:pt idx="0">
                  <c:v>0.316227766016838</c:v>
                </c:pt>
                <c:pt idx="1">
                  <c:v>0.632455532033676</c:v>
                </c:pt>
                <c:pt idx="2">
                  <c:v>1.58113883008419</c:v>
                </c:pt>
              </c:numCache>
            </c:numRef>
          </c:val>
        </c:ser>
        <c:ser>
          <c:idx val="10"/>
          <c:order val="1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Repro_hands!$V$28:$V$30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  <c:extLst/>
            </c:strRef>
          </c:cat>
          <c:val>
            <c:numRef>
              <c:f>Repro_hands!$AD$45:$AD$59</c:f>
              <c:numCache>
                <c:formatCode>General</c:formatCode>
                <c:ptCount val="15"/>
                <c:pt idx="0">
                  <c:v>1.574671977503472</c:v>
                </c:pt>
                <c:pt idx="1">
                  <c:v>0.174963553055941</c:v>
                </c:pt>
                <c:pt idx="2">
                  <c:v>0.699854212223765</c:v>
                </c:pt>
                <c:pt idx="7">
                  <c:v>1.710372220988273</c:v>
                </c:pt>
                <c:pt idx="8">
                  <c:v>0.122169444356305</c:v>
                </c:pt>
                <c:pt idx="9">
                  <c:v>0.24433888871261</c:v>
                </c:pt>
              </c:numCache>
            </c:numRef>
          </c:val>
        </c:ser>
        <c:ser>
          <c:idx val="11"/>
          <c:order val="11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Repro_hands!$V$28:$V$30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  <c:extLst/>
            </c:strRef>
          </c:cat>
          <c:val>
            <c:numRef>
              <c:f>Repro_hands!$AN$45:$AN$59</c:f>
              <c:numCache>
                <c:formatCode>General</c:formatCode>
                <c:ptCount val="15"/>
                <c:pt idx="0">
                  <c:v>0.0</c:v>
                </c:pt>
                <c:pt idx="1">
                  <c:v>0.0</c:v>
                </c:pt>
                <c:pt idx="2">
                  <c:v>1.732050807568877</c:v>
                </c:pt>
                <c:pt idx="7">
                  <c:v>0.755928946018454</c:v>
                </c:pt>
                <c:pt idx="8">
                  <c:v>1.51185789203691</c:v>
                </c:pt>
                <c:pt idx="9">
                  <c:v>0.377964473009227</c:v>
                </c:pt>
              </c:numCache>
            </c:numRef>
          </c:val>
        </c:ser>
        <c:ser>
          <c:idx val="12"/>
          <c:order val="12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Repro_hands!$V$28:$V$30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  <c:extLst/>
            </c:strRef>
          </c:cat>
          <c:val>
            <c:numRef>
              <c:f>Repro_hands!$AX$45:$AX$59</c:f>
              <c:numCache>
                <c:formatCode>General</c:formatCode>
                <c:ptCount val="15"/>
                <c:pt idx="0">
                  <c:v>1.481225793303056</c:v>
                </c:pt>
                <c:pt idx="1">
                  <c:v>0.634811054272738</c:v>
                </c:pt>
                <c:pt idx="2">
                  <c:v>0.634811054272738</c:v>
                </c:pt>
                <c:pt idx="7">
                  <c:v>1.154700538379251</c:v>
                </c:pt>
                <c:pt idx="8">
                  <c:v>0.577350269189626</c:v>
                </c:pt>
                <c:pt idx="9">
                  <c:v>1.154700538379251</c:v>
                </c:pt>
              </c:numCache>
            </c:numRef>
          </c:val>
        </c:ser>
        <c:ser>
          <c:idx val="13"/>
          <c:order val="13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Repro_hands!$V$28:$V$30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  <c:extLst/>
            </c:strRef>
          </c:cat>
          <c:val>
            <c:numRef>
              <c:f>Repro_hands!$BH$45:$BH$59</c:f>
              <c:numCache>
                <c:formatCode>General</c:formatCode>
                <c:ptCount val="15"/>
                <c:pt idx="0">
                  <c:v>0.462910049886276</c:v>
                </c:pt>
                <c:pt idx="1">
                  <c:v>0.925820099772552</c:v>
                </c:pt>
                <c:pt idx="2">
                  <c:v>1.388730149658827</c:v>
                </c:pt>
              </c:numCache>
            </c:numRef>
          </c:val>
        </c:ser>
        <c:ser>
          <c:idx val="14"/>
          <c:order val="14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Repro_hands!$V$28:$V$30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  <c:extLst/>
            </c:strRef>
          </c:cat>
          <c:val>
            <c:numRef>
              <c:f>Repro_hands!$BR$45:$BR$59</c:f>
              <c:numCache>
                <c:formatCode>General</c:formatCode>
                <c:ptCount val="15"/>
                <c:pt idx="0">
                  <c:v>1.732050807568877</c:v>
                </c:pt>
                <c:pt idx="1">
                  <c:v>0.0</c:v>
                </c:pt>
                <c:pt idx="2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25161608"/>
        <c:axId val="-2125158280"/>
      </c:barChart>
      <c:lineChart>
        <c:grouping val="standard"/>
        <c:varyColors val="0"/>
        <c:ser>
          <c:idx val="15"/>
          <c:order val="15"/>
          <c:spPr>
            <a:ln w="19050" cap="rnd">
              <a:solidFill>
                <a:schemeClr val="tx1">
                  <a:lumMod val="65000"/>
                  <a:lumOff val="3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Repro_hands!$W$70:$X$70</c:f>
              <c:numCache>
                <c:formatCode>General</c:formatCode>
                <c:ptCount val="2"/>
                <c:pt idx="0">
                  <c:v>1.71</c:v>
                </c:pt>
                <c:pt idx="1">
                  <c:v>1.71</c:v>
                </c:pt>
              </c:numCache>
            </c:numRef>
          </c:val>
          <c:smooth val="0"/>
        </c:ser>
        <c:ser>
          <c:idx val="16"/>
          <c:order val="16"/>
          <c:spPr>
            <a:ln w="19050" cap="rnd">
              <a:solidFill>
                <a:schemeClr val="tx1">
                  <a:lumMod val="65000"/>
                  <a:lumOff val="3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Repro_hands!$W$71:$X$71</c:f>
              <c:numCache>
                <c:formatCode>General</c:formatCode>
                <c:ptCount val="2"/>
                <c:pt idx="0">
                  <c:v>1.65</c:v>
                </c:pt>
                <c:pt idx="1">
                  <c:v>1.65</c:v>
                </c:pt>
              </c:numCache>
            </c:numRef>
          </c:val>
          <c:smooth val="0"/>
        </c:ser>
        <c:ser>
          <c:idx val="17"/>
          <c:order val="17"/>
          <c:spPr>
            <a:ln w="19050" cap="rnd">
              <a:solidFill>
                <a:schemeClr val="tx1">
                  <a:lumMod val="65000"/>
                  <a:lumOff val="3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Repro_hands!$W$72:$X$72</c:f>
              <c:numCache>
                <c:formatCode>General</c:formatCode>
                <c:ptCount val="2"/>
                <c:pt idx="0">
                  <c:v>-1.71</c:v>
                </c:pt>
                <c:pt idx="1">
                  <c:v>-1.71</c:v>
                </c:pt>
              </c:numCache>
            </c:numRef>
          </c:val>
          <c:smooth val="0"/>
        </c:ser>
        <c:ser>
          <c:idx val="18"/>
          <c:order val="18"/>
          <c:spPr>
            <a:ln w="19050" cap="rnd">
              <a:solidFill>
                <a:schemeClr val="tx1">
                  <a:lumMod val="65000"/>
                  <a:lumOff val="3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Repro_hands!$W$73:$X$73</c:f>
              <c:numCache>
                <c:formatCode>General</c:formatCode>
                <c:ptCount val="2"/>
                <c:pt idx="0">
                  <c:v>-1.65</c:v>
                </c:pt>
                <c:pt idx="1">
                  <c:v>-1.65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25151960"/>
        <c:axId val="-2125154856"/>
      </c:lineChart>
      <c:catAx>
        <c:axId val="-2125161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5158280"/>
        <c:crosses val="autoZero"/>
        <c:auto val="1"/>
        <c:lblAlgn val="ctr"/>
        <c:lblOffset val="100"/>
        <c:noMultiLvlLbl val="0"/>
      </c:catAx>
      <c:valAx>
        <c:axId val="-2125158280"/>
        <c:scaling>
          <c:orientation val="minMax"/>
          <c:max val="2.0"/>
          <c:min val="0.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5161608"/>
        <c:crosses val="autoZero"/>
        <c:crossBetween val="between"/>
        <c:majorUnit val="1.0"/>
      </c:valAx>
      <c:valAx>
        <c:axId val="-2125154856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one"/>
        <c:crossAx val="-2125151960"/>
        <c:crosses val="max"/>
        <c:crossBetween val="midCat"/>
      </c:valAx>
      <c:catAx>
        <c:axId val="-2125151960"/>
        <c:scaling>
          <c:orientation val="minMax"/>
        </c:scaling>
        <c:delete val="0"/>
        <c:axPos val="t"/>
        <c:majorTickMark val="out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5154856"/>
        <c:crosses val="max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" l="0.700000000000001" r="0.700000000000001" t="0.750000000000001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fr-FR" sz="1100">
                <a:solidFill>
                  <a:sysClr val="windowText" lastClr="000000"/>
                </a:solidFill>
              </a:rPr>
              <a:t>Mandel's between-machines</a:t>
            </a:r>
            <a:r>
              <a:rPr lang="fr-FR" sz="1100" baseline="0">
                <a:solidFill>
                  <a:sysClr val="windowText" lastClr="000000"/>
                </a:solidFill>
              </a:rPr>
              <a:t> consitency statistic </a:t>
            </a:r>
            <a:r>
              <a:rPr lang="fr-FR" sz="1100" i="1" baseline="0">
                <a:solidFill>
                  <a:sysClr val="windowText" lastClr="000000"/>
                </a:solidFill>
              </a:rPr>
              <a:t>h</a:t>
            </a:r>
            <a:r>
              <a:rPr lang="fr-FR" sz="1100" baseline="0">
                <a:solidFill>
                  <a:sysClr val="windowText" lastClr="000000"/>
                </a:solidFill>
              </a:rPr>
              <a:t>, grouped by machine</a:t>
            </a:r>
            <a:endParaRPr lang="fr-FR" sz="1100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Repro_pieds!$V$28:$V$30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Repro_pieds!$Z$28:$Z$32</c:f>
              <c:numCache>
                <c:formatCode>General</c:formatCode>
                <c:ptCount val="5"/>
                <c:pt idx="0">
                  <c:v>0.800640769025431</c:v>
                </c:pt>
                <c:pt idx="1">
                  <c:v>0.32025630761017</c:v>
                </c:pt>
                <c:pt idx="2">
                  <c:v>-1.120897076635614</c:v>
                </c:pt>
              </c:numCache>
            </c:numRef>
          </c:val>
        </c:ser>
        <c:ser>
          <c:idx val="1"/>
          <c:order val="1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Repro_pieds!$V$28:$V$30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Repro_pieds!$AJ$28:$AJ$32</c:f>
              <c:numCache>
                <c:formatCode>General</c:formatCode>
                <c:ptCount val="5"/>
                <c:pt idx="0">
                  <c:v>1.154700538379247</c:v>
                </c:pt>
                <c:pt idx="1">
                  <c:v>-0.57735026918963</c:v>
                </c:pt>
                <c:pt idx="2">
                  <c:v>-0.57735026918963</c:v>
                </c:pt>
              </c:numCache>
            </c:numRef>
          </c:val>
        </c:ser>
        <c:ser>
          <c:idx val="2"/>
          <c:order val="2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Repro_pieds!$V$28:$V$30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Repro_pieds!$AT$28:$AT$32</c:f>
              <c:numCache>
                <c:formatCode>General</c:formatCode>
                <c:ptCount val="5"/>
                <c:pt idx="0">
                  <c:v>1.104268664184771</c:v>
                </c:pt>
                <c:pt idx="1">
                  <c:v>-0.259827920984654</c:v>
                </c:pt>
                <c:pt idx="2">
                  <c:v>-0.844440743200122</c:v>
                </c:pt>
              </c:numCache>
            </c:numRef>
          </c:val>
        </c:ser>
        <c:ser>
          <c:idx val="3"/>
          <c:order val="3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Repro_pieds!$V$28:$V$30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Repro_pieds!$BD$28:$BD$32</c:f>
              <c:numCache>
                <c:formatCode>General</c:formatCode>
                <c:ptCount val="5"/>
                <c:pt idx="0">
                  <c:v>1.15470053837926</c:v>
                </c:pt>
                <c:pt idx="1">
                  <c:v>-0.577350269189618</c:v>
                </c:pt>
                <c:pt idx="2">
                  <c:v>-0.577350269189618</c:v>
                </c:pt>
              </c:numCache>
            </c:numRef>
          </c:val>
        </c:ser>
        <c:ser>
          <c:idx val="4"/>
          <c:order val="4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Repro_pieds!$V$28:$V$30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Repro_pieds!$BN$28:$BN$32</c:f>
              <c:numCache>
                <c:formatCode>General</c:formatCode>
                <c:ptCount val="5"/>
                <c:pt idx="0">
                  <c:v>1.128552985373756</c:v>
                </c:pt>
                <c:pt idx="1">
                  <c:v>-0.3526728079293</c:v>
                </c:pt>
                <c:pt idx="2">
                  <c:v>-0.775880177444459</c:v>
                </c:pt>
              </c:numCache>
            </c:numRef>
          </c:val>
        </c:ser>
        <c:ser>
          <c:idx val="5"/>
          <c:order val="5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Repro_pieds!$V$28:$V$30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Repro_pieds!$Z$36:$Z$40</c:f>
              <c:numCache>
                <c:formatCode>General</c:formatCode>
                <c:ptCount val="5"/>
                <c:pt idx="0">
                  <c:v>1.120897076635608</c:v>
                </c:pt>
                <c:pt idx="1">
                  <c:v>-0.800640769025438</c:v>
                </c:pt>
                <c:pt idx="2">
                  <c:v>-0.320256307610176</c:v>
                </c:pt>
              </c:numCache>
            </c:numRef>
          </c:val>
        </c:ser>
        <c:ser>
          <c:idx val="6"/>
          <c:order val="6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Repro_pieds!$V$28:$V$30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Repro_pieds!$AJ$36:$AJ$40</c:f>
              <c:numCache>
                <c:formatCode>General</c:formatCode>
                <c:ptCount val="5"/>
                <c:pt idx="0">
                  <c:v>1.0</c:v>
                </c:pt>
                <c:pt idx="1">
                  <c:v>-1.0</c:v>
                </c:pt>
                <c:pt idx="2">
                  <c:v>0.0</c:v>
                </c:pt>
              </c:numCache>
            </c:numRef>
          </c:val>
        </c:ser>
        <c:ser>
          <c:idx val="7"/>
          <c:order val="7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Repro_pieds!$V$28:$V$30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Repro_pieds!$AT$36:$AT$40</c:f>
              <c:numCache>
                <c:formatCode>General</c:formatCode>
                <c:ptCount val="5"/>
                <c:pt idx="0">
                  <c:v>1.140646864203465</c:v>
                </c:pt>
                <c:pt idx="1">
                  <c:v>-0.414780677892173</c:v>
                </c:pt>
                <c:pt idx="2">
                  <c:v>-0.725866186311301</c:v>
                </c:pt>
              </c:numCache>
            </c:numRef>
          </c:val>
        </c:ser>
        <c:ser>
          <c:idx val="8"/>
          <c:order val="8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Repro_pieds!$V$28:$V$30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Repro_pieds!$BD$36:$BD$40</c:f>
              <c:numCache>
                <c:formatCode>General</c:formatCode>
                <c:ptCount val="5"/>
                <c:pt idx="0">
                  <c:v>1.072221928495022</c:v>
                </c:pt>
                <c:pt idx="1">
                  <c:v>-0.164957219768462</c:v>
                </c:pt>
                <c:pt idx="2">
                  <c:v>-0.907264708726552</c:v>
                </c:pt>
              </c:numCache>
            </c:numRef>
          </c:val>
        </c:ser>
        <c:ser>
          <c:idx val="9"/>
          <c:order val="9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Repro_pieds!$V$28:$V$30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Repro_pieds!$BN$36:$BN$40</c:f>
              <c:numCache>
                <c:formatCode>General</c:formatCode>
                <c:ptCount val="5"/>
                <c:pt idx="0">
                  <c:v>1.133893419027682</c:v>
                </c:pt>
                <c:pt idx="1">
                  <c:v>-0.755928946018454</c:v>
                </c:pt>
                <c:pt idx="2">
                  <c:v>-0.377964473009227</c:v>
                </c:pt>
              </c:numCache>
            </c:numRef>
          </c:val>
        </c:ser>
        <c:ser>
          <c:idx val="10"/>
          <c:order val="1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Repro_pieds!$V$28:$V$30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Repro_pieds!$Z$45:$Z$59</c:f>
              <c:numCache>
                <c:formatCode>General</c:formatCode>
                <c:ptCount val="15"/>
                <c:pt idx="0">
                  <c:v>0.927172649945529</c:v>
                </c:pt>
                <c:pt idx="1">
                  <c:v>0.132453235706502</c:v>
                </c:pt>
                <c:pt idx="2">
                  <c:v>-1.059625885652037</c:v>
                </c:pt>
                <c:pt idx="7">
                  <c:v>1.140646864203465</c:v>
                </c:pt>
                <c:pt idx="8">
                  <c:v>-0.414780677892173</c:v>
                </c:pt>
                <c:pt idx="9">
                  <c:v>-0.725866186311301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21667352"/>
        <c:axId val="-2121663944"/>
      </c:barChart>
      <c:lineChart>
        <c:grouping val="standard"/>
        <c:varyColors val="0"/>
        <c:ser>
          <c:idx val="11"/>
          <c:order val="11"/>
          <c:spPr>
            <a:ln w="19050" cap="rnd">
              <a:solidFill>
                <a:schemeClr val="tx1">
                  <a:lumMod val="65000"/>
                  <a:lumOff val="3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Repro_pieds!$W$64:$X$64</c:f>
              <c:numCache>
                <c:formatCode>General</c:formatCode>
                <c:ptCount val="2"/>
                <c:pt idx="0">
                  <c:v>1.15</c:v>
                </c:pt>
                <c:pt idx="1">
                  <c:v>1.15</c:v>
                </c:pt>
              </c:numCache>
            </c:numRef>
          </c:val>
          <c:smooth val="0"/>
        </c:ser>
        <c:ser>
          <c:idx val="12"/>
          <c:order val="12"/>
          <c:spPr>
            <a:ln w="19050" cap="rnd">
              <a:solidFill>
                <a:schemeClr val="tx1">
                  <a:lumMod val="65000"/>
                  <a:lumOff val="3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Repro_pieds!$W$66:$X$66</c:f>
              <c:numCache>
                <c:formatCode>General</c:formatCode>
                <c:ptCount val="2"/>
                <c:pt idx="0">
                  <c:v>-1.15</c:v>
                </c:pt>
                <c:pt idx="1">
                  <c:v>-1.15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21657176"/>
        <c:axId val="-2121660520"/>
      </c:lineChart>
      <c:catAx>
        <c:axId val="-2121667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1663944"/>
        <c:crosses val="autoZero"/>
        <c:auto val="1"/>
        <c:lblAlgn val="ctr"/>
        <c:lblOffset val="100"/>
        <c:noMultiLvlLbl val="0"/>
      </c:catAx>
      <c:valAx>
        <c:axId val="-21216639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1667352"/>
        <c:crosses val="autoZero"/>
        <c:crossBetween val="between"/>
      </c:valAx>
      <c:valAx>
        <c:axId val="-212166052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1657176"/>
        <c:crosses val="max"/>
        <c:crossBetween val="midCat"/>
      </c:valAx>
      <c:catAx>
        <c:axId val="-2121657176"/>
        <c:scaling>
          <c:orientation val="minMax"/>
        </c:scaling>
        <c:delete val="0"/>
        <c:axPos val="t"/>
        <c:majorTickMark val="out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1660520"/>
        <c:crosses val="max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" l="0.700000000000001" r="0.700000000000001" t="0.750000000000001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Mandel's within-machines consitency statistic k, grouped by machine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Repro_pieds!$V$28:$V$30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Repro_pieds!$AD$28:$AD$32</c:f>
              <c:numCache>
                <c:formatCode>General</c:formatCode>
                <c:ptCount val="5"/>
                <c:pt idx="0">
                  <c:v>1.651001651002476</c:v>
                </c:pt>
                <c:pt idx="1">
                  <c:v>0.508000508000762</c:v>
                </c:pt>
                <c:pt idx="2">
                  <c:v>0.12700012700019</c:v>
                </c:pt>
              </c:numCache>
            </c:numRef>
          </c:val>
        </c:ser>
        <c:ser>
          <c:idx val="1"/>
          <c:order val="1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Repro_pieds!$V$28:$V$30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Repro_pieds!$AN$28:$AN$32</c:f>
              <c:numCache>
                <c:formatCode>General</c:formatCode>
                <c:ptCount val="5"/>
                <c:pt idx="0">
                  <c:v>1.566698903601281</c:v>
                </c:pt>
                <c:pt idx="1">
                  <c:v>0.522232967867094</c:v>
                </c:pt>
                <c:pt idx="2">
                  <c:v>0.522232967867094</c:v>
                </c:pt>
              </c:numCache>
            </c:numRef>
          </c:val>
        </c:ser>
        <c:ser>
          <c:idx val="2"/>
          <c:order val="2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Repro_pieds!$V$28:$V$30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Repro_pieds!$AX$28:$AX$32</c:f>
              <c:numCache>
                <c:formatCode>General</c:formatCode>
                <c:ptCount val="5"/>
                <c:pt idx="0">
                  <c:v>1.549193338482967</c:v>
                </c:pt>
                <c:pt idx="1">
                  <c:v>0.774596669241483</c:v>
                </c:pt>
                <c:pt idx="2">
                  <c:v>0.0</c:v>
                </c:pt>
              </c:numCache>
            </c:numRef>
          </c:val>
        </c:ser>
        <c:ser>
          <c:idx val="3"/>
          <c:order val="3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Repro_pieds!$V$28:$V$30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Repro_pieds!$BH$28:$BH$32</c:f>
              <c:numCache>
                <c:formatCode>General</c:formatCode>
                <c:ptCount val="5"/>
                <c:pt idx="0">
                  <c:v>1.19207912135854</c:v>
                </c:pt>
                <c:pt idx="1">
                  <c:v>1.19207912135854</c:v>
                </c:pt>
                <c:pt idx="2">
                  <c:v>0.397359707119513</c:v>
                </c:pt>
              </c:numCache>
            </c:numRef>
          </c:val>
        </c:ser>
        <c:ser>
          <c:idx val="4"/>
          <c:order val="4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Repro_pieds!$V$28:$V$30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Repro_pieds!$BR$28:$BR$32</c:f>
              <c:numCache>
                <c:formatCode>General</c:formatCode>
                <c:ptCount val="5"/>
                <c:pt idx="0">
                  <c:v>0.925820099772552</c:v>
                </c:pt>
                <c:pt idx="1">
                  <c:v>0.462910049886276</c:v>
                </c:pt>
                <c:pt idx="2">
                  <c:v>1.388730149658827</c:v>
                </c:pt>
              </c:numCache>
            </c:numRef>
          </c:val>
        </c:ser>
        <c:ser>
          <c:idx val="5"/>
          <c:order val="5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Repro_pieds!$V$28:$V$30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Repro_pieds!$AD$36:$AD$40</c:f>
              <c:numCache>
                <c:formatCode>General</c:formatCode>
                <c:ptCount val="5"/>
                <c:pt idx="0">
                  <c:v>1.212678125181665</c:v>
                </c:pt>
                <c:pt idx="1">
                  <c:v>1.212678125181665</c:v>
                </c:pt>
                <c:pt idx="2">
                  <c:v>0.242535625036333</c:v>
                </c:pt>
              </c:numCache>
            </c:numRef>
          </c:val>
        </c:ser>
        <c:ser>
          <c:idx val="6"/>
          <c:order val="6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Repro_pieds!$V$28:$V$30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Repro_pieds!$AN$36:$AN$40</c:f>
              <c:numCache>
                <c:formatCode>General</c:formatCode>
                <c:ptCount val="5"/>
                <c:pt idx="0">
                  <c:v>1.549193338482967</c:v>
                </c:pt>
                <c:pt idx="1">
                  <c:v>0.0</c:v>
                </c:pt>
                <c:pt idx="2">
                  <c:v>0.774596669241483</c:v>
                </c:pt>
              </c:numCache>
            </c:numRef>
          </c:val>
        </c:ser>
        <c:ser>
          <c:idx val="7"/>
          <c:order val="7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Repro_pieds!$V$28:$V$30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Repro_pieds!$AX$36:$AX$40</c:f>
              <c:numCache>
                <c:formatCode>General</c:formatCode>
                <c:ptCount val="5"/>
                <c:pt idx="0">
                  <c:v>1.032795558988645</c:v>
                </c:pt>
                <c:pt idx="1">
                  <c:v>1.290994448735806</c:v>
                </c:pt>
                <c:pt idx="2">
                  <c:v>0.516397779494322</c:v>
                </c:pt>
              </c:numCache>
            </c:numRef>
          </c:val>
        </c:ser>
        <c:ser>
          <c:idx val="8"/>
          <c:order val="8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Repro_pieds!$V$28:$V$30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Repro_pieds!$BH$36:$BH$40</c:f>
              <c:numCache>
                <c:formatCode>General</c:formatCode>
                <c:ptCount val="5"/>
                <c:pt idx="0">
                  <c:v>1.58113883008419</c:v>
                </c:pt>
                <c:pt idx="1">
                  <c:v>0.632455532033676</c:v>
                </c:pt>
                <c:pt idx="2">
                  <c:v>0.316227766016838</c:v>
                </c:pt>
              </c:numCache>
            </c:numRef>
          </c:val>
        </c:ser>
        <c:ser>
          <c:idx val="9"/>
          <c:order val="9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Repro_pieds!$V$28:$V$30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Repro_pieds!$BR$36:$BR$40</c:f>
              <c:numCache>
                <c:formatCode>General</c:formatCode>
                <c:ptCount val="5"/>
                <c:pt idx="0">
                  <c:v>1.698415551216893</c:v>
                </c:pt>
                <c:pt idx="1">
                  <c:v>0.0</c:v>
                </c:pt>
                <c:pt idx="2">
                  <c:v>0.339683110243379</c:v>
                </c:pt>
              </c:numCache>
            </c:numRef>
          </c:val>
        </c:ser>
        <c:ser>
          <c:idx val="10"/>
          <c:order val="1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Repro_pieds!$V$28:$V$30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Repro_pieds!$AD$45:$AD$59</c:f>
              <c:numCache>
                <c:formatCode>General</c:formatCode>
                <c:ptCount val="15"/>
                <c:pt idx="0">
                  <c:v>1.697749375254331</c:v>
                </c:pt>
                <c:pt idx="1">
                  <c:v>0.242535625036333</c:v>
                </c:pt>
                <c:pt idx="2">
                  <c:v>0.242535625036333</c:v>
                </c:pt>
                <c:pt idx="7">
                  <c:v>1.286535041805354</c:v>
                </c:pt>
                <c:pt idx="8">
                  <c:v>0.964901281354015</c:v>
                </c:pt>
                <c:pt idx="9">
                  <c:v>0.643267520902677</c:v>
                </c:pt>
              </c:numCache>
            </c:numRef>
          </c:val>
        </c:ser>
        <c:ser>
          <c:idx val="11"/>
          <c:order val="11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Repro_pieds!$V$28:$V$30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Repro_pieds!$AN$45:$AN$59</c:f>
              <c:numCache>
                <c:formatCode>General</c:formatCode>
                <c:ptCount val="15"/>
                <c:pt idx="0">
                  <c:v>0.707106781186548</c:v>
                </c:pt>
                <c:pt idx="1">
                  <c:v>1.414213562373095</c:v>
                </c:pt>
                <c:pt idx="2">
                  <c:v>0.707106781186548</c:v>
                </c:pt>
                <c:pt idx="7">
                  <c:v>0.471404520791032</c:v>
                </c:pt>
                <c:pt idx="8">
                  <c:v>1.64991582276861</c:v>
                </c:pt>
                <c:pt idx="9">
                  <c:v>0.235702260395516</c:v>
                </c:pt>
              </c:numCache>
            </c:numRef>
          </c:val>
        </c:ser>
        <c:ser>
          <c:idx val="12"/>
          <c:order val="12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Repro_pieds!$V$28:$V$30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Repro_pieds!$AX$45:$AX$59</c:f>
              <c:numCache>
                <c:formatCode>General</c:formatCode>
                <c:ptCount val="15"/>
                <c:pt idx="0">
                  <c:v>1.643167672515498</c:v>
                </c:pt>
                <c:pt idx="1">
                  <c:v>0.547722557505166</c:v>
                </c:pt>
                <c:pt idx="2">
                  <c:v>0.0</c:v>
                </c:pt>
                <c:pt idx="7">
                  <c:v>1.4638501094228</c:v>
                </c:pt>
                <c:pt idx="8">
                  <c:v>0.87831006565368</c:v>
                </c:pt>
                <c:pt idx="9">
                  <c:v>0.29277002188456</c:v>
                </c:pt>
              </c:numCache>
            </c:numRef>
          </c:val>
        </c:ser>
        <c:ser>
          <c:idx val="13"/>
          <c:order val="13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Repro_pieds!$V$28:$V$30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Repro_pieds!$BH$45:$BH$59</c:f>
              <c:numCache>
                <c:formatCode>General</c:formatCode>
                <c:ptCount val="15"/>
                <c:pt idx="0">
                  <c:v>0.0</c:v>
                </c:pt>
                <c:pt idx="1">
                  <c:v>1.385640646055102</c:v>
                </c:pt>
                <c:pt idx="2">
                  <c:v>1.039230484541326</c:v>
                </c:pt>
              </c:numCache>
            </c:numRef>
          </c:val>
        </c:ser>
        <c:ser>
          <c:idx val="14"/>
          <c:order val="14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Repro_pieds!$V$28:$V$30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Repro_pieds!$BR$45:$BR$59</c:f>
              <c:numCache>
                <c:formatCode>General</c:formatCode>
                <c:ptCount val="15"/>
                <c:pt idx="0">
                  <c:v>1.732050807568877</c:v>
                </c:pt>
                <c:pt idx="1">
                  <c:v>0.0</c:v>
                </c:pt>
                <c:pt idx="2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21539176"/>
        <c:axId val="-2121535912"/>
      </c:barChart>
      <c:lineChart>
        <c:grouping val="standard"/>
        <c:varyColors val="0"/>
        <c:ser>
          <c:idx val="15"/>
          <c:order val="15"/>
          <c:spPr>
            <a:ln w="19050" cap="rnd">
              <a:solidFill>
                <a:schemeClr val="tx1">
                  <a:lumMod val="65000"/>
                  <a:lumOff val="3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Repro_pieds!$W$70:$X$70</c:f>
              <c:numCache>
                <c:formatCode>General</c:formatCode>
                <c:ptCount val="2"/>
                <c:pt idx="0">
                  <c:v>1.71</c:v>
                </c:pt>
                <c:pt idx="1">
                  <c:v>1.71</c:v>
                </c:pt>
              </c:numCache>
            </c:numRef>
          </c:val>
          <c:smooth val="0"/>
        </c:ser>
        <c:ser>
          <c:idx val="16"/>
          <c:order val="16"/>
          <c:spPr>
            <a:ln w="19050" cap="rnd">
              <a:solidFill>
                <a:schemeClr val="tx1">
                  <a:lumMod val="65000"/>
                  <a:lumOff val="3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Repro_pieds!$W$71:$X$71</c:f>
              <c:numCache>
                <c:formatCode>General</c:formatCode>
                <c:ptCount val="2"/>
                <c:pt idx="0">
                  <c:v>1.65</c:v>
                </c:pt>
                <c:pt idx="1">
                  <c:v>1.65</c:v>
                </c:pt>
              </c:numCache>
            </c:numRef>
          </c:val>
          <c:smooth val="0"/>
        </c:ser>
        <c:ser>
          <c:idx val="17"/>
          <c:order val="17"/>
          <c:spPr>
            <a:ln w="19050" cap="rnd">
              <a:solidFill>
                <a:schemeClr val="tx1">
                  <a:lumMod val="65000"/>
                  <a:lumOff val="3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Repro_pieds!$W$72:$X$72</c:f>
              <c:numCache>
                <c:formatCode>General</c:formatCode>
                <c:ptCount val="2"/>
                <c:pt idx="0">
                  <c:v>-1.71</c:v>
                </c:pt>
                <c:pt idx="1">
                  <c:v>-1.71</c:v>
                </c:pt>
              </c:numCache>
            </c:numRef>
          </c:val>
          <c:smooth val="0"/>
        </c:ser>
        <c:ser>
          <c:idx val="18"/>
          <c:order val="18"/>
          <c:spPr>
            <a:ln w="19050" cap="rnd">
              <a:solidFill>
                <a:schemeClr val="tx1">
                  <a:lumMod val="65000"/>
                  <a:lumOff val="3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Repro_pieds!$W$73:$X$73</c:f>
              <c:numCache>
                <c:formatCode>General</c:formatCode>
                <c:ptCount val="2"/>
                <c:pt idx="0">
                  <c:v>-1.65</c:v>
                </c:pt>
                <c:pt idx="1">
                  <c:v>-1.65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21529592"/>
        <c:axId val="-2121532488"/>
      </c:lineChart>
      <c:catAx>
        <c:axId val="-2121539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1535912"/>
        <c:crosses val="autoZero"/>
        <c:auto val="1"/>
        <c:lblAlgn val="ctr"/>
        <c:lblOffset val="100"/>
        <c:noMultiLvlLbl val="0"/>
      </c:catAx>
      <c:valAx>
        <c:axId val="-2121535912"/>
        <c:scaling>
          <c:orientation val="minMax"/>
          <c:max val="2.0"/>
          <c:min val="0.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1539176"/>
        <c:crosses val="autoZero"/>
        <c:crossBetween val="between"/>
        <c:majorUnit val="1.0"/>
      </c:valAx>
      <c:valAx>
        <c:axId val="-212153248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one"/>
        <c:crossAx val="-2121529592"/>
        <c:crosses val="max"/>
        <c:crossBetween val="midCat"/>
      </c:valAx>
      <c:catAx>
        <c:axId val="-2121529592"/>
        <c:scaling>
          <c:orientation val="minMax"/>
        </c:scaling>
        <c:delete val="0"/>
        <c:axPos val="t"/>
        <c:majorTickMark val="out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1532488"/>
        <c:crosses val="max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" l="0.700000000000001" r="0.700000000000001" t="0.750000000000001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28575</xdr:colOff>
      <xdr:row>2</xdr:row>
      <xdr:rowOff>14287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ZoneTexte 1"/>
            <xdr:cNvSpPr txBox="1"/>
          </xdr:nvSpPr>
          <xdr:spPr>
            <a:xfrm>
              <a:off x="14293215" y="380047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" name="ZoneTexte 1"/>
            <xdr:cNvSpPr txBox="1"/>
          </xdr:nvSpPr>
          <xdr:spPr>
            <a:xfrm>
              <a:off x="14293215" y="380047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23</xdr:col>
      <xdr:colOff>57150</xdr:colOff>
      <xdr:row>1</xdr:row>
      <xdr:rowOff>185737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ZoneTexte 2"/>
            <xdr:cNvSpPr txBox="1"/>
          </xdr:nvSpPr>
          <xdr:spPr>
            <a:xfrm>
              <a:off x="15114270" y="368617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3" name="ZoneTexte 2"/>
            <xdr:cNvSpPr txBox="1"/>
          </xdr:nvSpPr>
          <xdr:spPr>
            <a:xfrm>
              <a:off x="15114270" y="368617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24</xdr:col>
      <xdr:colOff>66675</xdr:colOff>
      <xdr:row>2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ZoneTexte 3"/>
            <xdr:cNvSpPr txBox="1"/>
          </xdr:nvSpPr>
          <xdr:spPr>
            <a:xfrm>
              <a:off x="15916275" y="37528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4" name="ZoneTexte 3"/>
            <xdr:cNvSpPr txBox="1"/>
          </xdr:nvSpPr>
          <xdr:spPr>
            <a:xfrm>
              <a:off x="15916275" y="37528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26</xdr:col>
      <xdr:colOff>38100</xdr:colOff>
      <xdr:row>2</xdr:row>
      <xdr:rowOff>28575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ZoneTexte 4"/>
            <xdr:cNvSpPr txBox="1"/>
          </xdr:nvSpPr>
          <xdr:spPr>
            <a:xfrm>
              <a:off x="17472660" y="39433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5" name="ZoneTexte 4"/>
            <xdr:cNvSpPr txBox="1"/>
          </xdr:nvSpPr>
          <xdr:spPr>
            <a:xfrm>
              <a:off x="17472660" y="39433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28</xdr:col>
      <xdr:colOff>28575</xdr:colOff>
      <xdr:row>2</xdr:row>
      <xdr:rowOff>19050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ZoneTexte 5"/>
            <xdr:cNvSpPr txBox="1"/>
          </xdr:nvSpPr>
          <xdr:spPr>
            <a:xfrm>
              <a:off x="19048095" y="38481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6" name="ZoneTexte 5"/>
            <xdr:cNvSpPr txBox="1"/>
          </xdr:nvSpPr>
          <xdr:spPr>
            <a:xfrm>
              <a:off x="19048095" y="38481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30</xdr:col>
      <xdr:colOff>19050</xdr:colOff>
      <xdr:row>2</xdr:row>
      <xdr:rowOff>28575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ZoneTexte 6"/>
            <xdr:cNvSpPr txBox="1"/>
          </xdr:nvSpPr>
          <xdr:spPr>
            <a:xfrm>
              <a:off x="20623530" y="39433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7" name="ZoneTexte 6"/>
            <xdr:cNvSpPr txBox="1"/>
          </xdr:nvSpPr>
          <xdr:spPr>
            <a:xfrm>
              <a:off x="20623530" y="39433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32</xdr:col>
      <xdr:colOff>28575</xdr:colOff>
      <xdr:row>2</xdr:row>
      <xdr:rowOff>28575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ZoneTexte 7"/>
            <xdr:cNvSpPr txBox="1"/>
          </xdr:nvSpPr>
          <xdr:spPr>
            <a:xfrm>
              <a:off x="22218015" y="39433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8" name="ZoneTexte 7"/>
            <xdr:cNvSpPr txBox="1"/>
          </xdr:nvSpPr>
          <xdr:spPr>
            <a:xfrm>
              <a:off x="22218015" y="39433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34</xdr:col>
      <xdr:colOff>28575</xdr:colOff>
      <xdr:row>2</xdr:row>
      <xdr:rowOff>38100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ZoneTexte 8"/>
            <xdr:cNvSpPr txBox="1"/>
          </xdr:nvSpPr>
          <xdr:spPr>
            <a:xfrm>
              <a:off x="23802975" y="40386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9" name="ZoneTexte 8"/>
            <xdr:cNvSpPr txBox="1"/>
          </xdr:nvSpPr>
          <xdr:spPr>
            <a:xfrm>
              <a:off x="23802975" y="40386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25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ZoneTexte 9"/>
            <xdr:cNvSpPr txBox="1"/>
          </xdr:nvSpPr>
          <xdr:spPr>
            <a:xfrm>
              <a:off x="1664208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0" name="ZoneTexte 9"/>
            <xdr:cNvSpPr txBox="1"/>
          </xdr:nvSpPr>
          <xdr:spPr>
            <a:xfrm>
              <a:off x="1664208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27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ZoneTexte 10"/>
            <xdr:cNvSpPr txBox="1"/>
          </xdr:nvSpPr>
          <xdr:spPr>
            <a:xfrm>
              <a:off x="1822704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1" name="ZoneTexte 10"/>
            <xdr:cNvSpPr txBox="1"/>
          </xdr:nvSpPr>
          <xdr:spPr>
            <a:xfrm>
              <a:off x="1822704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29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ZoneTexte 11"/>
            <xdr:cNvSpPr txBox="1"/>
          </xdr:nvSpPr>
          <xdr:spPr>
            <a:xfrm>
              <a:off x="1981200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2" name="ZoneTexte 11"/>
            <xdr:cNvSpPr txBox="1"/>
          </xdr:nvSpPr>
          <xdr:spPr>
            <a:xfrm>
              <a:off x="1981200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31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ZoneTexte 12"/>
            <xdr:cNvSpPr txBox="1"/>
          </xdr:nvSpPr>
          <xdr:spPr>
            <a:xfrm>
              <a:off x="2139696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3" name="ZoneTexte 12"/>
            <xdr:cNvSpPr txBox="1"/>
          </xdr:nvSpPr>
          <xdr:spPr>
            <a:xfrm>
              <a:off x="2139696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33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ZoneTexte 13"/>
            <xdr:cNvSpPr txBox="1"/>
          </xdr:nvSpPr>
          <xdr:spPr>
            <a:xfrm>
              <a:off x="2298192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4" name="ZoneTexte 13"/>
            <xdr:cNvSpPr txBox="1"/>
          </xdr:nvSpPr>
          <xdr:spPr>
            <a:xfrm>
              <a:off x="2298192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35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ZoneTexte 14"/>
            <xdr:cNvSpPr txBox="1"/>
          </xdr:nvSpPr>
          <xdr:spPr>
            <a:xfrm>
              <a:off x="2456688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5" name="ZoneTexte 14"/>
            <xdr:cNvSpPr txBox="1"/>
          </xdr:nvSpPr>
          <xdr:spPr>
            <a:xfrm>
              <a:off x="2456688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36</xdr:col>
      <xdr:colOff>19050</xdr:colOff>
      <xdr:row>2</xdr:row>
      <xdr:rowOff>28575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ZoneTexte 15"/>
            <xdr:cNvSpPr txBox="1"/>
          </xdr:nvSpPr>
          <xdr:spPr>
            <a:xfrm>
              <a:off x="25378410" y="39433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6" name="ZoneTexte 15"/>
            <xdr:cNvSpPr txBox="1"/>
          </xdr:nvSpPr>
          <xdr:spPr>
            <a:xfrm>
              <a:off x="25378410" y="39433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38</xdr:col>
      <xdr:colOff>28575</xdr:colOff>
      <xdr:row>2</xdr:row>
      <xdr:rowOff>19050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ZoneTexte 16"/>
            <xdr:cNvSpPr txBox="1"/>
          </xdr:nvSpPr>
          <xdr:spPr>
            <a:xfrm>
              <a:off x="26972895" y="38481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7" name="ZoneTexte 16"/>
            <xdr:cNvSpPr txBox="1"/>
          </xdr:nvSpPr>
          <xdr:spPr>
            <a:xfrm>
              <a:off x="26972895" y="38481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40</xdr:col>
      <xdr:colOff>28575</xdr:colOff>
      <xdr:row>2</xdr:row>
      <xdr:rowOff>19050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ZoneTexte 17"/>
            <xdr:cNvSpPr txBox="1"/>
          </xdr:nvSpPr>
          <xdr:spPr>
            <a:xfrm>
              <a:off x="28557855" y="38481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8" name="ZoneTexte 17"/>
            <xdr:cNvSpPr txBox="1"/>
          </xdr:nvSpPr>
          <xdr:spPr>
            <a:xfrm>
              <a:off x="28557855" y="38481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42</xdr:col>
      <xdr:colOff>19050</xdr:colOff>
      <xdr:row>2</xdr:row>
      <xdr:rowOff>38100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" name="ZoneTexte 18"/>
            <xdr:cNvSpPr txBox="1"/>
          </xdr:nvSpPr>
          <xdr:spPr>
            <a:xfrm>
              <a:off x="30133290" y="40386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9" name="ZoneTexte 18"/>
            <xdr:cNvSpPr txBox="1"/>
          </xdr:nvSpPr>
          <xdr:spPr>
            <a:xfrm>
              <a:off x="30133290" y="40386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44</xdr:col>
      <xdr:colOff>19050</xdr:colOff>
      <xdr:row>2</xdr:row>
      <xdr:rowOff>19050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" name="ZoneTexte 19"/>
            <xdr:cNvSpPr txBox="1"/>
          </xdr:nvSpPr>
          <xdr:spPr>
            <a:xfrm>
              <a:off x="31718250" y="38481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0" name="ZoneTexte 19"/>
            <xdr:cNvSpPr txBox="1"/>
          </xdr:nvSpPr>
          <xdr:spPr>
            <a:xfrm>
              <a:off x="31718250" y="38481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46</xdr:col>
      <xdr:colOff>28575</xdr:colOff>
      <xdr:row>2</xdr:row>
      <xdr:rowOff>28575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" name="ZoneTexte 20"/>
            <xdr:cNvSpPr txBox="1"/>
          </xdr:nvSpPr>
          <xdr:spPr>
            <a:xfrm>
              <a:off x="33312735" y="39433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1" name="ZoneTexte 20"/>
            <xdr:cNvSpPr txBox="1"/>
          </xdr:nvSpPr>
          <xdr:spPr>
            <a:xfrm>
              <a:off x="33312735" y="39433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48</xdr:col>
      <xdr:colOff>28575</xdr:colOff>
      <xdr:row>2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" name="ZoneTexte 21"/>
            <xdr:cNvSpPr txBox="1"/>
          </xdr:nvSpPr>
          <xdr:spPr>
            <a:xfrm>
              <a:off x="34897695" y="37528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2" name="ZoneTexte 21"/>
            <xdr:cNvSpPr txBox="1"/>
          </xdr:nvSpPr>
          <xdr:spPr>
            <a:xfrm>
              <a:off x="34897695" y="37528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50</xdr:col>
      <xdr:colOff>38100</xdr:colOff>
      <xdr:row>2</xdr:row>
      <xdr:rowOff>19050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3" name="ZoneTexte 22"/>
            <xdr:cNvSpPr txBox="1"/>
          </xdr:nvSpPr>
          <xdr:spPr>
            <a:xfrm>
              <a:off x="36492180" y="38481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3" name="ZoneTexte 22"/>
            <xdr:cNvSpPr txBox="1"/>
          </xdr:nvSpPr>
          <xdr:spPr>
            <a:xfrm>
              <a:off x="36492180" y="38481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37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4" name="ZoneTexte 23"/>
            <xdr:cNvSpPr txBox="1"/>
          </xdr:nvSpPr>
          <xdr:spPr>
            <a:xfrm>
              <a:off x="2615184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4" name="ZoneTexte 23"/>
            <xdr:cNvSpPr txBox="1"/>
          </xdr:nvSpPr>
          <xdr:spPr>
            <a:xfrm>
              <a:off x="2615184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39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5" name="ZoneTexte 24"/>
            <xdr:cNvSpPr txBox="1"/>
          </xdr:nvSpPr>
          <xdr:spPr>
            <a:xfrm>
              <a:off x="2773680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5" name="ZoneTexte 24"/>
            <xdr:cNvSpPr txBox="1"/>
          </xdr:nvSpPr>
          <xdr:spPr>
            <a:xfrm>
              <a:off x="2773680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41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6" name="ZoneTexte 25"/>
            <xdr:cNvSpPr txBox="1"/>
          </xdr:nvSpPr>
          <xdr:spPr>
            <a:xfrm>
              <a:off x="2932176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6" name="ZoneTexte 25"/>
            <xdr:cNvSpPr txBox="1"/>
          </xdr:nvSpPr>
          <xdr:spPr>
            <a:xfrm>
              <a:off x="2932176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43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7" name="ZoneTexte 26"/>
            <xdr:cNvSpPr txBox="1"/>
          </xdr:nvSpPr>
          <xdr:spPr>
            <a:xfrm>
              <a:off x="3090672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7" name="ZoneTexte 26"/>
            <xdr:cNvSpPr txBox="1"/>
          </xdr:nvSpPr>
          <xdr:spPr>
            <a:xfrm>
              <a:off x="3090672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45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8" name="ZoneTexte 27"/>
            <xdr:cNvSpPr txBox="1"/>
          </xdr:nvSpPr>
          <xdr:spPr>
            <a:xfrm>
              <a:off x="3249168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8" name="ZoneTexte 27"/>
            <xdr:cNvSpPr txBox="1"/>
          </xdr:nvSpPr>
          <xdr:spPr>
            <a:xfrm>
              <a:off x="3249168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47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9" name="ZoneTexte 28"/>
            <xdr:cNvSpPr txBox="1"/>
          </xdr:nvSpPr>
          <xdr:spPr>
            <a:xfrm>
              <a:off x="3407664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9" name="ZoneTexte 28"/>
            <xdr:cNvSpPr txBox="1"/>
          </xdr:nvSpPr>
          <xdr:spPr>
            <a:xfrm>
              <a:off x="3407664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49</xdr:col>
      <xdr:colOff>19050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0" name="ZoneTexte 29"/>
            <xdr:cNvSpPr txBox="1"/>
          </xdr:nvSpPr>
          <xdr:spPr>
            <a:xfrm>
              <a:off x="3568065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30" name="ZoneTexte 29"/>
            <xdr:cNvSpPr txBox="1"/>
          </xdr:nvSpPr>
          <xdr:spPr>
            <a:xfrm>
              <a:off x="3568065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51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1" name="ZoneTexte 30"/>
            <xdr:cNvSpPr txBox="1"/>
          </xdr:nvSpPr>
          <xdr:spPr>
            <a:xfrm>
              <a:off x="3724656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31" name="ZoneTexte 30"/>
            <xdr:cNvSpPr txBox="1"/>
          </xdr:nvSpPr>
          <xdr:spPr>
            <a:xfrm>
              <a:off x="3724656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22</xdr:col>
      <xdr:colOff>85725</xdr:colOff>
      <xdr:row>10</xdr:row>
      <xdr:rowOff>185737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2" name="ZoneTexte 31"/>
            <xdr:cNvSpPr txBox="1"/>
          </xdr:nvSpPr>
          <xdr:spPr>
            <a:xfrm>
              <a:off x="14350365" y="2014537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32" name="ZoneTexte 31"/>
            <xdr:cNvSpPr txBox="1"/>
          </xdr:nvSpPr>
          <xdr:spPr>
            <a:xfrm>
              <a:off x="14350365" y="2014537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23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3" name="ZoneTexte 32"/>
            <xdr:cNvSpPr txBox="1"/>
          </xdr:nvSpPr>
          <xdr:spPr>
            <a:xfrm>
              <a:off x="1505712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33" name="ZoneTexte 32"/>
            <xdr:cNvSpPr txBox="1"/>
          </xdr:nvSpPr>
          <xdr:spPr>
            <a:xfrm>
              <a:off x="1505712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25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4" name="ZoneTexte 33"/>
            <xdr:cNvSpPr txBox="1"/>
          </xdr:nvSpPr>
          <xdr:spPr>
            <a:xfrm>
              <a:off x="1664208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34" name="ZoneTexte 33"/>
            <xdr:cNvSpPr txBox="1"/>
          </xdr:nvSpPr>
          <xdr:spPr>
            <a:xfrm>
              <a:off x="1664208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26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5" name="ZoneTexte 34"/>
            <xdr:cNvSpPr txBox="1"/>
          </xdr:nvSpPr>
          <xdr:spPr>
            <a:xfrm>
              <a:off x="1743456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35" name="ZoneTexte 34"/>
            <xdr:cNvSpPr txBox="1"/>
          </xdr:nvSpPr>
          <xdr:spPr>
            <a:xfrm>
              <a:off x="1743456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27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6" name="ZoneTexte 35"/>
            <xdr:cNvSpPr txBox="1"/>
          </xdr:nvSpPr>
          <xdr:spPr>
            <a:xfrm>
              <a:off x="1822704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36" name="ZoneTexte 35"/>
            <xdr:cNvSpPr txBox="1"/>
          </xdr:nvSpPr>
          <xdr:spPr>
            <a:xfrm>
              <a:off x="1822704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28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7" name="ZoneTexte 36"/>
            <xdr:cNvSpPr txBox="1"/>
          </xdr:nvSpPr>
          <xdr:spPr>
            <a:xfrm>
              <a:off x="1901952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37" name="ZoneTexte 36"/>
            <xdr:cNvSpPr txBox="1"/>
          </xdr:nvSpPr>
          <xdr:spPr>
            <a:xfrm>
              <a:off x="1901952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29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8" name="ZoneTexte 37"/>
            <xdr:cNvSpPr txBox="1"/>
          </xdr:nvSpPr>
          <xdr:spPr>
            <a:xfrm>
              <a:off x="1981200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38" name="ZoneTexte 37"/>
            <xdr:cNvSpPr txBox="1"/>
          </xdr:nvSpPr>
          <xdr:spPr>
            <a:xfrm>
              <a:off x="1981200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30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9" name="ZoneTexte 38"/>
            <xdr:cNvSpPr txBox="1"/>
          </xdr:nvSpPr>
          <xdr:spPr>
            <a:xfrm>
              <a:off x="2060448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39" name="ZoneTexte 38"/>
            <xdr:cNvSpPr txBox="1"/>
          </xdr:nvSpPr>
          <xdr:spPr>
            <a:xfrm>
              <a:off x="2060448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31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0" name="ZoneTexte 39"/>
            <xdr:cNvSpPr txBox="1"/>
          </xdr:nvSpPr>
          <xdr:spPr>
            <a:xfrm>
              <a:off x="2139696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40" name="ZoneTexte 39"/>
            <xdr:cNvSpPr txBox="1"/>
          </xdr:nvSpPr>
          <xdr:spPr>
            <a:xfrm>
              <a:off x="2139696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32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1" name="ZoneTexte 40"/>
            <xdr:cNvSpPr txBox="1"/>
          </xdr:nvSpPr>
          <xdr:spPr>
            <a:xfrm>
              <a:off x="2218944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41" name="ZoneTexte 40"/>
            <xdr:cNvSpPr txBox="1"/>
          </xdr:nvSpPr>
          <xdr:spPr>
            <a:xfrm>
              <a:off x="2218944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33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2" name="ZoneTexte 41"/>
            <xdr:cNvSpPr txBox="1"/>
          </xdr:nvSpPr>
          <xdr:spPr>
            <a:xfrm>
              <a:off x="2298192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42" name="ZoneTexte 41"/>
            <xdr:cNvSpPr txBox="1"/>
          </xdr:nvSpPr>
          <xdr:spPr>
            <a:xfrm>
              <a:off x="2298192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34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3" name="ZoneTexte 42"/>
            <xdr:cNvSpPr txBox="1"/>
          </xdr:nvSpPr>
          <xdr:spPr>
            <a:xfrm>
              <a:off x="2377440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43" name="ZoneTexte 42"/>
            <xdr:cNvSpPr txBox="1"/>
          </xdr:nvSpPr>
          <xdr:spPr>
            <a:xfrm>
              <a:off x="2377440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35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4" name="ZoneTexte 43"/>
            <xdr:cNvSpPr txBox="1"/>
          </xdr:nvSpPr>
          <xdr:spPr>
            <a:xfrm>
              <a:off x="2456688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44" name="ZoneTexte 43"/>
            <xdr:cNvSpPr txBox="1"/>
          </xdr:nvSpPr>
          <xdr:spPr>
            <a:xfrm>
              <a:off x="2456688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36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5" name="ZoneTexte 44"/>
            <xdr:cNvSpPr txBox="1"/>
          </xdr:nvSpPr>
          <xdr:spPr>
            <a:xfrm>
              <a:off x="2535936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45" name="ZoneTexte 44"/>
            <xdr:cNvSpPr txBox="1"/>
          </xdr:nvSpPr>
          <xdr:spPr>
            <a:xfrm>
              <a:off x="2535936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24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6" name="ZoneTexte 45"/>
            <xdr:cNvSpPr txBox="1"/>
          </xdr:nvSpPr>
          <xdr:spPr>
            <a:xfrm>
              <a:off x="1584960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46" name="ZoneTexte 45"/>
            <xdr:cNvSpPr txBox="1"/>
          </xdr:nvSpPr>
          <xdr:spPr>
            <a:xfrm>
              <a:off x="1584960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21</xdr:col>
      <xdr:colOff>133350</xdr:colOff>
      <xdr:row>21</xdr:row>
      <xdr:rowOff>23812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7" name="ZoneTexte 46"/>
            <xdr:cNvSpPr txBox="1"/>
          </xdr:nvSpPr>
          <xdr:spPr>
            <a:xfrm>
              <a:off x="13605510" y="3864292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47" name="ZoneTexte 46"/>
            <xdr:cNvSpPr txBox="1"/>
          </xdr:nvSpPr>
          <xdr:spPr>
            <a:xfrm>
              <a:off x="13605510" y="3864292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21</xdr:col>
      <xdr:colOff>161925</xdr:colOff>
      <xdr:row>21</xdr:row>
      <xdr:rowOff>180975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8" name="ZoneTexte 47"/>
            <xdr:cNvSpPr txBox="1"/>
          </xdr:nvSpPr>
          <xdr:spPr>
            <a:xfrm>
              <a:off x="13634085" y="4021455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48" name="ZoneTexte 47"/>
            <xdr:cNvSpPr txBox="1"/>
          </xdr:nvSpPr>
          <xdr:spPr>
            <a:xfrm>
              <a:off x="13634085" y="4021455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22</xdr:col>
      <xdr:colOff>95250</xdr:colOff>
      <xdr:row>26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9" name="ZoneTexte 48"/>
            <xdr:cNvSpPr txBox="1"/>
          </xdr:nvSpPr>
          <xdr:spPr>
            <a:xfrm>
              <a:off x="14359890" y="476440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49" name="ZoneTexte 48"/>
            <xdr:cNvSpPr txBox="1"/>
          </xdr:nvSpPr>
          <xdr:spPr>
            <a:xfrm>
              <a:off x="14359890" y="476440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23</xdr:col>
      <xdr:colOff>95250</xdr:colOff>
      <xdr:row>26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0" name="ZoneTexte 49"/>
            <xdr:cNvSpPr txBox="1"/>
          </xdr:nvSpPr>
          <xdr:spPr>
            <a:xfrm>
              <a:off x="15152370" y="476440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50" name="ZoneTexte 49"/>
            <xdr:cNvSpPr txBox="1"/>
          </xdr:nvSpPr>
          <xdr:spPr>
            <a:xfrm>
              <a:off x="15152370" y="476440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24</xdr:col>
      <xdr:colOff>85725</xdr:colOff>
      <xdr:row>26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1" name="ZoneTexte 50"/>
            <xdr:cNvSpPr txBox="1"/>
          </xdr:nvSpPr>
          <xdr:spPr>
            <a:xfrm>
              <a:off x="15935325" y="475488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51" name="ZoneTexte 50"/>
            <xdr:cNvSpPr txBox="1"/>
          </xdr:nvSpPr>
          <xdr:spPr>
            <a:xfrm>
              <a:off x="15935325" y="475488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25</xdr:col>
      <xdr:colOff>66675</xdr:colOff>
      <xdr:row>26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2" name="ZoneTexte 51"/>
            <xdr:cNvSpPr txBox="1"/>
          </xdr:nvSpPr>
          <xdr:spPr>
            <a:xfrm>
              <a:off x="16708755" y="477393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52" name="ZoneTexte 51"/>
            <xdr:cNvSpPr txBox="1"/>
          </xdr:nvSpPr>
          <xdr:spPr>
            <a:xfrm>
              <a:off x="16708755" y="477393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22</xdr:col>
      <xdr:colOff>95250</xdr:colOff>
      <xdr:row>34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3" name="ZoneTexte 52"/>
            <xdr:cNvSpPr txBox="1"/>
          </xdr:nvSpPr>
          <xdr:spPr>
            <a:xfrm>
              <a:off x="14359890" y="622744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53" name="ZoneTexte 52"/>
            <xdr:cNvSpPr txBox="1"/>
          </xdr:nvSpPr>
          <xdr:spPr>
            <a:xfrm>
              <a:off x="14359890" y="622744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23</xdr:col>
      <xdr:colOff>95250</xdr:colOff>
      <xdr:row>34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4" name="ZoneTexte 53"/>
            <xdr:cNvSpPr txBox="1"/>
          </xdr:nvSpPr>
          <xdr:spPr>
            <a:xfrm>
              <a:off x="15152370" y="622744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54" name="ZoneTexte 53"/>
            <xdr:cNvSpPr txBox="1"/>
          </xdr:nvSpPr>
          <xdr:spPr>
            <a:xfrm>
              <a:off x="15152370" y="622744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24</xdr:col>
      <xdr:colOff>85725</xdr:colOff>
      <xdr:row>34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5" name="ZoneTexte 54"/>
            <xdr:cNvSpPr txBox="1"/>
          </xdr:nvSpPr>
          <xdr:spPr>
            <a:xfrm>
              <a:off x="15935325" y="621792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55" name="ZoneTexte 54"/>
            <xdr:cNvSpPr txBox="1"/>
          </xdr:nvSpPr>
          <xdr:spPr>
            <a:xfrm>
              <a:off x="15935325" y="621792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25</xdr:col>
      <xdr:colOff>66675</xdr:colOff>
      <xdr:row>34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6" name="ZoneTexte 55"/>
            <xdr:cNvSpPr txBox="1"/>
          </xdr:nvSpPr>
          <xdr:spPr>
            <a:xfrm>
              <a:off x="16708755" y="623697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56" name="ZoneTexte 55"/>
            <xdr:cNvSpPr txBox="1"/>
          </xdr:nvSpPr>
          <xdr:spPr>
            <a:xfrm>
              <a:off x="16708755" y="623697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32</xdr:col>
      <xdr:colOff>95250</xdr:colOff>
      <xdr:row>26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7" name="ZoneTexte 56"/>
            <xdr:cNvSpPr txBox="1"/>
          </xdr:nvSpPr>
          <xdr:spPr>
            <a:xfrm>
              <a:off x="22284690" y="476440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57" name="ZoneTexte 56"/>
            <xdr:cNvSpPr txBox="1"/>
          </xdr:nvSpPr>
          <xdr:spPr>
            <a:xfrm>
              <a:off x="22284690" y="476440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33</xdr:col>
      <xdr:colOff>95250</xdr:colOff>
      <xdr:row>26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8" name="ZoneTexte 57"/>
            <xdr:cNvSpPr txBox="1"/>
          </xdr:nvSpPr>
          <xdr:spPr>
            <a:xfrm>
              <a:off x="23077170" y="476440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58" name="ZoneTexte 57"/>
            <xdr:cNvSpPr txBox="1"/>
          </xdr:nvSpPr>
          <xdr:spPr>
            <a:xfrm>
              <a:off x="23077170" y="476440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34</xdr:col>
      <xdr:colOff>85725</xdr:colOff>
      <xdr:row>26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9" name="ZoneTexte 58"/>
            <xdr:cNvSpPr txBox="1"/>
          </xdr:nvSpPr>
          <xdr:spPr>
            <a:xfrm>
              <a:off x="23860125" y="475488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59" name="ZoneTexte 58"/>
            <xdr:cNvSpPr txBox="1"/>
          </xdr:nvSpPr>
          <xdr:spPr>
            <a:xfrm>
              <a:off x="23860125" y="475488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35</xdr:col>
      <xdr:colOff>66675</xdr:colOff>
      <xdr:row>26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0" name="ZoneTexte 59"/>
            <xdr:cNvSpPr txBox="1"/>
          </xdr:nvSpPr>
          <xdr:spPr>
            <a:xfrm>
              <a:off x="24633555" y="477393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60" name="ZoneTexte 59"/>
            <xdr:cNvSpPr txBox="1"/>
          </xdr:nvSpPr>
          <xdr:spPr>
            <a:xfrm>
              <a:off x="24633555" y="477393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32</xdr:col>
      <xdr:colOff>95250</xdr:colOff>
      <xdr:row>34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1" name="ZoneTexte 60"/>
            <xdr:cNvSpPr txBox="1"/>
          </xdr:nvSpPr>
          <xdr:spPr>
            <a:xfrm>
              <a:off x="22284690" y="622744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61" name="ZoneTexte 60"/>
            <xdr:cNvSpPr txBox="1"/>
          </xdr:nvSpPr>
          <xdr:spPr>
            <a:xfrm>
              <a:off x="22284690" y="622744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33</xdr:col>
      <xdr:colOff>95250</xdr:colOff>
      <xdr:row>34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2" name="ZoneTexte 61"/>
            <xdr:cNvSpPr txBox="1"/>
          </xdr:nvSpPr>
          <xdr:spPr>
            <a:xfrm>
              <a:off x="23077170" y="622744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62" name="ZoneTexte 61"/>
            <xdr:cNvSpPr txBox="1"/>
          </xdr:nvSpPr>
          <xdr:spPr>
            <a:xfrm>
              <a:off x="23077170" y="622744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34</xdr:col>
      <xdr:colOff>85725</xdr:colOff>
      <xdr:row>34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3" name="ZoneTexte 62"/>
            <xdr:cNvSpPr txBox="1"/>
          </xdr:nvSpPr>
          <xdr:spPr>
            <a:xfrm>
              <a:off x="23860125" y="621792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63" name="ZoneTexte 62"/>
            <xdr:cNvSpPr txBox="1"/>
          </xdr:nvSpPr>
          <xdr:spPr>
            <a:xfrm>
              <a:off x="23860125" y="621792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35</xdr:col>
      <xdr:colOff>66675</xdr:colOff>
      <xdr:row>34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4" name="ZoneTexte 63"/>
            <xdr:cNvSpPr txBox="1"/>
          </xdr:nvSpPr>
          <xdr:spPr>
            <a:xfrm>
              <a:off x="24633555" y="623697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64" name="ZoneTexte 63"/>
            <xdr:cNvSpPr txBox="1"/>
          </xdr:nvSpPr>
          <xdr:spPr>
            <a:xfrm>
              <a:off x="24633555" y="623697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42</xdr:col>
      <xdr:colOff>95250</xdr:colOff>
      <xdr:row>26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5" name="ZoneTexte 64"/>
            <xdr:cNvSpPr txBox="1"/>
          </xdr:nvSpPr>
          <xdr:spPr>
            <a:xfrm>
              <a:off x="30209490" y="476440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65" name="ZoneTexte 64"/>
            <xdr:cNvSpPr txBox="1"/>
          </xdr:nvSpPr>
          <xdr:spPr>
            <a:xfrm>
              <a:off x="30209490" y="476440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43</xdr:col>
      <xdr:colOff>95250</xdr:colOff>
      <xdr:row>26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6" name="ZoneTexte 65"/>
            <xdr:cNvSpPr txBox="1"/>
          </xdr:nvSpPr>
          <xdr:spPr>
            <a:xfrm>
              <a:off x="31001970" y="476440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66" name="ZoneTexte 65"/>
            <xdr:cNvSpPr txBox="1"/>
          </xdr:nvSpPr>
          <xdr:spPr>
            <a:xfrm>
              <a:off x="31001970" y="476440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44</xdr:col>
      <xdr:colOff>85725</xdr:colOff>
      <xdr:row>26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7" name="ZoneTexte 66"/>
            <xdr:cNvSpPr txBox="1"/>
          </xdr:nvSpPr>
          <xdr:spPr>
            <a:xfrm>
              <a:off x="31784925" y="475488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67" name="ZoneTexte 66"/>
            <xdr:cNvSpPr txBox="1"/>
          </xdr:nvSpPr>
          <xdr:spPr>
            <a:xfrm>
              <a:off x="31784925" y="475488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45</xdr:col>
      <xdr:colOff>66675</xdr:colOff>
      <xdr:row>26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8" name="ZoneTexte 67"/>
            <xdr:cNvSpPr txBox="1"/>
          </xdr:nvSpPr>
          <xdr:spPr>
            <a:xfrm>
              <a:off x="32558355" y="477393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68" name="ZoneTexte 67"/>
            <xdr:cNvSpPr txBox="1"/>
          </xdr:nvSpPr>
          <xdr:spPr>
            <a:xfrm>
              <a:off x="32558355" y="477393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42</xdr:col>
      <xdr:colOff>95250</xdr:colOff>
      <xdr:row>34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9" name="ZoneTexte 68"/>
            <xdr:cNvSpPr txBox="1"/>
          </xdr:nvSpPr>
          <xdr:spPr>
            <a:xfrm>
              <a:off x="30209490" y="622744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69" name="ZoneTexte 68"/>
            <xdr:cNvSpPr txBox="1"/>
          </xdr:nvSpPr>
          <xdr:spPr>
            <a:xfrm>
              <a:off x="30209490" y="622744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43</xdr:col>
      <xdr:colOff>95250</xdr:colOff>
      <xdr:row>34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0" name="ZoneTexte 69"/>
            <xdr:cNvSpPr txBox="1"/>
          </xdr:nvSpPr>
          <xdr:spPr>
            <a:xfrm>
              <a:off x="31001970" y="622744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70" name="ZoneTexte 69"/>
            <xdr:cNvSpPr txBox="1"/>
          </xdr:nvSpPr>
          <xdr:spPr>
            <a:xfrm>
              <a:off x="31001970" y="622744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44</xdr:col>
      <xdr:colOff>85725</xdr:colOff>
      <xdr:row>34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1" name="ZoneTexte 70"/>
            <xdr:cNvSpPr txBox="1"/>
          </xdr:nvSpPr>
          <xdr:spPr>
            <a:xfrm>
              <a:off x="31784925" y="621792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71" name="ZoneTexte 70"/>
            <xdr:cNvSpPr txBox="1"/>
          </xdr:nvSpPr>
          <xdr:spPr>
            <a:xfrm>
              <a:off x="31784925" y="621792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45</xdr:col>
      <xdr:colOff>66675</xdr:colOff>
      <xdr:row>34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2" name="ZoneTexte 71"/>
            <xdr:cNvSpPr txBox="1"/>
          </xdr:nvSpPr>
          <xdr:spPr>
            <a:xfrm>
              <a:off x="32558355" y="623697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72" name="ZoneTexte 71"/>
            <xdr:cNvSpPr txBox="1"/>
          </xdr:nvSpPr>
          <xdr:spPr>
            <a:xfrm>
              <a:off x="32558355" y="623697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52</xdr:col>
      <xdr:colOff>95250</xdr:colOff>
      <xdr:row>26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3" name="ZoneTexte 72"/>
            <xdr:cNvSpPr txBox="1"/>
          </xdr:nvSpPr>
          <xdr:spPr>
            <a:xfrm>
              <a:off x="38134290" y="476440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73" name="ZoneTexte 72"/>
            <xdr:cNvSpPr txBox="1"/>
          </xdr:nvSpPr>
          <xdr:spPr>
            <a:xfrm>
              <a:off x="38134290" y="476440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53</xdr:col>
      <xdr:colOff>95250</xdr:colOff>
      <xdr:row>26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4" name="ZoneTexte 73"/>
            <xdr:cNvSpPr txBox="1"/>
          </xdr:nvSpPr>
          <xdr:spPr>
            <a:xfrm>
              <a:off x="38926770" y="476440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74" name="ZoneTexte 73"/>
            <xdr:cNvSpPr txBox="1"/>
          </xdr:nvSpPr>
          <xdr:spPr>
            <a:xfrm>
              <a:off x="38926770" y="476440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54</xdr:col>
      <xdr:colOff>85725</xdr:colOff>
      <xdr:row>26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5" name="ZoneTexte 74"/>
            <xdr:cNvSpPr txBox="1"/>
          </xdr:nvSpPr>
          <xdr:spPr>
            <a:xfrm>
              <a:off x="39709725" y="475488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75" name="ZoneTexte 74"/>
            <xdr:cNvSpPr txBox="1"/>
          </xdr:nvSpPr>
          <xdr:spPr>
            <a:xfrm>
              <a:off x="39709725" y="475488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55</xdr:col>
      <xdr:colOff>66675</xdr:colOff>
      <xdr:row>26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6" name="ZoneTexte 75"/>
            <xdr:cNvSpPr txBox="1"/>
          </xdr:nvSpPr>
          <xdr:spPr>
            <a:xfrm>
              <a:off x="40483155" y="477393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76" name="ZoneTexte 75"/>
            <xdr:cNvSpPr txBox="1"/>
          </xdr:nvSpPr>
          <xdr:spPr>
            <a:xfrm>
              <a:off x="40483155" y="477393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52</xdr:col>
      <xdr:colOff>95250</xdr:colOff>
      <xdr:row>34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7" name="ZoneTexte 76"/>
            <xdr:cNvSpPr txBox="1"/>
          </xdr:nvSpPr>
          <xdr:spPr>
            <a:xfrm>
              <a:off x="38134290" y="622744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77" name="ZoneTexte 76"/>
            <xdr:cNvSpPr txBox="1"/>
          </xdr:nvSpPr>
          <xdr:spPr>
            <a:xfrm>
              <a:off x="38134290" y="622744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53</xdr:col>
      <xdr:colOff>95250</xdr:colOff>
      <xdr:row>34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8" name="ZoneTexte 77"/>
            <xdr:cNvSpPr txBox="1"/>
          </xdr:nvSpPr>
          <xdr:spPr>
            <a:xfrm>
              <a:off x="38926770" y="622744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78" name="ZoneTexte 77"/>
            <xdr:cNvSpPr txBox="1"/>
          </xdr:nvSpPr>
          <xdr:spPr>
            <a:xfrm>
              <a:off x="38926770" y="622744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54</xdr:col>
      <xdr:colOff>85725</xdr:colOff>
      <xdr:row>34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9" name="ZoneTexte 78"/>
            <xdr:cNvSpPr txBox="1"/>
          </xdr:nvSpPr>
          <xdr:spPr>
            <a:xfrm>
              <a:off x="39709725" y="621792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79" name="ZoneTexte 78"/>
            <xdr:cNvSpPr txBox="1"/>
          </xdr:nvSpPr>
          <xdr:spPr>
            <a:xfrm>
              <a:off x="39709725" y="621792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55</xdr:col>
      <xdr:colOff>66675</xdr:colOff>
      <xdr:row>34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0" name="ZoneTexte 79"/>
            <xdr:cNvSpPr txBox="1"/>
          </xdr:nvSpPr>
          <xdr:spPr>
            <a:xfrm>
              <a:off x="40483155" y="623697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80" name="ZoneTexte 79"/>
            <xdr:cNvSpPr txBox="1"/>
          </xdr:nvSpPr>
          <xdr:spPr>
            <a:xfrm>
              <a:off x="40483155" y="623697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22</xdr:col>
      <xdr:colOff>95250</xdr:colOff>
      <xdr:row>43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1" name="ZoneTexte 80"/>
            <xdr:cNvSpPr txBox="1"/>
          </xdr:nvSpPr>
          <xdr:spPr>
            <a:xfrm>
              <a:off x="14359890" y="787336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81" name="ZoneTexte 80"/>
            <xdr:cNvSpPr txBox="1"/>
          </xdr:nvSpPr>
          <xdr:spPr>
            <a:xfrm>
              <a:off x="14359890" y="787336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23</xdr:col>
      <xdr:colOff>95250</xdr:colOff>
      <xdr:row>43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2" name="ZoneTexte 81"/>
            <xdr:cNvSpPr txBox="1"/>
          </xdr:nvSpPr>
          <xdr:spPr>
            <a:xfrm>
              <a:off x="15152370" y="787336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82" name="ZoneTexte 81"/>
            <xdr:cNvSpPr txBox="1"/>
          </xdr:nvSpPr>
          <xdr:spPr>
            <a:xfrm>
              <a:off x="15152370" y="787336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24</xdr:col>
      <xdr:colOff>85725</xdr:colOff>
      <xdr:row>43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3" name="ZoneTexte 82"/>
            <xdr:cNvSpPr txBox="1"/>
          </xdr:nvSpPr>
          <xdr:spPr>
            <a:xfrm>
              <a:off x="15935325" y="786384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83" name="ZoneTexte 82"/>
            <xdr:cNvSpPr txBox="1"/>
          </xdr:nvSpPr>
          <xdr:spPr>
            <a:xfrm>
              <a:off x="15935325" y="786384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25</xdr:col>
      <xdr:colOff>66675</xdr:colOff>
      <xdr:row>43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4" name="ZoneTexte 83"/>
            <xdr:cNvSpPr txBox="1"/>
          </xdr:nvSpPr>
          <xdr:spPr>
            <a:xfrm>
              <a:off x="16708755" y="788289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84" name="ZoneTexte 83"/>
            <xdr:cNvSpPr txBox="1"/>
          </xdr:nvSpPr>
          <xdr:spPr>
            <a:xfrm>
              <a:off x="16708755" y="788289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62</xdr:col>
      <xdr:colOff>95250</xdr:colOff>
      <xdr:row>26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5" name="ZoneTexte 84"/>
            <xdr:cNvSpPr txBox="1"/>
          </xdr:nvSpPr>
          <xdr:spPr>
            <a:xfrm>
              <a:off x="46059090" y="476440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85" name="ZoneTexte 84"/>
            <xdr:cNvSpPr txBox="1"/>
          </xdr:nvSpPr>
          <xdr:spPr>
            <a:xfrm>
              <a:off x="46059090" y="476440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63</xdr:col>
      <xdr:colOff>95250</xdr:colOff>
      <xdr:row>26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6" name="ZoneTexte 85"/>
            <xdr:cNvSpPr txBox="1"/>
          </xdr:nvSpPr>
          <xdr:spPr>
            <a:xfrm>
              <a:off x="46851570" y="476440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86" name="ZoneTexte 85"/>
            <xdr:cNvSpPr txBox="1"/>
          </xdr:nvSpPr>
          <xdr:spPr>
            <a:xfrm>
              <a:off x="46851570" y="476440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64</xdr:col>
      <xdr:colOff>85725</xdr:colOff>
      <xdr:row>26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7" name="ZoneTexte 86"/>
            <xdr:cNvSpPr txBox="1"/>
          </xdr:nvSpPr>
          <xdr:spPr>
            <a:xfrm>
              <a:off x="47634525" y="475488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87" name="ZoneTexte 86"/>
            <xdr:cNvSpPr txBox="1"/>
          </xdr:nvSpPr>
          <xdr:spPr>
            <a:xfrm>
              <a:off x="47634525" y="475488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65</xdr:col>
      <xdr:colOff>66675</xdr:colOff>
      <xdr:row>26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8" name="ZoneTexte 87"/>
            <xdr:cNvSpPr txBox="1"/>
          </xdr:nvSpPr>
          <xdr:spPr>
            <a:xfrm>
              <a:off x="48407955" y="477393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88" name="ZoneTexte 87"/>
            <xdr:cNvSpPr txBox="1"/>
          </xdr:nvSpPr>
          <xdr:spPr>
            <a:xfrm>
              <a:off x="48407955" y="477393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62</xdr:col>
      <xdr:colOff>95250</xdr:colOff>
      <xdr:row>34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9" name="ZoneTexte 88"/>
            <xdr:cNvSpPr txBox="1"/>
          </xdr:nvSpPr>
          <xdr:spPr>
            <a:xfrm>
              <a:off x="46059090" y="622744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89" name="ZoneTexte 88"/>
            <xdr:cNvSpPr txBox="1"/>
          </xdr:nvSpPr>
          <xdr:spPr>
            <a:xfrm>
              <a:off x="46059090" y="622744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63</xdr:col>
      <xdr:colOff>95250</xdr:colOff>
      <xdr:row>34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0" name="ZoneTexte 89"/>
            <xdr:cNvSpPr txBox="1"/>
          </xdr:nvSpPr>
          <xdr:spPr>
            <a:xfrm>
              <a:off x="46851570" y="622744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90" name="ZoneTexte 89"/>
            <xdr:cNvSpPr txBox="1"/>
          </xdr:nvSpPr>
          <xdr:spPr>
            <a:xfrm>
              <a:off x="46851570" y="622744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64</xdr:col>
      <xdr:colOff>85725</xdr:colOff>
      <xdr:row>34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1" name="ZoneTexte 90"/>
            <xdr:cNvSpPr txBox="1"/>
          </xdr:nvSpPr>
          <xdr:spPr>
            <a:xfrm>
              <a:off x="47634525" y="621792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91" name="ZoneTexte 90"/>
            <xdr:cNvSpPr txBox="1"/>
          </xdr:nvSpPr>
          <xdr:spPr>
            <a:xfrm>
              <a:off x="47634525" y="621792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65</xdr:col>
      <xdr:colOff>66675</xdr:colOff>
      <xdr:row>34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2" name="ZoneTexte 91"/>
            <xdr:cNvSpPr txBox="1"/>
          </xdr:nvSpPr>
          <xdr:spPr>
            <a:xfrm>
              <a:off x="48407955" y="623697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92" name="ZoneTexte 91"/>
            <xdr:cNvSpPr txBox="1"/>
          </xdr:nvSpPr>
          <xdr:spPr>
            <a:xfrm>
              <a:off x="48407955" y="623697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32</xdr:col>
      <xdr:colOff>95250</xdr:colOff>
      <xdr:row>43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3" name="ZoneTexte 92"/>
            <xdr:cNvSpPr txBox="1"/>
          </xdr:nvSpPr>
          <xdr:spPr>
            <a:xfrm>
              <a:off x="22284690" y="787336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93" name="ZoneTexte 92"/>
            <xdr:cNvSpPr txBox="1"/>
          </xdr:nvSpPr>
          <xdr:spPr>
            <a:xfrm>
              <a:off x="22284690" y="787336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33</xdr:col>
      <xdr:colOff>95250</xdr:colOff>
      <xdr:row>43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4" name="ZoneTexte 93"/>
            <xdr:cNvSpPr txBox="1"/>
          </xdr:nvSpPr>
          <xdr:spPr>
            <a:xfrm>
              <a:off x="23077170" y="787336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94" name="ZoneTexte 93"/>
            <xdr:cNvSpPr txBox="1"/>
          </xdr:nvSpPr>
          <xdr:spPr>
            <a:xfrm>
              <a:off x="23077170" y="787336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34</xdr:col>
      <xdr:colOff>85725</xdr:colOff>
      <xdr:row>43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5" name="ZoneTexte 94"/>
            <xdr:cNvSpPr txBox="1"/>
          </xdr:nvSpPr>
          <xdr:spPr>
            <a:xfrm>
              <a:off x="23860125" y="786384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95" name="ZoneTexte 94"/>
            <xdr:cNvSpPr txBox="1"/>
          </xdr:nvSpPr>
          <xdr:spPr>
            <a:xfrm>
              <a:off x="23860125" y="786384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35</xdr:col>
      <xdr:colOff>66675</xdr:colOff>
      <xdr:row>43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6" name="ZoneTexte 95"/>
            <xdr:cNvSpPr txBox="1"/>
          </xdr:nvSpPr>
          <xdr:spPr>
            <a:xfrm>
              <a:off x="24633555" y="788289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96" name="ZoneTexte 95"/>
            <xdr:cNvSpPr txBox="1"/>
          </xdr:nvSpPr>
          <xdr:spPr>
            <a:xfrm>
              <a:off x="24633555" y="788289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42</xdr:col>
      <xdr:colOff>95250</xdr:colOff>
      <xdr:row>43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7" name="ZoneTexte 96"/>
            <xdr:cNvSpPr txBox="1"/>
          </xdr:nvSpPr>
          <xdr:spPr>
            <a:xfrm>
              <a:off x="30209490" y="787336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97" name="ZoneTexte 96"/>
            <xdr:cNvSpPr txBox="1"/>
          </xdr:nvSpPr>
          <xdr:spPr>
            <a:xfrm>
              <a:off x="30209490" y="787336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43</xdr:col>
      <xdr:colOff>95250</xdr:colOff>
      <xdr:row>43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8" name="ZoneTexte 97"/>
            <xdr:cNvSpPr txBox="1"/>
          </xdr:nvSpPr>
          <xdr:spPr>
            <a:xfrm>
              <a:off x="31001970" y="787336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98" name="ZoneTexte 97"/>
            <xdr:cNvSpPr txBox="1"/>
          </xdr:nvSpPr>
          <xdr:spPr>
            <a:xfrm>
              <a:off x="31001970" y="787336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44</xdr:col>
      <xdr:colOff>85725</xdr:colOff>
      <xdr:row>43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9" name="ZoneTexte 98"/>
            <xdr:cNvSpPr txBox="1"/>
          </xdr:nvSpPr>
          <xdr:spPr>
            <a:xfrm>
              <a:off x="31784925" y="786384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99" name="ZoneTexte 98"/>
            <xdr:cNvSpPr txBox="1"/>
          </xdr:nvSpPr>
          <xdr:spPr>
            <a:xfrm>
              <a:off x="31784925" y="786384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45</xdr:col>
      <xdr:colOff>66675</xdr:colOff>
      <xdr:row>43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0" name="ZoneTexte 99"/>
            <xdr:cNvSpPr txBox="1"/>
          </xdr:nvSpPr>
          <xdr:spPr>
            <a:xfrm>
              <a:off x="32558355" y="788289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00" name="ZoneTexte 99"/>
            <xdr:cNvSpPr txBox="1"/>
          </xdr:nvSpPr>
          <xdr:spPr>
            <a:xfrm>
              <a:off x="32558355" y="788289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52</xdr:col>
      <xdr:colOff>95250</xdr:colOff>
      <xdr:row>43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1" name="ZoneTexte 100"/>
            <xdr:cNvSpPr txBox="1"/>
          </xdr:nvSpPr>
          <xdr:spPr>
            <a:xfrm>
              <a:off x="38134290" y="787336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01" name="ZoneTexte 100"/>
            <xdr:cNvSpPr txBox="1"/>
          </xdr:nvSpPr>
          <xdr:spPr>
            <a:xfrm>
              <a:off x="38134290" y="787336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53</xdr:col>
      <xdr:colOff>95250</xdr:colOff>
      <xdr:row>43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2" name="ZoneTexte 101"/>
            <xdr:cNvSpPr txBox="1"/>
          </xdr:nvSpPr>
          <xdr:spPr>
            <a:xfrm>
              <a:off x="38926770" y="787336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02" name="ZoneTexte 101"/>
            <xdr:cNvSpPr txBox="1"/>
          </xdr:nvSpPr>
          <xdr:spPr>
            <a:xfrm>
              <a:off x="38926770" y="787336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54</xdr:col>
      <xdr:colOff>85725</xdr:colOff>
      <xdr:row>43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3" name="ZoneTexte 102"/>
            <xdr:cNvSpPr txBox="1"/>
          </xdr:nvSpPr>
          <xdr:spPr>
            <a:xfrm>
              <a:off x="39709725" y="786384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03" name="ZoneTexte 102"/>
            <xdr:cNvSpPr txBox="1"/>
          </xdr:nvSpPr>
          <xdr:spPr>
            <a:xfrm>
              <a:off x="39709725" y="786384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55</xdr:col>
      <xdr:colOff>66675</xdr:colOff>
      <xdr:row>43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4" name="ZoneTexte 103"/>
            <xdr:cNvSpPr txBox="1"/>
          </xdr:nvSpPr>
          <xdr:spPr>
            <a:xfrm>
              <a:off x="40483155" y="788289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04" name="ZoneTexte 103"/>
            <xdr:cNvSpPr txBox="1"/>
          </xdr:nvSpPr>
          <xdr:spPr>
            <a:xfrm>
              <a:off x="40483155" y="788289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62</xdr:col>
      <xdr:colOff>95250</xdr:colOff>
      <xdr:row>43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5" name="ZoneTexte 104"/>
            <xdr:cNvSpPr txBox="1"/>
          </xdr:nvSpPr>
          <xdr:spPr>
            <a:xfrm>
              <a:off x="46059090" y="787336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05" name="ZoneTexte 104"/>
            <xdr:cNvSpPr txBox="1"/>
          </xdr:nvSpPr>
          <xdr:spPr>
            <a:xfrm>
              <a:off x="46059090" y="787336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63</xdr:col>
      <xdr:colOff>95250</xdr:colOff>
      <xdr:row>43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6" name="ZoneTexte 105"/>
            <xdr:cNvSpPr txBox="1"/>
          </xdr:nvSpPr>
          <xdr:spPr>
            <a:xfrm>
              <a:off x="46851570" y="787336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06" name="ZoneTexte 105"/>
            <xdr:cNvSpPr txBox="1"/>
          </xdr:nvSpPr>
          <xdr:spPr>
            <a:xfrm>
              <a:off x="46851570" y="787336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64</xdr:col>
      <xdr:colOff>85725</xdr:colOff>
      <xdr:row>43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7" name="ZoneTexte 106"/>
            <xdr:cNvSpPr txBox="1"/>
          </xdr:nvSpPr>
          <xdr:spPr>
            <a:xfrm>
              <a:off x="47634525" y="786384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07" name="ZoneTexte 106"/>
            <xdr:cNvSpPr txBox="1"/>
          </xdr:nvSpPr>
          <xdr:spPr>
            <a:xfrm>
              <a:off x="47634525" y="786384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65</xdr:col>
      <xdr:colOff>66675</xdr:colOff>
      <xdr:row>43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8" name="ZoneTexte 107"/>
            <xdr:cNvSpPr txBox="1"/>
          </xdr:nvSpPr>
          <xdr:spPr>
            <a:xfrm>
              <a:off x="48407955" y="788289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08" name="ZoneTexte 107"/>
            <xdr:cNvSpPr txBox="1"/>
          </xdr:nvSpPr>
          <xdr:spPr>
            <a:xfrm>
              <a:off x="48407955" y="788289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27</xdr:col>
      <xdr:colOff>57150</xdr:colOff>
      <xdr:row>26</xdr:row>
      <xdr:rowOff>57150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9" name="ZoneTexte 108"/>
            <xdr:cNvSpPr txBox="1"/>
          </xdr:nvSpPr>
          <xdr:spPr>
            <a:xfrm>
              <a:off x="18284190" y="4812030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09" name="ZoneTexte 108"/>
            <xdr:cNvSpPr txBox="1"/>
          </xdr:nvSpPr>
          <xdr:spPr>
            <a:xfrm>
              <a:off x="18284190" y="4812030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28</xdr:col>
      <xdr:colOff>85725</xdr:colOff>
      <xdr:row>26</xdr:row>
      <xdr:rowOff>38100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0" name="ZoneTexte 109"/>
            <xdr:cNvSpPr txBox="1"/>
          </xdr:nvSpPr>
          <xdr:spPr>
            <a:xfrm>
              <a:off x="19105245" y="4792980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10" name="ZoneTexte 109"/>
            <xdr:cNvSpPr txBox="1"/>
          </xdr:nvSpPr>
          <xdr:spPr>
            <a:xfrm>
              <a:off x="19105245" y="4792980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26</xdr:col>
      <xdr:colOff>47625</xdr:colOff>
      <xdr:row>26</xdr:row>
      <xdr:rowOff>19050</xdr:rowOff>
    </xdr:from>
    <xdr:ext cx="2254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1" name="ZoneTexte 110"/>
            <xdr:cNvSpPr txBox="1"/>
          </xdr:nvSpPr>
          <xdr:spPr>
            <a:xfrm>
              <a:off x="17482185" y="4773930"/>
              <a:ext cx="2254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11" name="ZoneTexte 110"/>
            <xdr:cNvSpPr txBox="1"/>
          </xdr:nvSpPr>
          <xdr:spPr>
            <a:xfrm>
              <a:off x="17482185" y="4773930"/>
              <a:ext cx="2254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29</xdr:col>
      <xdr:colOff>66675</xdr:colOff>
      <xdr:row>26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2" name="ZoneTexte 111"/>
            <xdr:cNvSpPr txBox="1"/>
          </xdr:nvSpPr>
          <xdr:spPr>
            <a:xfrm>
              <a:off x="19878675" y="478345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12" name="ZoneTexte 111"/>
            <xdr:cNvSpPr txBox="1"/>
          </xdr:nvSpPr>
          <xdr:spPr>
            <a:xfrm>
              <a:off x="19878675" y="478345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27</xdr:col>
      <xdr:colOff>66675</xdr:colOff>
      <xdr:row>34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3" name="ZoneTexte 112"/>
            <xdr:cNvSpPr txBox="1"/>
          </xdr:nvSpPr>
          <xdr:spPr>
            <a:xfrm>
              <a:off x="18293715" y="624649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13" name="ZoneTexte 112"/>
            <xdr:cNvSpPr txBox="1"/>
          </xdr:nvSpPr>
          <xdr:spPr>
            <a:xfrm>
              <a:off x="18293715" y="624649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28</xdr:col>
      <xdr:colOff>47625</xdr:colOff>
      <xdr:row>34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4" name="ZoneTexte 113"/>
            <xdr:cNvSpPr txBox="1"/>
          </xdr:nvSpPr>
          <xdr:spPr>
            <a:xfrm>
              <a:off x="19067145" y="624649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14" name="ZoneTexte 113"/>
            <xdr:cNvSpPr txBox="1"/>
          </xdr:nvSpPr>
          <xdr:spPr>
            <a:xfrm>
              <a:off x="19067145" y="624649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26</xdr:col>
      <xdr:colOff>76200</xdr:colOff>
      <xdr:row>34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5" name="ZoneTexte 114"/>
            <xdr:cNvSpPr txBox="1"/>
          </xdr:nvSpPr>
          <xdr:spPr>
            <a:xfrm>
              <a:off x="17510760" y="623697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15" name="ZoneTexte 114"/>
            <xdr:cNvSpPr txBox="1"/>
          </xdr:nvSpPr>
          <xdr:spPr>
            <a:xfrm>
              <a:off x="17510760" y="623697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29</xdr:col>
      <xdr:colOff>66675</xdr:colOff>
      <xdr:row>34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6" name="ZoneTexte 115"/>
            <xdr:cNvSpPr txBox="1"/>
          </xdr:nvSpPr>
          <xdr:spPr>
            <a:xfrm>
              <a:off x="19878675" y="624649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16" name="ZoneTexte 115"/>
            <xdr:cNvSpPr txBox="1"/>
          </xdr:nvSpPr>
          <xdr:spPr>
            <a:xfrm>
              <a:off x="19878675" y="624649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27</xdr:col>
      <xdr:colOff>66675</xdr:colOff>
      <xdr:row>43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7" name="ZoneTexte 116"/>
            <xdr:cNvSpPr txBox="1"/>
          </xdr:nvSpPr>
          <xdr:spPr>
            <a:xfrm>
              <a:off x="18293715" y="789241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17" name="ZoneTexte 116"/>
            <xdr:cNvSpPr txBox="1"/>
          </xdr:nvSpPr>
          <xdr:spPr>
            <a:xfrm>
              <a:off x="18293715" y="789241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28</xdr:col>
      <xdr:colOff>47625</xdr:colOff>
      <xdr:row>43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8" name="ZoneTexte 117"/>
            <xdr:cNvSpPr txBox="1"/>
          </xdr:nvSpPr>
          <xdr:spPr>
            <a:xfrm>
              <a:off x="19067145" y="789241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18" name="ZoneTexte 117"/>
            <xdr:cNvSpPr txBox="1"/>
          </xdr:nvSpPr>
          <xdr:spPr>
            <a:xfrm>
              <a:off x="19067145" y="789241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26</xdr:col>
      <xdr:colOff>76200</xdr:colOff>
      <xdr:row>43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9" name="ZoneTexte 118"/>
            <xdr:cNvSpPr txBox="1"/>
          </xdr:nvSpPr>
          <xdr:spPr>
            <a:xfrm>
              <a:off x="17510760" y="788289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19" name="ZoneTexte 118"/>
            <xdr:cNvSpPr txBox="1"/>
          </xdr:nvSpPr>
          <xdr:spPr>
            <a:xfrm>
              <a:off x="17510760" y="788289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29</xdr:col>
      <xdr:colOff>66675</xdr:colOff>
      <xdr:row>43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0" name="ZoneTexte 119"/>
            <xdr:cNvSpPr txBox="1"/>
          </xdr:nvSpPr>
          <xdr:spPr>
            <a:xfrm>
              <a:off x="19878675" y="789241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20" name="ZoneTexte 119"/>
            <xdr:cNvSpPr txBox="1"/>
          </xdr:nvSpPr>
          <xdr:spPr>
            <a:xfrm>
              <a:off x="19878675" y="789241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37</xdr:col>
      <xdr:colOff>57150</xdr:colOff>
      <xdr:row>26</xdr:row>
      <xdr:rowOff>0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1" name="ZoneTexte 120"/>
            <xdr:cNvSpPr txBox="1"/>
          </xdr:nvSpPr>
          <xdr:spPr>
            <a:xfrm>
              <a:off x="26208990" y="4754880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21" name="ZoneTexte 120"/>
            <xdr:cNvSpPr txBox="1"/>
          </xdr:nvSpPr>
          <xdr:spPr>
            <a:xfrm>
              <a:off x="26208990" y="4754880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38</xdr:col>
      <xdr:colOff>152400</xdr:colOff>
      <xdr:row>26</xdr:row>
      <xdr:rowOff>9525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2" name="ZoneTexte 121"/>
            <xdr:cNvSpPr txBox="1"/>
          </xdr:nvSpPr>
          <xdr:spPr>
            <a:xfrm>
              <a:off x="27096720" y="476440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22" name="ZoneTexte 121"/>
            <xdr:cNvSpPr txBox="1"/>
          </xdr:nvSpPr>
          <xdr:spPr>
            <a:xfrm>
              <a:off x="27096720" y="476440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36</xdr:col>
      <xdr:colOff>104775</xdr:colOff>
      <xdr:row>26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3" name="ZoneTexte 122"/>
            <xdr:cNvSpPr txBox="1"/>
          </xdr:nvSpPr>
          <xdr:spPr>
            <a:xfrm>
              <a:off x="25464135" y="47548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23" name="ZoneTexte 122"/>
            <xdr:cNvSpPr txBox="1"/>
          </xdr:nvSpPr>
          <xdr:spPr>
            <a:xfrm>
              <a:off x="25464135" y="47548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39</xdr:col>
      <xdr:colOff>66675</xdr:colOff>
      <xdr:row>26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4" name="ZoneTexte 123"/>
            <xdr:cNvSpPr txBox="1"/>
          </xdr:nvSpPr>
          <xdr:spPr>
            <a:xfrm>
              <a:off x="27803475" y="478345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24" name="ZoneTexte 123"/>
            <xdr:cNvSpPr txBox="1"/>
          </xdr:nvSpPr>
          <xdr:spPr>
            <a:xfrm>
              <a:off x="27803475" y="478345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37</xdr:col>
      <xdr:colOff>66675</xdr:colOff>
      <xdr:row>34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5" name="ZoneTexte 124"/>
            <xdr:cNvSpPr txBox="1"/>
          </xdr:nvSpPr>
          <xdr:spPr>
            <a:xfrm>
              <a:off x="26218515" y="624649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25" name="ZoneTexte 124"/>
            <xdr:cNvSpPr txBox="1"/>
          </xdr:nvSpPr>
          <xdr:spPr>
            <a:xfrm>
              <a:off x="26218515" y="624649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38</xdr:col>
      <xdr:colOff>47625</xdr:colOff>
      <xdr:row>34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6" name="ZoneTexte 125"/>
            <xdr:cNvSpPr txBox="1"/>
          </xdr:nvSpPr>
          <xdr:spPr>
            <a:xfrm>
              <a:off x="26991945" y="624649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26" name="ZoneTexte 125"/>
            <xdr:cNvSpPr txBox="1"/>
          </xdr:nvSpPr>
          <xdr:spPr>
            <a:xfrm>
              <a:off x="26991945" y="624649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36</xdr:col>
      <xdr:colOff>76200</xdr:colOff>
      <xdr:row>34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7" name="ZoneTexte 126"/>
            <xdr:cNvSpPr txBox="1"/>
          </xdr:nvSpPr>
          <xdr:spPr>
            <a:xfrm>
              <a:off x="25435560" y="623697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27" name="ZoneTexte 126"/>
            <xdr:cNvSpPr txBox="1"/>
          </xdr:nvSpPr>
          <xdr:spPr>
            <a:xfrm>
              <a:off x="25435560" y="623697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39</xdr:col>
      <xdr:colOff>66675</xdr:colOff>
      <xdr:row>34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8" name="ZoneTexte 127"/>
            <xdr:cNvSpPr txBox="1"/>
          </xdr:nvSpPr>
          <xdr:spPr>
            <a:xfrm>
              <a:off x="27803475" y="624649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28" name="ZoneTexte 127"/>
            <xdr:cNvSpPr txBox="1"/>
          </xdr:nvSpPr>
          <xdr:spPr>
            <a:xfrm>
              <a:off x="27803475" y="624649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37</xdr:col>
      <xdr:colOff>66675</xdr:colOff>
      <xdr:row>43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9" name="ZoneTexte 128"/>
            <xdr:cNvSpPr txBox="1"/>
          </xdr:nvSpPr>
          <xdr:spPr>
            <a:xfrm>
              <a:off x="26218515" y="789241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29" name="ZoneTexte 128"/>
            <xdr:cNvSpPr txBox="1"/>
          </xdr:nvSpPr>
          <xdr:spPr>
            <a:xfrm>
              <a:off x="26218515" y="789241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38</xdr:col>
      <xdr:colOff>47625</xdr:colOff>
      <xdr:row>43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0" name="ZoneTexte 129"/>
            <xdr:cNvSpPr txBox="1"/>
          </xdr:nvSpPr>
          <xdr:spPr>
            <a:xfrm>
              <a:off x="26991945" y="789241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30" name="ZoneTexte 129"/>
            <xdr:cNvSpPr txBox="1"/>
          </xdr:nvSpPr>
          <xdr:spPr>
            <a:xfrm>
              <a:off x="26991945" y="789241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36</xdr:col>
      <xdr:colOff>76200</xdr:colOff>
      <xdr:row>43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1" name="ZoneTexte 130"/>
            <xdr:cNvSpPr txBox="1"/>
          </xdr:nvSpPr>
          <xdr:spPr>
            <a:xfrm>
              <a:off x="25435560" y="788289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31" name="ZoneTexte 130"/>
            <xdr:cNvSpPr txBox="1"/>
          </xdr:nvSpPr>
          <xdr:spPr>
            <a:xfrm>
              <a:off x="25435560" y="788289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39</xdr:col>
      <xdr:colOff>66675</xdr:colOff>
      <xdr:row>43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2" name="ZoneTexte 131"/>
            <xdr:cNvSpPr txBox="1"/>
          </xdr:nvSpPr>
          <xdr:spPr>
            <a:xfrm>
              <a:off x="27803475" y="789241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32" name="ZoneTexte 131"/>
            <xdr:cNvSpPr txBox="1"/>
          </xdr:nvSpPr>
          <xdr:spPr>
            <a:xfrm>
              <a:off x="27803475" y="789241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47</xdr:col>
      <xdr:colOff>114300</xdr:colOff>
      <xdr:row>26</xdr:row>
      <xdr:rowOff>19050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3" name="ZoneTexte 132"/>
            <xdr:cNvSpPr txBox="1"/>
          </xdr:nvSpPr>
          <xdr:spPr>
            <a:xfrm>
              <a:off x="34190940" y="4773930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33" name="ZoneTexte 132"/>
            <xdr:cNvSpPr txBox="1"/>
          </xdr:nvSpPr>
          <xdr:spPr>
            <a:xfrm>
              <a:off x="34190940" y="4773930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48</xdr:col>
      <xdr:colOff>209550</xdr:colOff>
      <xdr:row>26</xdr:row>
      <xdr:rowOff>9525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4" name="ZoneTexte 133"/>
            <xdr:cNvSpPr txBox="1"/>
          </xdr:nvSpPr>
          <xdr:spPr>
            <a:xfrm>
              <a:off x="35078670" y="476440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34" name="ZoneTexte 133"/>
            <xdr:cNvSpPr txBox="1"/>
          </xdr:nvSpPr>
          <xdr:spPr>
            <a:xfrm>
              <a:off x="35078670" y="476440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46</xdr:col>
      <xdr:colOff>114300</xdr:colOff>
      <xdr:row>26</xdr:row>
      <xdr:rowOff>9525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5" name="ZoneTexte 134"/>
            <xdr:cNvSpPr txBox="1"/>
          </xdr:nvSpPr>
          <xdr:spPr>
            <a:xfrm>
              <a:off x="33398460" y="4764405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35" name="ZoneTexte 134"/>
            <xdr:cNvSpPr txBox="1"/>
          </xdr:nvSpPr>
          <xdr:spPr>
            <a:xfrm>
              <a:off x="33398460" y="4764405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49</xdr:col>
      <xdr:colOff>66675</xdr:colOff>
      <xdr:row>26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6" name="ZoneTexte 135"/>
            <xdr:cNvSpPr txBox="1"/>
          </xdr:nvSpPr>
          <xdr:spPr>
            <a:xfrm>
              <a:off x="35728275" y="478345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36" name="ZoneTexte 135"/>
            <xdr:cNvSpPr txBox="1"/>
          </xdr:nvSpPr>
          <xdr:spPr>
            <a:xfrm>
              <a:off x="35728275" y="478345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47</xdr:col>
      <xdr:colOff>66675</xdr:colOff>
      <xdr:row>34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7" name="ZoneTexte 136"/>
            <xdr:cNvSpPr txBox="1"/>
          </xdr:nvSpPr>
          <xdr:spPr>
            <a:xfrm>
              <a:off x="34143315" y="624649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37" name="ZoneTexte 136"/>
            <xdr:cNvSpPr txBox="1"/>
          </xdr:nvSpPr>
          <xdr:spPr>
            <a:xfrm>
              <a:off x="34143315" y="624649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48</xdr:col>
      <xdr:colOff>47625</xdr:colOff>
      <xdr:row>34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8" name="ZoneTexte 137"/>
            <xdr:cNvSpPr txBox="1"/>
          </xdr:nvSpPr>
          <xdr:spPr>
            <a:xfrm>
              <a:off x="34916745" y="624649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38" name="ZoneTexte 137"/>
            <xdr:cNvSpPr txBox="1"/>
          </xdr:nvSpPr>
          <xdr:spPr>
            <a:xfrm>
              <a:off x="34916745" y="624649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46</xdr:col>
      <xdr:colOff>76200</xdr:colOff>
      <xdr:row>34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9" name="ZoneTexte 138"/>
            <xdr:cNvSpPr txBox="1"/>
          </xdr:nvSpPr>
          <xdr:spPr>
            <a:xfrm>
              <a:off x="33360360" y="623697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39" name="ZoneTexte 138"/>
            <xdr:cNvSpPr txBox="1"/>
          </xdr:nvSpPr>
          <xdr:spPr>
            <a:xfrm>
              <a:off x="33360360" y="623697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49</xdr:col>
      <xdr:colOff>66675</xdr:colOff>
      <xdr:row>34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0" name="ZoneTexte 139"/>
            <xdr:cNvSpPr txBox="1"/>
          </xdr:nvSpPr>
          <xdr:spPr>
            <a:xfrm>
              <a:off x="35728275" y="624649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40" name="ZoneTexte 139"/>
            <xdr:cNvSpPr txBox="1"/>
          </xdr:nvSpPr>
          <xdr:spPr>
            <a:xfrm>
              <a:off x="35728275" y="624649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47</xdr:col>
      <xdr:colOff>66675</xdr:colOff>
      <xdr:row>43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1" name="ZoneTexte 140"/>
            <xdr:cNvSpPr txBox="1"/>
          </xdr:nvSpPr>
          <xdr:spPr>
            <a:xfrm>
              <a:off x="34143315" y="789241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41" name="ZoneTexte 140"/>
            <xdr:cNvSpPr txBox="1"/>
          </xdr:nvSpPr>
          <xdr:spPr>
            <a:xfrm>
              <a:off x="34143315" y="789241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48</xdr:col>
      <xdr:colOff>47625</xdr:colOff>
      <xdr:row>43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2" name="ZoneTexte 141"/>
            <xdr:cNvSpPr txBox="1"/>
          </xdr:nvSpPr>
          <xdr:spPr>
            <a:xfrm>
              <a:off x="34916745" y="789241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42" name="ZoneTexte 141"/>
            <xdr:cNvSpPr txBox="1"/>
          </xdr:nvSpPr>
          <xdr:spPr>
            <a:xfrm>
              <a:off x="34916745" y="789241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46</xdr:col>
      <xdr:colOff>76200</xdr:colOff>
      <xdr:row>43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3" name="ZoneTexte 142"/>
            <xdr:cNvSpPr txBox="1"/>
          </xdr:nvSpPr>
          <xdr:spPr>
            <a:xfrm>
              <a:off x="33360360" y="788289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43" name="ZoneTexte 142"/>
            <xdr:cNvSpPr txBox="1"/>
          </xdr:nvSpPr>
          <xdr:spPr>
            <a:xfrm>
              <a:off x="33360360" y="788289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49</xdr:col>
      <xdr:colOff>66675</xdr:colOff>
      <xdr:row>43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4" name="ZoneTexte 143"/>
            <xdr:cNvSpPr txBox="1"/>
          </xdr:nvSpPr>
          <xdr:spPr>
            <a:xfrm>
              <a:off x="35728275" y="789241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44" name="ZoneTexte 143"/>
            <xdr:cNvSpPr txBox="1"/>
          </xdr:nvSpPr>
          <xdr:spPr>
            <a:xfrm>
              <a:off x="35728275" y="789241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67</xdr:col>
      <xdr:colOff>66675</xdr:colOff>
      <xdr:row>26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5" name="ZoneTexte 144"/>
            <xdr:cNvSpPr txBox="1"/>
          </xdr:nvSpPr>
          <xdr:spPr>
            <a:xfrm>
              <a:off x="49992915" y="478345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45" name="ZoneTexte 144"/>
            <xdr:cNvSpPr txBox="1"/>
          </xdr:nvSpPr>
          <xdr:spPr>
            <a:xfrm>
              <a:off x="49992915" y="478345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68</xdr:col>
      <xdr:colOff>47625</xdr:colOff>
      <xdr:row>26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6" name="ZoneTexte 145"/>
            <xdr:cNvSpPr txBox="1"/>
          </xdr:nvSpPr>
          <xdr:spPr>
            <a:xfrm>
              <a:off x="50766345" y="478345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46" name="ZoneTexte 145"/>
            <xdr:cNvSpPr txBox="1"/>
          </xdr:nvSpPr>
          <xdr:spPr>
            <a:xfrm>
              <a:off x="50766345" y="478345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66</xdr:col>
      <xdr:colOff>76200</xdr:colOff>
      <xdr:row>26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7" name="ZoneTexte 146"/>
            <xdr:cNvSpPr txBox="1"/>
          </xdr:nvSpPr>
          <xdr:spPr>
            <a:xfrm>
              <a:off x="49209960" y="477393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47" name="ZoneTexte 146"/>
            <xdr:cNvSpPr txBox="1"/>
          </xdr:nvSpPr>
          <xdr:spPr>
            <a:xfrm>
              <a:off x="49209960" y="477393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69</xdr:col>
      <xdr:colOff>66675</xdr:colOff>
      <xdr:row>26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8" name="ZoneTexte 147"/>
            <xdr:cNvSpPr txBox="1"/>
          </xdr:nvSpPr>
          <xdr:spPr>
            <a:xfrm>
              <a:off x="51577875" y="478345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48" name="ZoneTexte 147"/>
            <xdr:cNvSpPr txBox="1"/>
          </xdr:nvSpPr>
          <xdr:spPr>
            <a:xfrm>
              <a:off x="51577875" y="478345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67</xdr:col>
      <xdr:colOff>66675</xdr:colOff>
      <xdr:row>34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9" name="ZoneTexte 148"/>
            <xdr:cNvSpPr txBox="1"/>
          </xdr:nvSpPr>
          <xdr:spPr>
            <a:xfrm>
              <a:off x="49992915" y="624649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49" name="ZoneTexte 148"/>
            <xdr:cNvSpPr txBox="1"/>
          </xdr:nvSpPr>
          <xdr:spPr>
            <a:xfrm>
              <a:off x="49992915" y="624649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68</xdr:col>
      <xdr:colOff>47625</xdr:colOff>
      <xdr:row>34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0" name="ZoneTexte 149"/>
            <xdr:cNvSpPr txBox="1"/>
          </xdr:nvSpPr>
          <xdr:spPr>
            <a:xfrm>
              <a:off x="50766345" y="624649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50" name="ZoneTexte 149"/>
            <xdr:cNvSpPr txBox="1"/>
          </xdr:nvSpPr>
          <xdr:spPr>
            <a:xfrm>
              <a:off x="50766345" y="624649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66</xdr:col>
      <xdr:colOff>76200</xdr:colOff>
      <xdr:row>34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1" name="ZoneTexte 150"/>
            <xdr:cNvSpPr txBox="1"/>
          </xdr:nvSpPr>
          <xdr:spPr>
            <a:xfrm>
              <a:off x="49209960" y="623697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51" name="ZoneTexte 150"/>
            <xdr:cNvSpPr txBox="1"/>
          </xdr:nvSpPr>
          <xdr:spPr>
            <a:xfrm>
              <a:off x="49209960" y="623697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69</xdr:col>
      <xdr:colOff>66675</xdr:colOff>
      <xdr:row>34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2" name="ZoneTexte 151"/>
            <xdr:cNvSpPr txBox="1"/>
          </xdr:nvSpPr>
          <xdr:spPr>
            <a:xfrm>
              <a:off x="51577875" y="624649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52" name="ZoneTexte 151"/>
            <xdr:cNvSpPr txBox="1"/>
          </xdr:nvSpPr>
          <xdr:spPr>
            <a:xfrm>
              <a:off x="51577875" y="624649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67</xdr:col>
      <xdr:colOff>66675</xdr:colOff>
      <xdr:row>43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3" name="ZoneTexte 152"/>
            <xdr:cNvSpPr txBox="1"/>
          </xdr:nvSpPr>
          <xdr:spPr>
            <a:xfrm>
              <a:off x="49992915" y="789241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53" name="ZoneTexte 152"/>
            <xdr:cNvSpPr txBox="1"/>
          </xdr:nvSpPr>
          <xdr:spPr>
            <a:xfrm>
              <a:off x="49992915" y="789241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68</xdr:col>
      <xdr:colOff>47625</xdr:colOff>
      <xdr:row>43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4" name="ZoneTexte 153"/>
            <xdr:cNvSpPr txBox="1"/>
          </xdr:nvSpPr>
          <xdr:spPr>
            <a:xfrm>
              <a:off x="50766345" y="789241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54" name="ZoneTexte 153"/>
            <xdr:cNvSpPr txBox="1"/>
          </xdr:nvSpPr>
          <xdr:spPr>
            <a:xfrm>
              <a:off x="50766345" y="789241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66</xdr:col>
      <xdr:colOff>76200</xdr:colOff>
      <xdr:row>43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5" name="ZoneTexte 154"/>
            <xdr:cNvSpPr txBox="1"/>
          </xdr:nvSpPr>
          <xdr:spPr>
            <a:xfrm>
              <a:off x="49209960" y="788289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55" name="ZoneTexte 154"/>
            <xdr:cNvSpPr txBox="1"/>
          </xdr:nvSpPr>
          <xdr:spPr>
            <a:xfrm>
              <a:off x="49209960" y="788289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69</xdr:col>
      <xdr:colOff>66675</xdr:colOff>
      <xdr:row>43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6" name="ZoneTexte 155"/>
            <xdr:cNvSpPr txBox="1"/>
          </xdr:nvSpPr>
          <xdr:spPr>
            <a:xfrm>
              <a:off x="51577875" y="789241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56" name="ZoneTexte 155"/>
            <xdr:cNvSpPr txBox="1"/>
          </xdr:nvSpPr>
          <xdr:spPr>
            <a:xfrm>
              <a:off x="51577875" y="789241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57</xdr:col>
      <xdr:colOff>66675</xdr:colOff>
      <xdr:row>26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7" name="ZoneTexte 156"/>
            <xdr:cNvSpPr txBox="1"/>
          </xdr:nvSpPr>
          <xdr:spPr>
            <a:xfrm>
              <a:off x="42068115" y="478345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57" name="ZoneTexte 156"/>
            <xdr:cNvSpPr txBox="1"/>
          </xdr:nvSpPr>
          <xdr:spPr>
            <a:xfrm>
              <a:off x="42068115" y="478345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58</xdr:col>
      <xdr:colOff>47625</xdr:colOff>
      <xdr:row>26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8" name="ZoneTexte 157"/>
            <xdr:cNvSpPr txBox="1"/>
          </xdr:nvSpPr>
          <xdr:spPr>
            <a:xfrm>
              <a:off x="42841545" y="478345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58" name="ZoneTexte 157"/>
            <xdr:cNvSpPr txBox="1"/>
          </xdr:nvSpPr>
          <xdr:spPr>
            <a:xfrm>
              <a:off x="42841545" y="478345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56</xdr:col>
      <xdr:colOff>76200</xdr:colOff>
      <xdr:row>26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9" name="ZoneTexte 158"/>
            <xdr:cNvSpPr txBox="1"/>
          </xdr:nvSpPr>
          <xdr:spPr>
            <a:xfrm>
              <a:off x="41285160" y="477393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59" name="ZoneTexte 158"/>
            <xdr:cNvSpPr txBox="1"/>
          </xdr:nvSpPr>
          <xdr:spPr>
            <a:xfrm>
              <a:off x="41285160" y="477393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59</xdr:col>
      <xdr:colOff>66675</xdr:colOff>
      <xdr:row>26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0" name="ZoneTexte 159"/>
            <xdr:cNvSpPr txBox="1"/>
          </xdr:nvSpPr>
          <xdr:spPr>
            <a:xfrm>
              <a:off x="43653075" y="478345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60" name="ZoneTexte 159"/>
            <xdr:cNvSpPr txBox="1"/>
          </xdr:nvSpPr>
          <xdr:spPr>
            <a:xfrm>
              <a:off x="43653075" y="478345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57</xdr:col>
      <xdr:colOff>66675</xdr:colOff>
      <xdr:row>34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1" name="ZoneTexte 160"/>
            <xdr:cNvSpPr txBox="1"/>
          </xdr:nvSpPr>
          <xdr:spPr>
            <a:xfrm>
              <a:off x="42068115" y="624649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61" name="ZoneTexte 160"/>
            <xdr:cNvSpPr txBox="1"/>
          </xdr:nvSpPr>
          <xdr:spPr>
            <a:xfrm>
              <a:off x="42068115" y="624649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58</xdr:col>
      <xdr:colOff>47625</xdr:colOff>
      <xdr:row>34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2" name="ZoneTexte 161"/>
            <xdr:cNvSpPr txBox="1"/>
          </xdr:nvSpPr>
          <xdr:spPr>
            <a:xfrm>
              <a:off x="42841545" y="624649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62" name="ZoneTexte 161"/>
            <xdr:cNvSpPr txBox="1"/>
          </xdr:nvSpPr>
          <xdr:spPr>
            <a:xfrm>
              <a:off x="42841545" y="624649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56</xdr:col>
      <xdr:colOff>76200</xdr:colOff>
      <xdr:row>34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3" name="ZoneTexte 162"/>
            <xdr:cNvSpPr txBox="1"/>
          </xdr:nvSpPr>
          <xdr:spPr>
            <a:xfrm>
              <a:off x="41285160" y="623697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63" name="ZoneTexte 162"/>
            <xdr:cNvSpPr txBox="1"/>
          </xdr:nvSpPr>
          <xdr:spPr>
            <a:xfrm>
              <a:off x="41285160" y="623697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59</xdr:col>
      <xdr:colOff>66675</xdr:colOff>
      <xdr:row>34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4" name="ZoneTexte 163"/>
            <xdr:cNvSpPr txBox="1"/>
          </xdr:nvSpPr>
          <xdr:spPr>
            <a:xfrm>
              <a:off x="43653075" y="624649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64" name="ZoneTexte 163"/>
            <xdr:cNvSpPr txBox="1"/>
          </xdr:nvSpPr>
          <xdr:spPr>
            <a:xfrm>
              <a:off x="43653075" y="624649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57</xdr:col>
      <xdr:colOff>66675</xdr:colOff>
      <xdr:row>43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5" name="ZoneTexte 164"/>
            <xdr:cNvSpPr txBox="1"/>
          </xdr:nvSpPr>
          <xdr:spPr>
            <a:xfrm>
              <a:off x="42068115" y="789241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65" name="ZoneTexte 164"/>
            <xdr:cNvSpPr txBox="1"/>
          </xdr:nvSpPr>
          <xdr:spPr>
            <a:xfrm>
              <a:off x="42068115" y="789241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58</xdr:col>
      <xdr:colOff>47625</xdr:colOff>
      <xdr:row>43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6" name="ZoneTexte 165"/>
            <xdr:cNvSpPr txBox="1"/>
          </xdr:nvSpPr>
          <xdr:spPr>
            <a:xfrm>
              <a:off x="42841545" y="789241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66" name="ZoneTexte 165"/>
            <xdr:cNvSpPr txBox="1"/>
          </xdr:nvSpPr>
          <xdr:spPr>
            <a:xfrm>
              <a:off x="42841545" y="789241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56</xdr:col>
      <xdr:colOff>76200</xdr:colOff>
      <xdr:row>43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7" name="ZoneTexte 166"/>
            <xdr:cNvSpPr txBox="1"/>
          </xdr:nvSpPr>
          <xdr:spPr>
            <a:xfrm>
              <a:off x="41285160" y="788289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67" name="ZoneTexte 166"/>
            <xdr:cNvSpPr txBox="1"/>
          </xdr:nvSpPr>
          <xdr:spPr>
            <a:xfrm>
              <a:off x="41285160" y="788289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59</xdr:col>
      <xdr:colOff>66675</xdr:colOff>
      <xdr:row>43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8" name="ZoneTexte 167"/>
            <xdr:cNvSpPr txBox="1"/>
          </xdr:nvSpPr>
          <xdr:spPr>
            <a:xfrm>
              <a:off x="43653075" y="789241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68" name="ZoneTexte 167"/>
            <xdr:cNvSpPr txBox="1"/>
          </xdr:nvSpPr>
          <xdr:spPr>
            <a:xfrm>
              <a:off x="43653075" y="789241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21</xdr:col>
      <xdr:colOff>133350</xdr:colOff>
      <xdr:row>22</xdr:row>
      <xdr:rowOff>180975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9" name="ZoneTexte 168"/>
            <xdr:cNvSpPr txBox="1"/>
          </xdr:nvSpPr>
          <xdr:spPr>
            <a:xfrm>
              <a:off x="13605510" y="420433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69" name="ZoneTexte 168"/>
            <xdr:cNvSpPr txBox="1"/>
          </xdr:nvSpPr>
          <xdr:spPr>
            <a:xfrm>
              <a:off x="13605510" y="420433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twoCellAnchor>
    <xdr:from>
      <xdr:col>26</xdr:col>
      <xdr:colOff>66674</xdr:colOff>
      <xdr:row>59</xdr:row>
      <xdr:rowOff>93662</xdr:rowOff>
    </xdr:from>
    <xdr:to>
      <xdr:col>39</xdr:col>
      <xdr:colOff>368299</xdr:colOff>
      <xdr:row>76</xdr:row>
      <xdr:rowOff>69850</xdr:rowOff>
    </xdr:to>
    <xdr:graphicFrame macro="">
      <xdr:nvGraphicFramePr>
        <xdr:cNvPr id="170" name="Graphique 1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40</xdr:col>
      <xdr:colOff>171451</xdr:colOff>
      <xdr:row>59</xdr:row>
      <xdr:rowOff>123825</xdr:rowOff>
    </xdr:from>
    <xdr:to>
      <xdr:col>52</xdr:col>
      <xdr:colOff>527050</xdr:colOff>
      <xdr:row>78</xdr:row>
      <xdr:rowOff>12701</xdr:rowOff>
    </xdr:to>
    <xdr:graphicFrame macro="">
      <xdr:nvGraphicFramePr>
        <xdr:cNvPr id="171" name="Graphique 1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62</xdr:col>
      <xdr:colOff>19050</xdr:colOff>
      <xdr:row>2</xdr:row>
      <xdr:rowOff>28575</xdr:rowOff>
    </xdr:from>
    <xdr:ext cx="208583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2" name="ZoneTexte 171"/>
            <xdr:cNvSpPr txBox="1"/>
          </xdr:nvSpPr>
          <xdr:spPr>
            <a:xfrm>
              <a:off x="39643050" y="394335"/>
              <a:ext cx="208583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1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1" i="1">
                                <a:latin typeface="Cambria Math" panose="02040503050406030204" pitchFamily="18" charset="0"/>
                              </a:rPr>
                              <m:t>𝒎</m:t>
                            </m:r>
                          </m:e>
                          <m:sub>
                            <m:r>
                              <a:rPr lang="fr-FR" sz="1100" b="1" i="1">
                                <a:latin typeface="Cambria Math" panose="02040503050406030204" pitchFamily="18" charset="0"/>
                              </a:rPr>
                              <m:t>𝒋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72" name="ZoneTexte 171"/>
            <xdr:cNvSpPr txBox="1"/>
          </xdr:nvSpPr>
          <xdr:spPr>
            <a:xfrm>
              <a:off x="39643050" y="394335"/>
              <a:ext cx="208583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1" i="0">
                  <a:latin typeface="Cambria Math" panose="02040503050406030204" pitchFamily="18" charset="0"/>
                </a:rPr>
                <a:t>𝒎_𝒋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89</xdr:col>
      <xdr:colOff>0</xdr:colOff>
      <xdr:row>1</xdr:row>
      <xdr:rowOff>0</xdr:rowOff>
    </xdr:from>
    <xdr:ext cx="208583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3" name="ZoneTexte 172"/>
            <xdr:cNvSpPr txBox="1"/>
          </xdr:nvSpPr>
          <xdr:spPr>
            <a:xfrm>
              <a:off x="56266080" y="182880"/>
              <a:ext cx="208583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1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1" i="1">
                                <a:latin typeface="Cambria Math" panose="02040503050406030204" pitchFamily="18" charset="0"/>
                              </a:rPr>
                              <m:t>𝒎</m:t>
                            </m:r>
                          </m:e>
                          <m:sub>
                            <m:r>
                              <a:rPr lang="fr-FR" sz="1100" b="1" i="1">
                                <a:latin typeface="Cambria Math" panose="02040503050406030204" pitchFamily="18" charset="0"/>
                              </a:rPr>
                              <m:t>𝒋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73" name="ZoneTexte 172"/>
            <xdr:cNvSpPr txBox="1"/>
          </xdr:nvSpPr>
          <xdr:spPr>
            <a:xfrm>
              <a:off x="56266080" y="182880"/>
              <a:ext cx="208583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1" i="0">
                  <a:latin typeface="Cambria Math" panose="02040503050406030204" pitchFamily="18" charset="0"/>
                </a:rPr>
                <a:t>𝒎_𝒋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52</xdr:col>
      <xdr:colOff>38100</xdr:colOff>
      <xdr:row>2</xdr:row>
      <xdr:rowOff>19050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9" name="ZoneTexte 178"/>
            <xdr:cNvSpPr txBox="1"/>
          </xdr:nvSpPr>
          <xdr:spPr>
            <a:xfrm>
              <a:off x="21549360" y="38481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79" name="ZoneTexte 178"/>
            <xdr:cNvSpPr txBox="1"/>
          </xdr:nvSpPr>
          <xdr:spPr>
            <a:xfrm>
              <a:off x="21549360" y="38481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53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0" name="ZoneTexte 179"/>
            <xdr:cNvSpPr txBox="1"/>
          </xdr:nvSpPr>
          <xdr:spPr>
            <a:xfrm>
              <a:off x="2189226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80" name="ZoneTexte 179"/>
            <xdr:cNvSpPr txBox="1"/>
          </xdr:nvSpPr>
          <xdr:spPr>
            <a:xfrm>
              <a:off x="2189226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54</xdr:col>
      <xdr:colOff>38100</xdr:colOff>
      <xdr:row>2</xdr:row>
      <xdr:rowOff>19050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1" name="ZoneTexte 180"/>
            <xdr:cNvSpPr txBox="1"/>
          </xdr:nvSpPr>
          <xdr:spPr>
            <a:xfrm>
              <a:off x="21549360" y="38481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81" name="ZoneTexte 180"/>
            <xdr:cNvSpPr txBox="1"/>
          </xdr:nvSpPr>
          <xdr:spPr>
            <a:xfrm>
              <a:off x="21549360" y="38481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55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2" name="ZoneTexte 181"/>
            <xdr:cNvSpPr txBox="1"/>
          </xdr:nvSpPr>
          <xdr:spPr>
            <a:xfrm>
              <a:off x="2189226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82" name="ZoneTexte 181"/>
            <xdr:cNvSpPr txBox="1"/>
          </xdr:nvSpPr>
          <xdr:spPr>
            <a:xfrm>
              <a:off x="2189226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56</xdr:col>
      <xdr:colOff>38100</xdr:colOff>
      <xdr:row>2</xdr:row>
      <xdr:rowOff>19050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3" name="ZoneTexte 182"/>
            <xdr:cNvSpPr txBox="1"/>
          </xdr:nvSpPr>
          <xdr:spPr>
            <a:xfrm>
              <a:off x="21549360" y="38481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83" name="ZoneTexte 182"/>
            <xdr:cNvSpPr txBox="1"/>
          </xdr:nvSpPr>
          <xdr:spPr>
            <a:xfrm>
              <a:off x="21549360" y="38481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57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4" name="ZoneTexte 183"/>
            <xdr:cNvSpPr txBox="1"/>
          </xdr:nvSpPr>
          <xdr:spPr>
            <a:xfrm>
              <a:off x="2189226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84" name="ZoneTexte 183"/>
            <xdr:cNvSpPr txBox="1"/>
          </xdr:nvSpPr>
          <xdr:spPr>
            <a:xfrm>
              <a:off x="2189226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37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5" name="ZoneTexte 184"/>
            <xdr:cNvSpPr txBox="1"/>
          </xdr:nvSpPr>
          <xdr:spPr>
            <a:xfrm>
              <a:off x="14630400" y="206502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85" name="ZoneTexte 184"/>
            <xdr:cNvSpPr txBox="1"/>
          </xdr:nvSpPr>
          <xdr:spPr>
            <a:xfrm>
              <a:off x="14630400" y="206502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38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6" name="ZoneTexte 185"/>
            <xdr:cNvSpPr txBox="1"/>
          </xdr:nvSpPr>
          <xdr:spPr>
            <a:xfrm>
              <a:off x="14630400" y="206502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86" name="ZoneTexte 185"/>
            <xdr:cNvSpPr txBox="1"/>
          </xdr:nvSpPr>
          <xdr:spPr>
            <a:xfrm>
              <a:off x="14630400" y="206502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39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7" name="ZoneTexte 186"/>
            <xdr:cNvSpPr txBox="1"/>
          </xdr:nvSpPr>
          <xdr:spPr>
            <a:xfrm>
              <a:off x="14630400" y="206502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87" name="ZoneTexte 186"/>
            <xdr:cNvSpPr txBox="1"/>
          </xdr:nvSpPr>
          <xdr:spPr>
            <a:xfrm>
              <a:off x="14630400" y="206502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22</xdr:col>
      <xdr:colOff>95250</xdr:colOff>
      <xdr:row>50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8" name="ZoneTexte 187"/>
            <xdr:cNvSpPr txBox="1"/>
          </xdr:nvSpPr>
          <xdr:spPr>
            <a:xfrm>
              <a:off x="8842699" y="8267117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88" name="ZoneTexte 187"/>
            <xdr:cNvSpPr txBox="1"/>
          </xdr:nvSpPr>
          <xdr:spPr>
            <a:xfrm>
              <a:off x="8842699" y="8267117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23</xdr:col>
      <xdr:colOff>95250</xdr:colOff>
      <xdr:row>50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9" name="ZoneTexte 188"/>
            <xdr:cNvSpPr txBox="1"/>
          </xdr:nvSpPr>
          <xdr:spPr>
            <a:xfrm>
              <a:off x="9177046" y="8267117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89" name="ZoneTexte 188"/>
            <xdr:cNvSpPr txBox="1"/>
          </xdr:nvSpPr>
          <xdr:spPr>
            <a:xfrm>
              <a:off x="9177046" y="8267117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24</xdr:col>
      <xdr:colOff>85725</xdr:colOff>
      <xdr:row>50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0" name="ZoneTexte 189"/>
            <xdr:cNvSpPr txBox="1"/>
          </xdr:nvSpPr>
          <xdr:spPr>
            <a:xfrm>
              <a:off x="9540745" y="8257592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90" name="ZoneTexte 189"/>
            <xdr:cNvSpPr txBox="1"/>
          </xdr:nvSpPr>
          <xdr:spPr>
            <a:xfrm>
              <a:off x="9540745" y="8257592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25</xdr:col>
      <xdr:colOff>66675</xdr:colOff>
      <xdr:row>50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1" name="ZoneTexte 190"/>
            <xdr:cNvSpPr txBox="1"/>
          </xdr:nvSpPr>
          <xdr:spPr>
            <a:xfrm>
              <a:off x="9894920" y="8276642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91" name="ZoneTexte 190"/>
            <xdr:cNvSpPr txBox="1"/>
          </xdr:nvSpPr>
          <xdr:spPr>
            <a:xfrm>
              <a:off x="9894920" y="8276642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32</xdr:col>
      <xdr:colOff>95250</xdr:colOff>
      <xdr:row>50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2" name="ZoneTexte 191"/>
            <xdr:cNvSpPr txBox="1"/>
          </xdr:nvSpPr>
          <xdr:spPr>
            <a:xfrm>
              <a:off x="13049250" y="8267117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92" name="ZoneTexte 191"/>
            <xdr:cNvSpPr txBox="1"/>
          </xdr:nvSpPr>
          <xdr:spPr>
            <a:xfrm>
              <a:off x="13049250" y="8267117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33</xdr:col>
      <xdr:colOff>95250</xdr:colOff>
      <xdr:row>50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3" name="ZoneTexte 192"/>
            <xdr:cNvSpPr txBox="1"/>
          </xdr:nvSpPr>
          <xdr:spPr>
            <a:xfrm>
              <a:off x="13430250" y="8267117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93" name="ZoneTexte 192"/>
            <xdr:cNvSpPr txBox="1"/>
          </xdr:nvSpPr>
          <xdr:spPr>
            <a:xfrm>
              <a:off x="13430250" y="8267117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34</xdr:col>
      <xdr:colOff>85725</xdr:colOff>
      <xdr:row>50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4" name="ZoneTexte 193"/>
            <xdr:cNvSpPr txBox="1"/>
          </xdr:nvSpPr>
          <xdr:spPr>
            <a:xfrm>
              <a:off x="13910582" y="8257592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94" name="ZoneTexte 193"/>
            <xdr:cNvSpPr txBox="1"/>
          </xdr:nvSpPr>
          <xdr:spPr>
            <a:xfrm>
              <a:off x="13910582" y="8257592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35</xdr:col>
      <xdr:colOff>66675</xdr:colOff>
      <xdr:row>50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5" name="ZoneTexte 194"/>
            <xdr:cNvSpPr txBox="1"/>
          </xdr:nvSpPr>
          <xdr:spPr>
            <a:xfrm>
              <a:off x="14272532" y="8276642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95" name="ZoneTexte 194"/>
            <xdr:cNvSpPr txBox="1"/>
          </xdr:nvSpPr>
          <xdr:spPr>
            <a:xfrm>
              <a:off x="14272532" y="8276642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42</xdr:col>
      <xdr:colOff>95250</xdr:colOff>
      <xdr:row>50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6" name="ZoneTexte 195"/>
            <xdr:cNvSpPr txBox="1"/>
          </xdr:nvSpPr>
          <xdr:spPr>
            <a:xfrm>
              <a:off x="17613474" y="8267117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96" name="ZoneTexte 195"/>
            <xdr:cNvSpPr txBox="1"/>
          </xdr:nvSpPr>
          <xdr:spPr>
            <a:xfrm>
              <a:off x="17613474" y="8267117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43</xdr:col>
      <xdr:colOff>95250</xdr:colOff>
      <xdr:row>50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7" name="ZoneTexte 196"/>
            <xdr:cNvSpPr txBox="1"/>
          </xdr:nvSpPr>
          <xdr:spPr>
            <a:xfrm>
              <a:off x="18064454" y="8267117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97" name="ZoneTexte 196"/>
            <xdr:cNvSpPr txBox="1"/>
          </xdr:nvSpPr>
          <xdr:spPr>
            <a:xfrm>
              <a:off x="18064454" y="8267117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44</xdr:col>
      <xdr:colOff>85725</xdr:colOff>
      <xdr:row>50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8" name="ZoneTexte 197"/>
            <xdr:cNvSpPr txBox="1"/>
          </xdr:nvSpPr>
          <xdr:spPr>
            <a:xfrm>
              <a:off x="18435929" y="8257592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98" name="ZoneTexte 197"/>
            <xdr:cNvSpPr txBox="1"/>
          </xdr:nvSpPr>
          <xdr:spPr>
            <a:xfrm>
              <a:off x="18435929" y="8257592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45</xdr:col>
      <xdr:colOff>66675</xdr:colOff>
      <xdr:row>50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9" name="ZoneTexte 198"/>
            <xdr:cNvSpPr txBox="1"/>
          </xdr:nvSpPr>
          <xdr:spPr>
            <a:xfrm>
              <a:off x="18821206" y="8276642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99" name="ZoneTexte 198"/>
            <xdr:cNvSpPr txBox="1"/>
          </xdr:nvSpPr>
          <xdr:spPr>
            <a:xfrm>
              <a:off x="18821206" y="8276642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27</xdr:col>
      <xdr:colOff>66675</xdr:colOff>
      <xdr:row>50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0" name="ZoneTexte 199"/>
            <xdr:cNvSpPr txBox="1"/>
          </xdr:nvSpPr>
          <xdr:spPr>
            <a:xfrm>
              <a:off x="10672471" y="8286167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00" name="ZoneTexte 199"/>
            <xdr:cNvSpPr txBox="1"/>
          </xdr:nvSpPr>
          <xdr:spPr>
            <a:xfrm>
              <a:off x="10672471" y="8286167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28</xdr:col>
      <xdr:colOff>47625</xdr:colOff>
      <xdr:row>50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1" name="ZoneTexte 200"/>
            <xdr:cNvSpPr txBox="1"/>
          </xdr:nvSpPr>
          <xdr:spPr>
            <a:xfrm>
              <a:off x="10995543" y="8286167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01" name="ZoneTexte 200"/>
            <xdr:cNvSpPr txBox="1"/>
          </xdr:nvSpPr>
          <xdr:spPr>
            <a:xfrm>
              <a:off x="10995543" y="8286167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26</xdr:col>
      <xdr:colOff>76200</xdr:colOff>
      <xdr:row>50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2" name="ZoneTexte 201"/>
            <xdr:cNvSpPr txBox="1"/>
          </xdr:nvSpPr>
          <xdr:spPr>
            <a:xfrm>
              <a:off x="10347649" y="8276642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02" name="ZoneTexte 201"/>
            <xdr:cNvSpPr txBox="1"/>
          </xdr:nvSpPr>
          <xdr:spPr>
            <a:xfrm>
              <a:off x="10347649" y="8276642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29</xdr:col>
      <xdr:colOff>66675</xdr:colOff>
      <xdr:row>50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3" name="ZoneTexte 202"/>
            <xdr:cNvSpPr txBox="1"/>
          </xdr:nvSpPr>
          <xdr:spPr>
            <a:xfrm>
              <a:off x="11395593" y="8286167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203" name="ZoneTexte 202"/>
            <xdr:cNvSpPr txBox="1"/>
          </xdr:nvSpPr>
          <xdr:spPr>
            <a:xfrm>
              <a:off x="11395593" y="8286167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37</xdr:col>
      <xdr:colOff>66675</xdr:colOff>
      <xdr:row>50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4" name="ZoneTexte 203"/>
            <xdr:cNvSpPr txBox="1"/>
          </xdr:nvSpPr>
          <xdr:spPr>
            <a:xfrm>
              <a:off x="15158940" y="8286167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04" name="ZoneTexte 203"/>
            <xdr:cNvSpPr txBox="1"/>
          </xdr:nvSpPr>
          <xdr:spPr>
            <a:xfrm>
              <a:off x="15158940" y="8286167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38</xdr:col>
      <xdr:colOff>47625</xdr:colOff>
      <xdr:row>50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5" name="ZoneTexte 204"/>
            <xdr:cNvSpPr txBox="1"/>
          </xdr:nvSpPr>
          <xdr:spPr>
            <a:xfrm>
              <a:off x="15513115" y="8286167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05" name="ZoneTexte 204"/>
            <xdr:cNvSpPr txBox="1"/>
          </xdr:nvSpPr>
          <xdr:spPr>
            <a:xfrm>
              <a:off x="15513115" y="8286167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36</xdr:col>
      <xdr:colOff>76200</xdr:colOff>
      <xdr:row>50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6" name="ZoneTexte 205"/>
            <xdr:cNvSpPr txBox="1"/>
          </xdr:nvSpPr>
          <xdr:spPr>
            <a:xfrm>
              <a:off x="14694159" y="8276642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06" name="ZoneTexte 205"/>
            <xdr:cNvSpPr txBox="1"/>
          </xdr:nvSpPr>
          <xdr:spPr>
            <a:xfrm>
              <a:off x="14694159" y="8276642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39</xdr:col>
      <xdr:colOff>66675</xdr:colOff>
      <xdr:row>50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7" name="ZoneTexte 206"/>
            <xdr:cNvSpPr txBox="1"/>
          </xdr:nvSpPr>
          <xdr:spPr>
            <a:xfrm>
              <a:off x="16014246" y="8286167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207" name="ZoneTexte 206"/>
            <xdr:cNvSpPr txBox="1"/>
          </xdr:nvSpPr>
          <xdr:spPr>
            <a:xfrm>
              <a:off x="16014246" y="8286167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47</xdr:col>
      <xdr:colOff>66675</xdr:colOff>
      <xdr:row>50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8" name="ZoneTexte 207"/>
            <xdr:cNvSpPr txBox="1"/>
          </xdr:nvSpPr>
          <xdr:spPr>
            <a:xfrm>
              <a:off x="19800920" y="8286167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08" name="ZoneTexte 207"/>
            <xdr:cNvSpPr txBox="1"/>
          </xdr:nvSpPr>
          <xdr:spPr>
            <a:xfrm>
              <a:off x="19800920" y="8286167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48</xdr:col>
      <xdr:colOff>47625</xdr:colOff>
      <xdr:row>50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9" name="ZoneTexte 208"/>
            <xdr:cNvSpPr txBox="1"/>
          </xdr:nvSpPr>
          <xdr:spPr>
            <a:xfrm>
              <a:off x="20263952" y="8286167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09" name="ZoneTexte 208"/>
            <xdr:cNvSpPr txBox="1"/>
          </xdr:nvSpPr>
          <xdr:spPr>
            <a:xfrm>
              <a:off x="20263952" y="8286167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46</xdr:col>
      <xdr:colOff>76200</xdr:colOff>
      <xdr:row>50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0" name="ZoneTexte 209"/>
            <xdr:cNvSpPr txBox="1"/>
          </xdr:nvSpPr>
          <xdr:spPr>
            <a:xfrm>
              <a:off x="19406118" y="8276642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10" name="ZoneTexte 209"/>
            <xdr:cNvSpPr txBox="1"/>
          </xdr:nvSpPr>
          <xdr:spPr>
            <a:xfrm>
              <a:off x="19406118" y="8276642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49</xdr:col>
      <xdr:colOff>66675</xdr:colOff>
      <xdr:row>50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1" name="ZoneTexte 210"/>
            <xdr:cNvSpPr txBox="1"/>
          </xdr:nvSpPr>
          <xdr:spPr>
            <a:xfrm>
              <a:off x="21184961" y="8286167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211" name="ZoneTexte 210"/>
            <xdr:cNvSpPr txBox="1"/>
          </xdr:nvSpPr>
          <xdr:spPr>
            <a:xfrm>
              <a:off x="21184961" y="8286167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28575</xdr:colOff>
      <xdr:row>2</xdr:row>
      <xdr:rowOff>14287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ZoneTexte 1"/>
            <xdr:cNvSpPr txBox="1"/>
          </xdr:nvSpPr>
          <xdr:spPr>
            <a:xfrm>
              <a:off x="8791575" y="380047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" name="ZoneTexte 1"/>
            <xdr:cNvSpPr txBox="1"/>
          </xdr:nvSpPr>
          <xdr:spPr>
            <a:xfrm>
              <a:off x="8791575" y="380047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23</xdr:col>
      <xdr:colOff>57150</xdr:colOff>
      <xdr:row>1</xdr:row>
      <xdr:rowOff>185737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ZoneTexte 2"/>
            <xdr:cNvSpPr txBox="1"/>
          </xdr:nvSpPr>
          <xdr:spPr>
            <a:xfrm>
              <a:off x="9155430" y="368617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3" name="ZoneTexte 2"/>
            <xdr:cNvSpPr txBox="1"/>
          </xdr:nvSpPr>
          <xdr:spPr>
            <a:xfrm>
              <a:off x="9155430" y="368617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24</xdr:col>
      <xdr:colOff>66675</xdr:colOff>
      <xdr:row>2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ZoneTexte 3"/>
            <xdr:cNvSpPr txBox="1"/>
          </xdr:nvSpPr>
          <xdr:spPr>
            <a:xfrm>
              <a:off x="9538335" y="37528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4" name="ZoneTexte 3"/>
            <xdr:cNvSpPr txBox="1"/>
          </xdr:nvSpPr>
          <xdr:spPr>
            <a:xfrm>
              <a:off x="9538335" y="37528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26</xdr:col>
      <xdr:colOff>38100</xdr:colOff>
      <xdr:row>2</xdr:row>
      <xdr:rowOff>28575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ZoneTexte 4"/>
            <xdr:cNvSpPr txBox="1"/>
          </xdr:nvSpPr>
          <xdr:spPr>
            <a:xfrm>
              <a:off x="10325100" y="39433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5" name="ZoneTexte 4"/>
            <xdr:cNvSpPr txBox="1"/>
          </xdr:nvSpPr>
          <xdr:spPr>
            <a:xfrm>
              <a:off x="10325100" y="39433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28</xdr:col>
      <xdr:colOff>28575</xdr:colOff>
      <xdr:row>2</xdr:row>
      <xdr:rowOff>19050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ZoneTexte 5"/>
            <xdr:cNvSpPr txBox="1"/>
          </xdr:nvSpPr>
          <xdr:spPr>
            <a:xfrm>
              <a:off x="10993755" y="38481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6" name="ZoneTexte 5"/>
            <xdr:cNvSpPr txBox="1"/>
          </xdr:nvSpPr>
          <xdr:spPr>
            <a:xfrm>
              <a:off x="10993755" y="38481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30</xdr:col>
      <xdr:colOff>19050</xdr:colOff>
      <xdr:row>2</xdr:row>
      <xdr:rowOff>28575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ZoneTexte 6"/>
            <xdr:cNvSpPr txBox="1"/>
          </xdr:nvSpPr>
          <xdr:spPr>
            <a:xfrm>
              <a:off x="11769090" y="39433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7" name="ZoneTexte 6"/>
            <xdr:cNvSpPr txBox="1"/>
          </xdr:nvSpPr>
          <xdr:spPr>
            <a:xfrm>
              <a:off x="11769090" y="39433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32</xdr:col>
      <xdr:colOff>28575</xdr:colOff>
      <xdr:row>2</xdr:row>
      <xdr:rowOff>28575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ZoneTexte 7"/>
            <xdr:cNvSpPr txBox="1"/>
          </xdr:nvSpPr>
          <xdr:spPr>
            <a:xfrm>
              <a:off x="12997815" y="39433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8" name="ZoneTexte 7"/>
            <xdr:cNvSpPr txBox="1"/>
          </xdr:nvSpPr>
          <xdr:spPr>
            <a:xfrm>
              <a:off x="12997815" y="39433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34</xdr:col>
      <xdr:colOff>28575</xdr:colOff>
      <xdr:row>2</xdr:row>
      <xdr:rowOff>38100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ZoneTexte 8"/>
            <xdr:cNvSpPr txBox="1"/>
          </xdr:nvSpPr>
          <xdr:spPr>
            <a:xfrm>
              <a:off x="13866495" y="40386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9" name="ZoneTexte 8"/>
            <xdr:cNvSpPr txBox="1"/>
          </xdr:nvSpPr>
          <xdr:spPr>
            <a:xfrm>
              <a:off x="13866495" y="40386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25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ZoneTexte 9"/>
            <xdr:cNvSpPr txBox="1"/>
          </xdr:nvSpPr>
          <xdr:spPr>
            <a:xfrm>
              <a:off x="984504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0" name="ZoneTexte 9"/>
            <xdr:cNvSpPr txBox="1"/>
          </xdr:nvSpPr>
          <xdr:spPr>
            <a:xfrm>
              <a:off x="984504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27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ZoneTexte 10"/>
            <xdr:cNvSpPr txBox="1"/>
          </xdr:nvSpPr>
          <xdr:spPr>
            <a:xfrm>
              <a:off x="1062228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1" name="ZoneTexte 10"/>
            <xdr:cNvSpPr txBox="1"/>
          </xdr:nvSpPr>
          <xdr:spPr>
            <a:xfrm>
              <a:off x="1062228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29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ZoneTexte 11"/>
            <xdr:cNvSpPr txBox="1"/>
          </xdr:nvSpPr>
          <xdr:spPr>
            <a:xfrm>
              <a:off x="1134618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2" name="ZoneTexte 11"/>
            <xdr:cNvSpPr txBox="1"/>
          </xdr:nvSpPr>
          <xdr:spPr>
            <a:xfrm>
              <a:off x="1134618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31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ZoneTexte 12"/>
            <xdr:cNvSpPr txBox="1"/>
          </xdr:nvSpPr>
          <xdr:spPr>
            <a:xfrm>
              <a:off x="1215390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3" name="ZoneTexte 12"/>
            <xdr:cNvSpPr txBox="1"/>
          </xdr:nvSpPr>
          <xdr:spPr>
            <a:xfrm>
              <a:off x="1215390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33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ZoneTexte 13"/>
            <xdr:cNvSpPr txBox="1"/>
          </xdr:nvSpPr>
          <xdr:spPr>
            <a:xfrm>
              <a:off x="1335024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4" name="ZoneTexte 13"/>
            <xdr:cNvSpPr txBox="1"/>
          </xdr:nvSpPr>
          <xdr:spPr>
            <a:xfrm>
              <a:off x="1335024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35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ZoneTexte 14"/>
            <xdr:cNvSpPr txBox="1"/>
          </xdr:nvSpPr>
          <xdr:spPr>
            <a:xfrm>
              <a:off x="1421892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5" name="ZoneTexte 14"/>
            <xdr:cNvSpPr txBox="1"/>
          </xdr:nvSpPr>
          <xdr:spPr>
            <a:xfrm>
              <a:off x="1421892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36</xdr:col>
      <xdr:colOff>19050</xdr:colOff>
      <xdr:row>2</xdr:row>
      <xdr:rowOff>28575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ZoneTexte 15"/>
            <xdr:cNvSpPr txBox="1"/>
          </xdr:nvSpPr>
          <xdr:spPr>
            <a:xfrm>
              <a:off x="14649450" y="39433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6" name="ZoneTexte 15"/>
            <xdr:cNvSpPr txBox="1"/>
          </xdr:nvSpPr>
          <xdr:spPr>
            <a:xfrm>
              <a:off x="14649450" y="39433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38</xdr:col>
      <xdr:colOff>28575</xdr:colOff>
      <xdr:row>2</xdr:row>
      <xdr:rowOff>19050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ZoneTexte 16"/>
            <xdr:cNvSpPr txBox="1"/>
          </xdr:nvSpPr>
          <xdr:spPr>
            <a:xfrm>
              <a:off x="15504795" y="38481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7" name="ZoneTexte 16"/>
            <xdr:cNvSpPr txBox="1"/>
          </xdr:nvSpPr>
          <xdr:spPr>
            <a:xfrm>
              <a:off x="15504795" y="38481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40</xdr:col>
      <xdr:colOff>28575</xdr:colOff>
      <xdr:row>2</xdr:row>
      <xdr:rowOff>19050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ZoneTexte 17"/>
            <xdr:cNvSpPr txBox="1"/>
          </xdr:nvSpPr>
          <xdr:spPr>
            <a:xfrm>
              <a:off x="16571595" y="38481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8" name="ZoneTexte 17"/>
            <xdr:cNvSpPr txBox="1"/>
          </xdr:nvSpPr>
          <xdr:spPr>
            <a:xfrm>
              <a:off x="16571595" y="38481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42</xdr:col>
      <xdr:colOff>19050</xdr:colOff>
      <xdr:row>2</xdr:row>
      <xdr:rowOff>38100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" name="ZoneTexte 18"/>
            <xdr:cNvSpPr txBox="1"/>
          </xdr:nvSpPr>
          <xdr:spPr>
            <a:xfrm>
              <a:off x="17552670" y="40386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9" name="ZoneTexte 18"/>
            <xdr:cNvSpPr txBox="1"/>
          </xdr:nvSpPr>
          <xdr:spPr>
            <a:xfrm>
              <a:off x="17552670" y="40386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44</xdr:col>
      <xdr:colOff>19050</xdr:colOff>
      <xdr:row>2</xdr:row>
      <xdr:rowOff>19050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" name="ZoneTexte 19"/>
            <xdr:cNvSpPr txBox="1"/>
          </xdr:nvSpPr>
          <xdr:spPr>
            <a:xfrm>
              <a:off x="18383250" y="38481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0" name="ZoneTexte 19"/>
            <xdr:cNvSpPr txBox="1"/>
          </xdr:nvSpPr>
          <xdr:spPr>
            <a:xfrm>
              <a:off x="18383250" y="38481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46</xdr:col>
      <xdr:colOff>28575</xdr:colOff>
      <xdr:row>2</xdr:row>
      <xdr:rowOff>28575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" name="ZoneTexte 20"/>
            <xdr:cNvSpPr txBox="1"/>
          </xdr:nvSpPr>
          <xdr:spPr>
            <a:xfrm>
              <a:off x="19375755" y="39433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1" name="ZoneTexte 20"/>
            <xdr:cNvSpPr txBox="1"/>
          </xdr:nvSpPr>
          <xdr:spPr>
            <a:xfrm>
              <a:off x="19375755" y="39433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48</xdr:col>
      <xdr:colOff>28575</xdr:colOff>
      <xdr:row>2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" name="ZoneTexte 21"/>
            <xdr:cNvSpPr txBox="1"/>
          </xdr:nvSpPr>
          <xdr:spPr>
            <a:xfrm>
              <a:off x="20259675" y="37528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2" name="ZoneTexte 21"/>
            <xdr:cNvSpPr txBox="1"/>
          </xdr:nvSpPr>
          <xdr:spPr>
            <a:xfrm>
              <a:off x="20259675" y="37528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50</xdr:col>
      <xdr:colOff>38100</xdr:colOff>
      <xdr:row>2</xdr:row>
      <xdr:rowOff>19050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3" name="ZoneTexte 22"/>
            <xdr:cNvSpPr txBox="1"/>
          </xdr:nvSpPr>
          <xdr:spPr>
            <a:xfrm>
              <a:off x="21549360" y="38481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3" name="ZoneTexte 22"/>
            <xdr:cNvSpPr txBox="1"/>
          </xdr:nvSpPr>
          <xdr:spPr>
            <a:xfrm>
              <a:off x="21549360" y="38481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37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4" name="ZoneTexte 23"/>
            <xdr:cNvSpPr txBox="1"/>
          </xdr:nvSpPr>
          <xdr:spPr>
            <a:xfrm>
              <a:off x="1510284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4" name="ZoneTexte 23"/>
            <xdr:cNvSpPr txBox="1"/>
          </xdr:nvSpPr>
          <xdr:spPr>
            <a:xfrm>
              <a:off x="1510284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39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5" name="ZoneTexte 24"/>
            <xdr:cNvSpPr txBox="1"/>
          </xdr:nvSpPr>
          <xdr:spPr>
            <a:xfrm>
              <a:off x="1595628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5" name="ZoneTexte 24"/>
            <xdr:cNvSpPr txBox="1"/>
          </xdr:nvSpPr>
          <xdr:spPr>
            <a:xfrm>
              <a:off x="1595628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41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6" name="ZoneTexte 25"/>
            <xdr:cNvSpPr txBox="1"/>
          </xdr:nvSpPr>
          <xdr:spPr>
            <a:xfrm>
              <a:off x="1688592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6" name="ZoneTexte 25"/>
            <xdr:cNvSpPr txBox="1"/>
          </xdr:nvSpPr>
          <xdr:spPr>
            <a:xfrm>
              <a:off x="1688592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43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7" name="ZoneTexte 26"/>
            <xdr:cNvSpPr txBox="1"/>
          </xdr:nvSpPr>
          <xdr:spPr>
            <a:xfrm>
              <a:off x="1798320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7" name="ZoneTexte 26"/>
            <xdr:cNvSpPr txBox="1"/>
          </xdr:nvSpPr>
          <xdr:spPr>
            <a:xfrm>
              <a:off x="1798320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45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8" name="ZoneTexte 27"/>
            <xdr:cNvSpPr txBox="1"/>
          </xdr:nvSpPr>
          <xdr:spPr>
            <a:xfrm>
              <a:off x="1876806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8" name="ZoneTexte 27"/>
            <xdr:cNvSpPr txBox="1"/>
          </xdr:nvSpPr>
          <xdr:spPr>
            <a:xfrm>
              <a:off x="1876806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47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9" name="ZoneTexte 28"/>
            <xdr:cNvSpPr txBox="1"/>
          </xdr:nvSpPr>
          <xdr:spPr>
            <a:xfrm>
              <a:off x="1975104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9" name="ZoneTexte 28"/>
            <xdr:cNvSpPr txBox="1"/>
          </xdr:nvSpPr>
          <xdr:spPr>
            <a:xfrm>
              <a:off x="1975104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49</xdr:col>
      <xdr:colOff>19050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0" name="ZoneTexte 29"/>
            <xdr:cNvSpPr txBox="1"/>
          </xdr:nvSpPr>
          <xdr:spPr>
            <a:xfrm>
              <a:off x="2114931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30" name="ZoneTexte 29"/>
            <xdr:cNvSpPr txBox="1"/>
          </xdr:nvSpPr>
          <xdr:spPr>
            <a:xfrm>
              <a:off x="2114931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51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1" name="ZoneTexte 30"/>
            <xdr:cNvSpPr txBox="1"/>
          </xdr:nvSpPr>
          <xdr:spPr>
            <a:xfrm>
              <a:off x="2189226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31" name="ZoneTexte 30"/>
            <xdr:cNvSpPr txBox="1"/>
          </xdr:nvSpPr>
          <xdr:spPr>
            <a:xfrm>
              <a:off x="2189226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22</xdr:col>
      <xdr:colOff>85725</xdr:colOff>
      <xdr:row>10</xdr:row>
      <xdr:rowOff>185737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2" name="ZoneTexte 31"/>
            <xdr:cNvSpPr txBox="1"/>
          </xdr:nvSpPr>
          <xdr:spPr>
            <a:xfrm>
              <a:off x="8848725" y="2067877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32" name="ZoneTexte 31"/>
            <xdr:cNvSpPr txBox="1"/>
          </xdr:nvSpPr>
          <xdr:spPr>
            <a:xfrm>
              <a:off x="8848725" y="2067877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23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3" name="ZoneTexte 32"/>
            <xdr:cNvSpPr txBox="1"/>
          </xdr:nvSpPr>
          <xdr:spPr>
            <a:xfrm>
              <a:off x="9098280" y="206502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33" name="ZoneTexte 32"/>
            <xdr:cNvSpPr txBox="1"/>
          </xdr:nvSpPr>
          <xdr:spPr>
            <a:xfrm>
              <a:off x="9098280" y="206502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25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4" name="ZoneTexte 33"/>
            <xdr:cNvSpPr txBox="1"/>
          </xdr:nvSpPr>
          <xdr:spPr>
            <a:xfrm>
              <a:off x="9845040" y="206502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34" name="ZoneTexte 33"/>
            <xdr:cNvSpPr txBox="1"/>
          </xdr:nvSpPr>
          <xdr:spPr>
            <a:xfrm>
              <a:off x="9845040" y="206502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26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5" name="ZoneTexte 34"/>
            <xdr:cNvSpPr txBox="1"/>
          </xdr:nvSpPr>
          <xdr:spPr>
            <a:xfrm>
              <a:off x="10287000" y="206502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35" name="ZoneTexte 34"/>
            <xdr:cNvSpPr txBox="1"/>
          </xdr:nvSpPr>
          <xdr:spPr>
            <a:xfrm>
              <a:off x="10287000" y="206502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27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6" name="ZoneTexte 35"/>
            <xdr:cNvSpPr txBox="1"/>
          </xdr:nvSpPr>
          <xdr:spPr>
            <a:xfrm>
              <a:off x="10622280" y="206502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36" name="ZoneTexte 35"/>
            <xdr:cNvSpPr txBox="1"/>
          </xdr:nvSpPr>
          <xdr:spPr>
            <a:xfrm>
              <a:off x="10622280" y="206502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28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7" name="ZoneTexte 36"/>
            <xdr:cNvSpPr txBox="1"/>
          </xdr:nvSpPr>
          <xdr:spPr>
            <a:xfrm>
              <a:off x="10965180" y="206502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37" name="ZoneTexte 36"/>
            <xdr:cNvSpPr txBox="1"/>
          </xdr:nvSpPr>
          <xdr:spPr>
            <a:xfrm>
              <a:off x="10965180" y="206502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29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8" name="ZoneTexte 37"/>
            <xdr:cNvSpPr txBox="1"/>
          </xdr:nvSpPr>
          <xdr:spPr>
            <a:xfrm>
              <a:off x="11346180" y="206502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38" name="ZoneTexte 37"/>
            <xdr:cNvSpPr txBox="1"/>
          </xdr:nvSpPr>
          <xdr:spPr>
            <a:xfrm>
              <a:off x="11346180" y="206502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30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9" name="ZoneTexte 38"/>
            <xdr:cNvSpPr txBox="1"/>
          </xdr:nvSpPr>
          <xdr:spPr>
            <a:xfrm>
              <a:off x="11750040" y="206502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39" name="ZoneTexte 38"/>
            <xdr:cNvSpPr txBox="1"/>
          </xdr:nvSpPr>
          <xdr:spPr>
            <a:xfrm>
              <a:off x="11750040" y="206502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31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0" name="ZoneTexte 39"/>
            <xdr:cNvSpPr txBox="1"/>
          </xdr:nvSpPr>
          <xdr:spPr>
            <a:xfrm>
              <a:off x="12153900" y="206502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40" name="ZoneTexte 39"/>
            <xdr:cNvSpPr txBox="1"/>
          </xdr:nvSpPr>
          <xdr:spPr>
            <a:xfrm>
              <a:off x="12153900" y="206502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32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1" name="ZoneTexte 40"/>
            <xdr:cNvSpPr txBox="1"/>
          </xdr:nvSpPr>
          <xdr:spPr>
            <a:xfrm>
              <a:off x="12969240" y="206502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41" name="ZoneTexte 40"/>
            <xdr:cNvSpPr txBox="1"/>
          </xdr:nvSpPr>
          <xdr:spPr>
            <a:xfrm>
              <a:off x="12969240" y="206502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33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2" name="ZoneTexte 41"/>
            <xdr:cNvSpPr txBox="1"/>
          </xdr:nvSpPr>
          <xdr:spPr>
            <a:xfrm>
              <a:off x="13350240" y="206502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42" name="ZoneTexte 41"/>
            <xdr:cNvSpPr txBox="1"/>
          </xdr:nvSpPr>
          <xdr:spPr>
            <a:xfrm>
              <a:off x="13350240" y="206502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34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3" name="ZoneTexte 42"/>
            <xdr:cNvSpPr txBox="1"/>
          </xdr:nvSpPr>
          <xdr:spPr>
            <a:xfrm>
              <a:off x="13837920" y="206502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43" name="ZoneTexte 42"/>
            <xdr:cNvSpPr txBox="1"/>
          </xdr:nvSpPr>
          <xdr:spPr>
            <a:xfrm>
              <a:off x="13837920" y="206502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35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4" name="ZoneTexte 43"/>
            <xdr:cNvSpPr txBox="1"/>
          </xdr:nvSpPr>
          <xdr:spPr>
            <a:xfrm>
              <a:off x="14218920" y="206502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44" name="ZoneTexte 43"/>
            <xdr:cNvSpPr txBox="1"/>
          </xdr:nvSpPr>
          <xdr:spPr>
            <a:xfrm>
              <a:off x="14218920" y="206502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36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5" name="ZoneTexte 44"/>
            <xdr:cNvSpPr txBox="1"/>
          </xdr:nvSpPr>
          <xdr:spPr>
            <a:xfrm>
              <a:off x="14630400" y="206502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45" name="ZoneTexte 44"/>
            <xdr:cNvSpPr txBox="1"/>
          </xdr:nvSpPr>
          <xdr:spPr>
            <a:xfrm>
              <a:off x="14630400" y="206502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24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6" name="ZoneTexte 45"/>
            <xdr:cNvSpPr txBox="1"/>
          </xdr:nvSpPr>
          <xdr:spPr>
            <a:xfrm>
              <a:off x="9471660" y="206502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46" name="ZoneTexte 45"/>
            <xdr:cNvSpPr txBox="1"/>
          </xdr:nvSpPr>
          <xdr:spPr>
            <a:xfrm>
              <a:off x="9471660" y="206502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21</xdr:col>
      <xdr:colOff>133350</xdr:colOff>
      <xdr:row>21</xdr:row>
      <xdr:rowOff>23812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7" name="ZoneTexte 46"/>
            <xdr:cNvSpPr txBox="1"/>
          </xdr:nvSpPr>
          <xdr:spPr>
            <a:xfrm>
              <a:off x="7928610" y="3917632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47" name="ZoneTexte 46"/>
            <xdr:cNvSpPr txBox="1"/>
          </xdr:nvSpPr>
          <xdr:spPr>
            <a:xfrm>
              <a:off x="7928610" y="3917632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21</xdr:col>
      <xdr:colOff>161925</xdr:colOff>
      <xdr:row>21</xdr:row>
      <xdr:rowOff>180975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8" name="ZoneTexte 47"/>
            <xdr:cNvSpPr txBox="1"/>
          </xdr:nvSpPr>
          <xdr:spPr>
            <a:xfrm>
              <a:off x="7957185" y="4074795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48" name="ZoneTexte 47"/>
            <xdr:cNvSpPr txBox="1"/>
          </xdr:nvSpPr>
          <xdr:spPr>
            <a:xfrm>
              <a:off x="7957185" y="4074795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22</xdr:col>
      <xdr:colOff>95250</xdr:colOff>
      <xdr:row>26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9" name="ZoneTexte 48"/>
            <xdr:cNvSpPr txBox="1"/>
          </xdr:nvSpPr>
          <xdr:spPr>
            <a:xfrm>
              <a:off x="8858250" y="481774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49" name="ZoneTexte 48"/>
            <xdr:cNvSpPr txBox="1"/>
          </xdr:nvSpPr>
          <xdr:spPr>
            <a:xfrm>
              <a:off x="8858250" y="481774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23</xdr:col>
      <xdr:colOff>95250</xdr:colOff>
      <xdr:row>26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0" name="ZoneTexte 49"/>
            <xdr:cNvSpPr txBox="1"/>
          </xdr:nvSpPr>
          <xdr:spPr>
            <a:xfrm>
              <a:off x="9193530" y="481774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50" name="ZoneTexte 49"/>
            <xdr:cNvSpPr txBox="1"/>
          </xdr:nvSpPr>
          <xdr:spPr>
            <a:xfrm>
              <a:off x="9193530" y="481774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24</xdr:col>
      <xdr:colOff>85725</xdr:colOff>
      <xdr:row>26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1" name="ZoneTexte 50"/>
            <xdr:cNvSpPr txBox="1"/>
          </xdr:nvSpPr>
          <xdr:spPr>
            <a:xfrm>
              <a:off x="9557385" y="480822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51" name="ZoneTexte 50"/>
            <xdr:cNvSpPr txBox="1"/>
          </xdr:nvSpPr>
          <xdr:spPr>
            <a:xfrm>
              <a:off x="9557385" y="480822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25</xdr:col>
      <xdr:colOff>66675</xdr:colOff>
      <xdr:row>26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2" name="ZoneTexte 51"/>
            <xdr:cNvSpPr txBox="1"/>
          </xdr:nvSpPr>
          <xdr:spPr>
            <a:xfrm>
              <a:off x="9911715" y="482727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52" name="ZoneTexte 51"/>
            <xdr:cNvSpPr txBox="1"/>
          </xdr:nvSpPr>
          <xdr:spPr>
            <a:xfrm>
              <a:off x="9911715" y="482727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22</xdr:col>
      <xdr:colOff>95250</xdr:colOff>
      <xdr:row>34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3" name="ZoneTexte 52"/>
            <xdr:cNvSpPr txBox="1"/>
          </xdr:nvSpPr>
          <xdr:spPr>
            <a:xfrm>
              <a:off x="8858250" y="634936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53" name="ZoneTexte 52"/>
            <xdr:cNvSpPr txBox="1"/>
          </xdr:nvSpPr>
          <xdr:spPr>
            <a:xfrm>
              <a:off x="8858250" y="634936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23</xdr:col>
      <xdr:colOff>95250</xdr:colOff>
      <xdr:row>34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4" name="ZoneTexte 53"/>
            <xdr:cNvSpPr txBox="1"/>
          </xdr:nvSpPr>
          <xdr:spPr>
            <a:xfrm>
              <a:off x="9193530" y="634936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54" name="ZoneTexte 53"/>
            <xdr:cNvSpPr txBox="1"/>
          </xdr:nvSpPr>
          <xdr:spPr>
            <a:xfrm>
              <a:off x="9193530" y="634936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24</xdr:col>
      <xdr:colOff>85725</xdr:colOff>
      <xdr:row>34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5" name="ZoneTexte 54"/>
            <xdr:cNvSpPr txBox="1"/>
          </xdr:nvSpPr>
          <xdr:spPr>
            <a:xfrm>
              <a:off x="9557385" y="633984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55" name="ZoneTexte 54"/>
            <xdr:cNvSpPr txBox="1"/>
          </xdr:nvSpPr>
          <xdr:spPr>
            <a:xfrm>
              <a:off x="9557385" y="633984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25</xdr:col>
      <xdr:colOff>66675</xdr:colOff>
      <xdr:row>34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6" name="ZoneTexte 55"/>
            <xdr:cNvSpPr txBox="1"/>
          </xdr:nvSpPr>
          <xdr:spPr>
            <a:xfrm>
              <a:off x="9911715" y="635889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56" name="ZoneTexte 55"/>
            <xdr:cNvSpPr txBox="1"/>
          </xdr:nvSpPr>
          <xdr:spPr>
            <a:xfrm>
              <a:off x="9911715" y="635889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32</xdr:col>
      <xdr:colOff>95250</xdr:colOff>
      <xdr:row>26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7" name="ZoneTexte 56"/>
            <xdr:cNvSpPr txBox="1"/>
          </xdr:nvSpPr>
          <xdr:spPr>
            <a:xfrm>
              <a:off x="13064490" y="481774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57" name="ZoneTexte 56"/>
            <xdr:cNvSpPr txBox="1"/>
          </xdr:nvSpPr>
          <xdr:spPr>
            <a:xfrm>
              <a:off x="13064490" y="481774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33</xdr:col>
      <xdr:colOff>95250</xdr:colOff>
      <xdr:row>26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8" name="ZoneTexte 57"/>
            <xdr:cNvSpPr txBox="1"/>
          </xdr:nvSpPr>
          <xdr:spPr>
            <a:xfrm>
              <a:off x="13445490" y="481774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58" name="ZoneTexte 57"/>
            <xdr:cNvSpPr txBox="1"/>
          </xdr:nvSpPr>
          <xdr:spPr>
            <a:xfrm>
              <a:off x="13445490" y="481774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34</xdr:col>
      <xdr:colOff>85725</xdr:colOff>
      <xdr:row>26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9" name="ZoneTexte 58"/>
            <xdr:cNvSpPr txBox="1"/>
          </xdr:nvSpPr>
          <xdr:spPr>
            <a:xfrm>
              <a:off x="13923645" y="480822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59" name="ZoneTexte 58"/>
            <xdr:cNvSpPr txBox="1"/>
          </xdr:nvSpPr>
          <xdr:spPr>
            <a:xfrm>
              <a:off x="13923645" y="480822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35</xdr:col>
      <xdr:colOff>66675</xdr:colOff>
      <xdr:row>26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0" name="ZoneTexte 59"/>
            <xdr:cNvSpPr txBox="1"/>
          </xdr:nvSpPr>
          <xdr:spPr>
            <a:xfrm>
              <a:off x="14285595" y="482727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60" name="ZoneTexte 59"/>
            <xdr:cNvSpPr txBox="1"/>
          </xdr:nvSpPr>
          <xdr:spPr>
            <a:xfrm>
              <a:off x="14285595" y="482727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32</xdr:col>
      <xdr:colOff>95250</xdr:colOff>
      <xdr:row>34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1" name="ZoneTexte 60"/>
            <xdr:cNvSpPr txBox="1"/>
          </xdr:nvSpPr>
          <xdr:spPr>
            <a:xfrm>
              <a:off x="13064490" y="634936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61" name="ZoneTexte 60"/>
            <xdr:cNvSpPr txBox="1"/>
          </xdr:nvSpPr>
          <xdr:spPr>
            <a:xfrm>
              <a:off x="13064490" y="634936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33</xdr:col>
      <xdr:colOff>95250</xdr:colOff>
      <xdr:row>34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2" name="ZoneTexte 61"/>
            <xdr:cNvSpPr txBox="1"/>
          </xdr:nvSpPr>
          <xdr:spPr>
            <a:xfrm>
              <a:off x="13445490" y="634936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62" name="ZoneTexte 61"/>
            <xdr:cNvSpPr txBox="1"/>
          </xdr:nvSpPr>
          <xdr:spPr>
            <a:xfrm>
              <a:off x="13445490" y="634936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34</xdr:col>
      <xdr:colOff>85725</xdr:colOff>
      <xdr:row>34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3" name="ZoneTexte 62"/>
            <xdr:cNvSpPr txBox="1"/>
          </xdr:nvSpPr>
          <xdr:spPr>
            <a:xfrm>
              <a:off x="13923645" y="633984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63" name="ZoneTexte 62"/>
            <xdr:cNvSpPr txBox="1"/>
          </xdr:nvSpPr>
          <xdr:spPr>
            <a:xfrm>
              <a:off x="13923645" y="633984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35</xdr:col>
      <xdr:colOff>66675</xdr:colOff>
      <xdr:row>34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4" name="ZoneTexte 63"/>
            <xdr:cNvSpPr txBox="1"/>
          </xdr:nvSpPr>
          <xdr:spPr>
            <a:xfrm>
              <a:off x="14285595" y="635889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64" name="ZoneTexte 63"/>
            <xdr:cNvSpPr txBox="1"/>
          </xdr:nvSpPr>
          <xdr:spPr>
            <a:xfrm>
              <a:off x="14285595" y="635889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42</xdr:col>
      <xdr:colOff>95250</xdr:colOff>
      <xdr:row>26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5" name="ZoneTexte 64"/>
            <xdr:cNvSpPr txBox="1"/>
          </xdr:nvSpPr>
          <xdr:spPr>
            <a:xfrm>
              <a:off x="17628870" y="481774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65" name="ZoneTexte 64"/>
            <xdr:cNvSpPr txBox="1"/>
          </xdr:nvSpPr>
          <xdr:spPr>
            <a:xfrm>
              <a:off x="17628870" y="481774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43</xdr:col>
      <xdr:colOff>95250</xdr:colOff>
      <xdr:row>26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6" name="ZoneTexte 65"/>
            <xdr:cNvSpPr txBox="1"/>
          </xdr:nvSpPr>
          <xdr:spPr>
            <a:xfrm>
              <a:off x="18078450" y="481774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66" name="ZoneTexte 65"/>
            <xdr:cNvSpPr txBox="1"/>
          </xdr:nvSpPr>
          <xdr:spPr>
            <a:xfrm>
              <a:off x="18078450" y="481774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44</xdr:col>
      <xdr:colOff>85725</xdr:colOff>
      <xdr:row>26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7" name="ZoneTexte 66"/>
            <xdr:cNvSpPr txBox="1"/>
          </xdr:nvSpPr>
          <xdr:spPr>
            <a:xfrm>
              <a:off x="18449925" y="480822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67" name="ZoneTexte 66"/>
            <xdr:cNvSpPr txBox="1"/>
          </xdr:nvSpPr>
          <xdr:spPr>
            <a:xfrm>
              <a:off x="18449925" y="480822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45</xdr:col>
      <xdr:colOff>66675</xdr:colOff>
      <xdr:row>26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8" name="ZoneTexte 67"/>
            <xdr:cNvSpPr txBox="1"/>
          </xdr:nvSpPr>
          <xdr:spPr>
            <a:xfrm>
              <a:off x="18834735" y="482727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68" name="ZoneTexte 67"/>
            <xdr:cNvSpPr txBox="1"/>
          </xdr:nvSpPr>
          <xdr:spPr>
            <a:xfrm>
              <a:off x="18834735" y="482727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42</xdr:col>
      <xdr:colOff>95250</xdr:colOff>
      <xdr:row>34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9" name="ZoneTexte 68"/>
            <xdr:cNvSpPr txBox="1"/>
          </xdr:nvSpPr>
          <xdr:spPr>
            <a:xfrm>
              <a:off x="17628870" y="634936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69" name="ZoneTexte 68"/>
            <xdr:cNvSpPr txBox="1"/>
          </xdr:nvSpPr>
          <xdr:spPr>
            <a:xfrm>
              <a:off x="17628870" y="634936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43</xdr:col>
      <xdr:colOff>95250</xdr:colOff>
      <xdr:row>34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0" name="ZoneTexte 69"/>
            <xdr:cNvSpPr txBox="1"/>
          </xdr:nvSpPr>
          <xdr:spPr>
            <a:xfrm>
              <a:off x="18078450" y="634936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70" name="ZoneTexte 69"/>
            <xdr:cNvSpPr txBox="1"/>
          </xdr:nvSpPr>
          <xdr:spPr>
            <a:xfrm>
              <a:off x="18078450" y="634936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44</xdr:col>
      <xdr:colOff>85725</xdr:colOff>
      <xdr:row>34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1" name="ZoneTexte 70"/>
            <xdr:cNvSpPr txBox="1"/>
          </xdr:nvSpPr>
          <xdr:spPr>
            <a:xfrm>
              <a:off x="18449925" y="633984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71" name="ZoneTexte 70"/>
            <xdr:cNvSpPr txBox="1"/>
          </xdr:nvSpPr>
          <xdr:spPr>
            <a:xfrm>
              <a:off x="18449925" y="633984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45</xdr:col>
      <xdr:colOff>66675</xdr:colOff>
      <xdr:row>34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2" name="ZoneTexte 71"/>
            <xdr:cNvSpPr txBox="1"/>
          </xdr:nvSpPr>
          <xdr:spPr>
            <a:xfrm>
              <a:off x="18834735" y="635889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72" name="ZoneTexte 71"/>
            <xdr:cNvSpPr txBox="1"/>
          </xdr:nvSpPr>
          <xdr:spPr>
            <a:xfrm>
              <a:off x="18834735" y="635889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52</xdr:col>
      <xdr:colOff>95250</xdr:colOff>
      <xdr:row>26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3" name="ZoneTexte 72"/>
            <xdr:cNvSpPr txBox="1"/>
          </xdr:nvSpPr>
          <xdr:spPr>
            <a:xfrm>
              <a:off x="22802850" y="481774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73" name="ZoneTexte 72"/>
            <xdr:cNvSpPr txBox="1"/>
          </xdr:nvSpPr>
          <xdr:spPr>
            <a:xfrm>
              <a:off x="22802850" y="481774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53</xdr:col>
      <xdr:colOff>95250</xdr:colOff>
      <xdr:row>26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4" name="ZoneTexte 73"/>
            <xdr:cNvSpPr txBox="1"/>
          </xdr:nvSpPr>
          <xdr:spPr>
            <a:xfrm>
              <a:off x="23618190" y="481774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74" name="ZoneTexte 73"/>
            <xdr:cNvSpPr txBox="1"/>
          </xdr:nvSpPr>
          <xdr:spPr>
            <a:xfrm>
              <a:off x="23618190" y="481774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54</xdr:col>
      <xdr:colOff>85725</xdr:colOff>
      <xdr:row>26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5" name="ZoneTexte 74"/>
            <xdr:cNvSpPr txBox="1"/>
          </xdr:nvSpPr>
          <xdr:spPr>
            <a:xfrm>
              <a:off x="24119205" y="480822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75" name="ZoneTexte 74"/>
            <xdr:cNvSpPr txBox="1"/>
          </xdr:nvSpPr>
          <xdr:spPr>
            <a:xfrm>
              <a:off x="24119205" y="480822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55</xdr:col>
      <xdr:colOff>66675</xdr:colOff>
      <xdr:row>26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6" name="ZoneTexte 75"/>
            <xdr:cNvSpPr txBox="1"/>
          </xdr:nvSpPr>
          <xdr:spPr>
            <a:xfrm>
              <a:off x="25022175" y="482727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76" name="ZoneTexte 75"/>
            <xdr:cNvSpPr txBox="1"/>
          </xdr:nvSpPr>
          <xdr:spPr>
            <a:xfrm>
              <a:off x="25022175" y="482727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52</xdr:col>
      <xdr:colOff>95250</xdr:colOff>
      <xdr:row>34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7" name="ZoneTexte 76"/>
            <xdr:cNvSpPr txBox="1"/>
          </xdr:nvSpPr>
          <xdr:spPr>
            <a:xfrm>
              <a:off x="22802850" y="634936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77" name="ZoneTexte 76"/>
            <xdr:cNvSpPr txBox="1"/>
          </xdr:nvSpPr>
          <xdr:spPr>
            <a:xfrm>
              <a:off x="22802850" y="634936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53</xdr:col>
      <xdr:colOff>95250</xdr:colOff>
      <xdr:row>34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8" name="ZoneTexte 77"/>
            <xdr:cNvSpPr txBox="1"/>
          </xdr:nvSpPr>
          <xdr:spPr>
            <a:xfrm>
              <a:off x="23618190" y="634936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78" name="ZoneTexte 77"/>
            <xdr:cNvSpPr txBox="1"/>
          </xdr:nvSpPr>
          <xdr:spPr>
            <a:xfrm>
              <a:off x="23618190" y="634936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54</xdr:col>
      <xdr:colOff>85725</xdr:colOff>
      <xdr:row>34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9" name="ZoneTexte 78"/>
            <xdr:cNvSpPr txBox="1"/>
          </xdr:nvSpPr>
          <xdr:spPr>
            <a:xfrm>
              <a:off x="24119205" y="633984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79" name="ZoneTexte 78"/>
            <xdr:cNvSpPr txBox="1"/>
          </xdr:nvSpPr>
          <xdr:spPr>
            <a:xfrm>
              <a:off x="24119205" y="633984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55</xdr:col>
      <xdr:colOff>66675</xdr:colOff>
      <xdr:row>34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0" name="ZoneTexte 79"/>
            <xdr:cNvSpPr txBox="1"/>
          </xdr:nvSpPr>
          <xdr:spPr>
            <a:xfrm>
              <a:off x="25022175" y="635889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80" name="ZoneTexte 79"/>
            <xdr:cNvSpPr txBox="1"/>
          </xdr:nvSpPr>
          <xdr:spPr>
            <a:xfrm>
              <a:off x="25022175" y="635889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22</xdr:col>
      <xdr:colOff>95250</xdr:colOff>
      <xdr:row>43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1" name="ZoneTexte 80"/>
            <xdr:cNvSpPr txBox="1"/>
          </xdr:nvSpPr>
          <xdr:spPr>
            <a:xfrm>
              <a:off x="8858250" y="814006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81" name="ZoneTexte 80"/>
            <xdr:cNvSpPr txBox="1"/>
          </xdr:nvSpPr>
          <xdr:spPr>
            <a:xfrm>
              <a:off x="8858250" y="814006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23</xdr:col>
      <xdr:colOff>95250</xdr:colOff>
      <xdr:row>43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2" name="ZoneTexte 81"/>
            <xdr:cNvSpPr txBox="1"/>
          </xdr:nvSpPr>
          <xdr:spPr>
            <a:xfrm>
              <a:off x="9193530" y="814006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82" name="ZoneTexte 81"/>
            <xdr:cNvSpPr txBox="1"/>
          </xdr:nvSpPr>
          <xdr:spPr>
            <a:xfrm>
              <a:off x="9193530" y="814006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24</xdr:col>
      <xdr:colOff>85725</xdr:colOff>
      <xdr:row>43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3" name="ZoneTexte 82"/>
            <xdr:cNvSpPr txBox="1"/>
          </xdr:nvSpPr>
          <xdr:spPr>
            <a:xfrm>
              <a:off x="9557385" y="813054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83" name="ZoneTexte 82"/>
            <xdr:cNvSpPr txBox="1"/>
          </xdr:nvSpPr>
          <xdr:spPr>
            <a:xfrm>
              <a:off x="9557385" y="813054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25</xdr:col>
      <xdr:colOff>66675</xdr:colOff>
      <xdr:row>43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4" name="ZoneTexte 83"/>
            <xdr:cNvSpPr txBox="1"/>
          </xdr:nvSpPr>
          <xdr:spPr>
            <a:xfrm>
              <a:off x="9911715" y="814959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84" name="ZoneTexte 83"/>
            <xdr:cNvSpPr txBox="1"/>
          </xdr:nvSpPr>
          <xdr:spPr>
            <a:xfrm>
              <a:off x="9911715" y="814959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62</xdr:col>
      <xdr:colOff>95250</xdr:colOff>
      <xdr:row>26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5" name="ZoneTexte 84"/>
            <xdr:cNvSpPr txBox="1"/>
          </xdr:nvSpPr>
          <xdr:spPr>
            <a:xfrm>
              <a:off x="28738830" y="481774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85" name="ZoneTexte 84"/>
            <xdr:cNvSpPr txBox="1"/>
          </xdr:nvSpPr>
          <xdr:spPr>
            <a:xfrm>
              <a:off x="28738830" y="481774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63</xdr:col>
      <xdr:colOff>95250</xdr:colOff>
      <xdr:row>26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6" name="ZoneTexte 85"/>
            <xdr:cNvSpPr txBox="1"/>
          </xdr:nvSpPr>
          <xdr:spPr>
            <a:xfrm>
              <a:off x="29180790" y="481774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86" name="ZoneTexte 85"/>
            <xdr:cNvSpPr txBox="1"/>
          </xdr:nvSpPr>
          <xdr:spPr>
            <a:xfrm>
              <a:off x="29180790" y="481774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64</xdr:col>
      <xdr:colOff>85725</xdr:colOff>
      <xdr:row>26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7" name="ZoneTexte 86"/>
            <xdr:cNvSpPr txBox="1"/>
          </xdr:nvSpPr>
          <xdr:spPr>
            <a:xfrm>
              <a:off x="29590365" y="480822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87" name="ZoneTexte 86"/>
            <xdr:cNvSpPr txBox="1"/>
          </xdr:nvSpPr>
          <xdr:spPr>
            <a:xfrm>
              <a:off x="29590365" y="480822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65</xdr:col>
      <xdr:colOff>66675</xdr:colOff>
      <xdr:row>26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8" name="ZoneTexte 87"/>
            <xdr:cNvSpPr txBox="1"/>
          </xdr:nvSpPr>
          <xdr:spPr>
            <a:xfrm>
              <a:off x="29921835" y="482727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88" name="ZoneTexte 87"/>
            <xdr:cNvSpPr txBox="1"/>
          </xdr:nvSpPr>
          <xdr:spPr>
            <a:xfrm>
              <a:off x="29921835" y="482727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62</xdr:col>
      <xdr:colOff>95250</xdr:colOff>
      <xdr:row>34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9" name="ZoneTexte 88"/>
            <xdr:cNvSpPr txBox="1"/>
          </xdr:nvSpPr>
          <xdr:spPr>
            <a:xfrm>
              <a:off x="28738830" y="634936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89" name="ZoneTexte 88"/>
            <xdr:cNvSpPr txBox="1"/>
          </xdr:nvSpPr>
          <xdr:spPr>
            <a:xfrm>
              <a:off x="28738830" y="634936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63</xdr:col>
      <xdr:colOff>95250</xdr:colOff>
      <xdr:row>34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0" name="ZoneTexte 89"/>
            <xdr:cNvSpPr txBox="1"/>
          </xdr:nvSpPr>
          <xdr:spPr>
            <a:xfrm>
              <a:off x="29180790" y="634936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90" name="ZoneTexte 89"/>
            <xdr:cNvSpPr txBox="1"/>
          </xdr:nvSpPr>
          <xdr:spPr>
            <a:xfrm>
              <a:off x="29180790" y="634936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64</xdr:col>
      <xdr:colOff>85725</xdr:colOff>
      <xdr:row>34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1" name="ZoneTexte 90"/>
            <xdr:cNvSpPr txBox="1"/>
          </xdr:nvSpPr>
          <xdr:spPr>
            <a:xfrm>
              <a:off x="29590365" y="633984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91" name="ZoneTexte 90"/>
            <xdr:cNvSpPr txBox="1"/>
          </xdr:nvSpPr>
          <xdr:spPr>
            <a:xfrm>
              <a:off x="29590365" y="633984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65</xdr:col>
      <xdr:colOff>66675</xdr:colOff>
      <xdr:row>34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2" name="ZoneTexte 91"/>
            <xdr:cNvSpPr txBox="1"/>
          </xdr:nvSpPr>
          <xdr:spPr>
            <a:xfrm>
              <a:off x="29921835" y="635889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92" name="ZoneTexte 91"/>
            <xdr:cNvSpPr txBox="1"/>
          </xdr:nvSpPr>
          <xdr:spPr>
            <a:xfrm>
              <a:off x="29921835" y="635889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32</xdr:col>
      <xdr:colOff>95250</xdr:colOff>
      <xdr:row>43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3" name="ZoneTexte 92"/>
            <xdr:cNvSpPr txBox="1"/>
          </xdr:nvSpPr>
          <xdr:spPr>
            <a:xfrm>
              <a:off x="13064490" y="814006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93" name="ZoneTexte 92"/>
            <xdr:cNvSpPr txBox="1"/>
          </xdr:nvSpPr>
          <xdr:spPr>
            <a:xfrm>
              <a:off x="13064490" y="814006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33</xdr:col>
      <xdr:colOff>95250</xdr:colOff>
      <xdr:row>43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4" name="ZoneTexte 93"/>
            <xdr:cNvSpPr txBox="1"/>
          </xdr:nvSpPr>
          <xdr:spPr>
            <a:xfrm>
              <a:off x="13445490" y="814006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94" name="ZoneTexte 93"/>
            <xdr:cNvSpPr txBox="1"/>
          </xdr:nvSpPr>
          <xdr:spPr>
            <a:xfrm>
              <a:off x="13445490" y="814006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34</xdr:col>
      <xdr:colOff>85725</xdr:colOff>
      <xdr:row>43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5" name="ZoneTexte 94"/>
            <xdr:cNvSpPr txBox="1"/>
          </xdr:nvSpPr>
          <xdr:spPr>
            <a:xfrm>
              <a:off x="13923645" y="813054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95" name="ZoneTexte 94"/>
            <xdr:cNvSpPr txBox="1"/>
          </xdr:nvSpPr>
          <xdr:spPr>
            <a:xfrm>
              <a:off x="13923645" y="813054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35</xdr:col>
      <xdr:colOff>66675</xdr:colOff>
      <xdr:row>43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6" name="ZoneTexte 95"/>
            <xdr:cNvSpPr txBox="1"/>
          </xdr:nvSpPr>
          <xdr:spPr>
            <a:xfrm>
              <a:off x="14285595" y="814959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96" name="ZoneTexte 95"/>
            <xdr:cNvSpPr txBox="1"/>
          </xdr:nvSpPr>
          <xdr:spPr>
            <a:xfrm>
              <a:off x="14285595" y="814959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42</xdr:col>
      <xdr:colOff>95250</xdr:colOff>
      <xdr:row>43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7" name="ZoneTexte 96"/>
            <xdr:cNvSpPr txBox="1"/>
          </xdr:nvSpPr>
          <xdr:spPr>
            <a:xfrm>
              <a:off x="17628870" y="814006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97" name="ZoneTexte 96"/>
            <xdr:cNvSpPr txBox="1"/>
          </xdr:nvSpPr>
          <xdr:spPr>
            <a:xfrm>
              <a:off x="17628870" y="814006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43</xdr:col>
      <xdr:colOff>95250</xdr:colOff>
      <xdr:row>43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8" name="ZoneTexte 97"/>
            <xdr:cNvSpPr txBox="1"/>
          </xdr:nvSpPr>
          <xdr:spPr>
            <a:xfrm>
              <a:off x="18078450" y="814006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98" name="ZoneTexte 97"/>
            <xdr:cNvSpPr txBox="1"/>
          </xdr:nvSpPr>
          <xdr:spPr>
            <a:xfrm>
              <a:off x="18078450" y="814006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44</xdr:col>
      <xdr:colOff>85725</xdr:colOff>
      <xdr:row>43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9" name="ZoneTexte 98"/>
            <xdr:cNvSpPr txBox="1"/>
          </xdr:nvSpPr>
          <xdr:spPr>
            <a:xfrm>
              <a:off x="18449925" y="813054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99" name="ZoneTexte 98"/>
            <xdr:cNvSpPr txBox="1"/>
          </xdr:nvSpPr>
          <xdr:spPr>
            <a:xfrm>
              <a:off x="18449925" y="813054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45</xdr:col>
      <xdr:colOff>66675</xdr:colOff>
      <xdr:row>43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0" name="ZoneTexte 99"/>
            <xdr:cNvSpPr txBox="1"/>
          </xdr:nvSpPr>
          <xdr:spPr>
            <a:xfrm>
              <a:off x="18834735" y="814959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00" name="ZoneTexte 99"/>
            <xdr:cNvSpPr txBox="1"/>
          </xdr:nvSpPr>
          <xdr:spPr>
            <a:xfrm>
              <a:off x="18834735" y="814959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52</xdr:col>
      <xdr:colOff>95250</xdr:colOff>
      <xdr:row>43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1" name="ZoneTexte 100"/>
            <xdr:cNvSpPr txBox="1"/>
          </xdr:nvSpPr>
          <xdr:spPr>
            <a:xfrm>
              <a:off x="22802850" y="814006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01" name="ZoneTexte 100"/>
            <xdr:cNvSpPr txBox="1"/>
          </xdr:nvSpPr>
          <xdr:spPr>
            <a:xfrm>
              <a:off x="22802850" y="814006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53</xdr:col>
      <xdr:colOff>95250</xdr:colOff>
      <xdr:row>43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2" name="ZoneTexte 101"/>
            <xdr:cNvSpPr txBox="1"/>
          </xdr:nvSpPr>
          <xdr:spPr>
            <a:xfrm>
              <a:off x="23618190" y="814006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02" name="ZoneTexte 101"/>
            <xdr:cNvSpPr txBox="1"/>
          </xdr:nvSpPr>
          <xdr:spPr>
            <a:xfrm>
              <a:off x="23618190" y="814006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54</xdr:col>
      <xdr:colOff>85725</xdr:colOff>
      <xdr:row>43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3" name="ZoneTexte 102"/>
            <xdr:cNvSpPr txBox="1"/>
          </xdr:nvSpPr>
          <xdr:spPr>
            <a:xfrm>
              <a:off x="24119205" y="813054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03" name="ZoneTexte 102"/>
            <xdr:cNvSpPr txBox="1"/>
          </xdr:nvSpPr>
          <xdr:spPr>
            <a:xfrm>
              <a:off x="24119205" y="813054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55</xdr:col>
      <xdr:colOff>66675</xdr:colOff>
      <xdr:row>43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4" name="ZoneTexte 103"/>
            <xdr:cNvSpPr txBox="1"/>
          </xdr:nvSpPr>
          <xdr:spPr>
            <a:xfrm>
              <a:off x="25022175" y="814959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04" name="ZoneTexte 103"/>
            <xdr:cNvSpPr txBox="1"/>
          </xdr:nvSpPr>
          <xdr:spPr>
            <a:xfrm>
              <a:off x="25022175" y="814959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62</xdr:col>
      <xdr:colOff>95250</xdr:colOff>
      <xdr:row>43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5" name="ZoneTexte 104"/>
            <xdr:cNvSpPr txBox="1"/>
          </xdr:nvSpPr>
          <xdr:spPr>
            <a:xfrm>
              <a:off x="28738830" y="814006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05" name="ZoneTexte 104"/>
            <xdr:cNvSpPr txBox="1"/>
          </xdr:nvSpPr>
          <xdr:spPr>
            <a:xfrm>
              <a:off x="28738830" y="814006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63</xdr:col>
      <xdr:colOff>95250</xdr:colOff>
      <xdr:row>43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6" name="ZoneTexte 105"/>
            <xdr:cNvSpPr txBox="1"/>
          </xdr:nvSpPr>
          <xdr:spPr>
            <a:xfrm>
              <a:off x="29180790" y="814006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06" name="ZoneTexte 105"/>
            <xdr:cNvSpPr txBox="1"/>
          </xdr:nvSpPr>
          <xdr:spPr>
            <a:xfrm>
              <a:off x="29180790" y="814006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64</xdr:col>
      <xdr:colOff>85725</xdr:colOff>
      <xdr:row>43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7" name="ZoneTexte 106"/>
            <xdr:cNvSpPr txBox="1"/>
          </xdr:nvSpPr>
          <xdr:spPr>
            <a:xfrm>
              <a:off x="29590365" y="813054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07" name="ZoneTexte 106"/>
            <xdr:cNvSpPr txBox="1"/>
          </xdr:nvSpPr>
          <xdr:spPr>
            <a:xfrm>
              <a:off x="29590365" y="813054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65</xdr:col>
      <xdr:colOff>66675</xdr:colOff>
      <xdr:row>43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8" name="ZoneTexte 107"/>
            <xdr:cNvSpPr txBox="1"/>
          </xdr:nvSpPr>
          <xdr:spPr>
            <a:xfrm>
              <a:off x="29921835" y="814959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08" name="ZoneTexte 107"/>
            <xdr:cNvSpPr txBox="1"/>
          </xdr:nvSpPr>
          <xdr:spPr>
            <a:xfrm>
              <a:off x="29921835" y="814959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27</xdr:col>
      <xdr:colOff>57150</xdr:colOff>
      <xdr:row>26</xdr:row>
      <xdr:rowOff>57150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9" name="ZoneTexte 108"/>
            <xdr:cNvSpPr txBox="1"/>
          </xdr:nvSpPr>
          <xdr:spPr>
            <a:xfrm>
              <a:off x="10679430" y="4865370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09" name="ZoneTexte 108"/>
            <xdr:cNvSpPr txBox="1"/>
          </xdr:nvSpPr>
          <xdr:spPr>
            <a:xfrm>
              <a:off x="10679430" y="4865370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28</xdr:col>
      <xdr:colOff>85725</xdr:colOff>
      <xdr:row>26</xdr:row>
      <xdr:rowOff>38100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0" name="ZoneTexte 109"/>
            <xdr:cNvSpPr txBox="1"/>
          </xdr:nvSpPr>
          <xdr:spPr>
            <a:xfrm>
              <a:off x="11050905" y="4846320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10" name="ZoneTexte 109"/>
            <xdr:cNvSpPr txBox="1"/>
          </xdr:nvSpPr>
          <xdr:spPr>
            <a:xfrm>
              <a:off x="11050905" y="4846320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26</xdr:col>
      <xdr:colOff>47625</xdr:colOff>
      <xdr:row>26</xdr:row>
      <xdr:rowOff>19050</xdr:rowOff>
    </xdr:from>
    <xdr:ext cx="2254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1" name="ZoneTexte 110"/>
            <xdr:cNvSpPr txBox="1"/>
          </xdr:nvSpPr>
          <xdr:spPr>
            <a:xfrm>
              <a:off x="10334625" y="4827270"/>
              <a:ext cx="2254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11" name="ZoneTexte 110"/>
            <xdr:cNvSpPr txBox="1"/>
          </xdr:nvSpPr>
          <xdr:spPr>
            <a:xfrm>
              <a:off x="10334625" y="4827270"/>
              <a:ext cx="2254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29</xdr:col>
      <xdr:colOff>66675</xdr:colOff>
      <xdr:row>26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2" name="ZoneTexte 111"/>
            <xdr:cNvSpPr txBox="1"/>
          </xdr:nvSpPr>
          <xdr:spPr>
            <a:xfrm>
              <a:off x="11412855" y="483679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12" name="ZoneTexte 111"/>
            <xdr:cNvSpPr txBox="1"/>
          </xdr:nvSpPr>
          <xdr:spPr>
            <a:xfrm>
              <a:off x="11412855" y="483679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27</xdr:col>
      <xdr:colOff>66675</xdr:colOff>
      <xdr:row>34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3" name="ZoneTexte 112"/>
            <xdr:cNvSpPr txBox="1"/>
          </xdr:nvSpPr>
          <xdr:spPr>
            <a:xfrm>
              <a:off x="10688955" y="636841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13" name="ZoneTexte 112"/>
            <xdr:cNvSpPr txBox="1"/>
          </xdr:nvSpPr>
          <xdr:spPr>
            <a:xfrm>
              <a:off x="10688955" y="636841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28</xdr:col>
      <xdr:colOff>47625</xdr:colOff>
      <xdr:row>34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4" name="ZoneTexte 113"/>
            <xdr:cNvSpPr txBox="1"/>
          </xdr:nvSpPr>
          <xdr:spPr>
            <a:xfrm>
              <a:off x="11012805" y="636841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14" name="ZoneTexte 113"/>
            <xdr:cNvSpPr txBox="1"/>
          </xdr:nvSpPr>
          <xdr:spPr>
            <a:xfrm>
              <a:off x="11012805" y="636841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26</xdr:col>
      <xdr:colOff>76200</xdr:colOff>
      <xdr:row>34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5" name="ZoneTexte 114"/>
            <xdr:cNvSpPr txBox="1"/>
          </xdr:nvSpPr>
          <xdr:spPr>
            <a:xfrm>
              <a:off x="10363200" y="635889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15" name="ZoneTexte 114"/>
            <xdr:cNvSpPr txBox="1"/>
          </xdr:nvSpPr>
          <xdr:spPr>
            <a:xfrm>
              <a:off x="10363200" y="635889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29</xdr:col>
      <xdr:colOff>66675</xdr:colOff>
      <xdr:row>34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6" name="ZoneTexte 115"/>
            <xdr:cNvSpPr txBox="1"/>
          </xdr:nvSpPr>
          <xdr:spPr>
            <a:xfrm>
              <a:off x="11412855" y="636841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16" name="ZoneTexte 115"/>
            <xdr:cNvSpPr txBox="1"/>
          </xdr:nvSpPr>
          <xdr:spPr>
            <a:xfrm>
              <a:off x="11412855" y="636841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27</xdr:col>
      <xdr:colOff>66675</xdr:colOff>
      <xdr:row>43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7" name="ZoneTexte 116"/>
            <xdr:cNvSpPr txBox="1"/>
          </xdr:nvSpPr>
          <xdr:spPr>
            <a:xfrm>
              <a:off x="10688955" y="815911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17" name="ZoneTexte 116"/>
            <xdr:cNvSpPr txBox="1"/>
          </xdr:nvSpPr>
          <xdr:spPr>
            <a:xfrm>
              <a:off x="10688955" y="815911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28</xdr:col>
      <xdr:colOff>47625</xdr:colOff>
      <xdr:row>43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8" name="ZoneTexte 117"/>
            <xdr:cNvSpPr txBox="1"/>
          </xdr:nvSpPr>
          <xdr:spPr>
            <a:xfrm>
              <a:off x="11012805" y="815911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18" name="ZoneTexte 117"/>
            <xdr:cNvSpPr txBox="1"/>
          </xdr:nvSpPr>
          <xdr:spPr>
            <a:xfrm>
              <a:off x="11012805" y="815911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26</xdr:col>
      <xdr:colOff>76200</xdr:colOff>
      <xdr:row>43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9" name="ZoneTexte 118"/>
            <xdr:cNvSpPr txBox="1"/>
          </xdr:nvSpPr>
          <xdr:spPr>
            <a:xfrm>
              <a:off x="10363200" y="814959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19" name="ZoneTexte 118"/>
            <xdr:cNvSpPr txBox="1"/>
          </xdr:nvSpPr>
          <xdr:spPr>
            <a:xfrm>
              <a:off x="10363200" y="814959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29</xdr:col>
      <xdr:colOff>66675</xdr:colOff>
      <xdr:row>43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0" name="ZoneTexte 119"/>
            <xdr:cNvSpPr txBox="1"/>
          </xdr:nvSpPr>
          <xdr:spPr>
            <a:xfrm>
              <a:off x="11412855" y="815911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20" name="ZoneTexte 119"/>
            <xdr:cNvSpPr txBox="1"/>
          </xdr:nvSpPr>
          <xdr:spPr>
            <a:xfrm>
              <a:off x="11412855" y="815911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37</xdr:col>
      <xdr:colOff>57150</xdr:colOff>
      <xdr:row>26</xdr:row>
      <xdr:rowOff>0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1" name="ZoneTexte 120"/>
            <xdr:cNvSpPr txBox="1"/>
          </xdr:nvSpPr>
          <xdr:spPr>
            <a:xfrm>
              <a:off x="15159990" y="4808220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21" name="ZoneTexte 120"/>
            <xdr:cNvSpPr txBox="1"/>
          </xdr:nvSpPr>
          <xdr:spPr>
            <a:xfrm>
              <a:off x="15159990" y="4808220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38</xdr:col>
      <xdr:colOff>152400</xdr:colOff>
      <xdr:row>26</xdr:row>
      <xdr:rowOff>9525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2" name="ZoneTexte 121"/>
            <xdr:cNvSpPr txBox="1"/>
          </xdr:nvSpPr>
          <xdr:spPr>
            <a:xfrm>
              <a:off x="15628620" y="481774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22" name="ZoneTexte 121"/>
            <xdr:cNvSpPr txBox="1"/>
          </xdr:nvSpPr>
          <xdr:spPr>
            <a:xfrm>
              <a:off x="15628620" y="481774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36</xdr:col>
      <xdr:colOff>104775</xdr:colOff>
      <xdr:row>26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3" name="ZoneTexte 122"/>
            <xdr:cNvSpPr txBox="1"/>
          </xdr:nvSpPr>
          <xdr:spPr>
            <a:xfrm>
              <a:off x="14735175" y="480822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23" name="ZoneTexte 122"/>
            <xdr:cNvSpPr txBox="1"/>
          </xdr:nvSpPr>
          <xdr:spPr>
            <a:xfrm>
              <a:off x="14735175" y="480822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39</xdr:col>
      <xdr:colOff>66675</xdr:colOff>
      <xdr:row>26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4" name="ZoneTexte 123"/>
            <xdr:cNvSpPr txBox="1"/>
          </xdr:nvSpPr>
          <xdr:spPr>
            <a:xfrm>
              <a:off x="16022955" y="483679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24" name="ZoneTexte 123"/>
            <xdr:cNvSpPr txBox="1"/>
          </xdr:nvSpPr>
          <xdr:spPr>
            <a:xfrm>
              <a:off x="16022955" y="483679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37</xdr:col>
      <xdr:colOff>66675</xdr:colOff>
      <xdr:row>34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5" name="ZoneTexte 124"/>
            <xdr:cNvSpPr txBox="1"/>
          </xdr:nvSpPr>
          <xdr:spPr>
            <a:xfrm>
              <a:off x="15169515" y="636841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25" name="ZoneTexte 124"/>
            <xdr:cNvSpPr txBox="1"/>
          </xdr:nvSpPr>
          <xdr:spPr>
            <a:xfrm>
              <a:off x="15169515" y="636841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38</xdr:col>
      <xdr:colOff>47625</xdr:colOff>
      <xdr:row>34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6" name="ZoneTexte 125"/>
            <xdr:cNvSpPr txBox="1"/>
          </xdr:nvSpPr>
          <xdr:spPr>
            <a:xfrm>
              <a:off x="15523845" y="636841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26" name="ZoneTexte 125"/>
            <xdr:cNvSpPr txBox="1"/>
          </xdr:nvSpPr>
          <xdr:spPr>
            <a:xfrm>
              <a:off x="15523845" y="636841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36</xdr:col>
      <xdr:colOff>76200</xdr:colOff>
      <xdr:row>34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7" name="ZoneTexte 126"/>
            <xdr:cNvSpPr txBox="1"/>
          </xdr:nvSpPr>
          <xdr:spPr>
            <a:xfrm>
              <a:off x="14706600" y="635889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27" name="ZoneTexte 126"/>
            <xdr:cNvSpPr txBox="1"/>
          </xdr:nvSpPr>
          <xdr:spPr>
            <a:xfrm>
              <a:off x="14706600" y="635889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39</xdr:col>
      <xdr:colOff>66675</xdr:colOff>
      <xdr:row>34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8" name="ZoneTexte 127"/>
            <xdr:cNvSpPr txBox="1"/>
          </xdr:nvSpPr>
          <xdr:spPr>
            <a:xfrm>
              <a:off x="16022955" y="636841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28" name="ZoneTexte 127"/>
            <xdr:cNvSpPr txBox="1"/>
          </xdr:nvSpPr>
          <xdr:spPr>
            <a:xfrm>
              <a:off x="16022955" y="636841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37</xdr:col>
      <xdr:colOff>66675</xdr:colOff>
      <xdr:row>43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9" name="ZoneTexte 128"/>
            <xdr:cNvSpPr txBox="1"/>
          </xdr:nvSpPr>
          <xdr:spPr>
            <a:xfrm>
              <a:off x="15169515" y="815911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29" name="ZoneTexte 128"/>
            <xdr:cNvSpPr txBox="1"/>
          </xdr:nvSpPr>
          <xdr:spPr>
            <a:xfrm>
              <a:off x="15169515" y="815911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38</xdr:col>
      <xdr:colOff>47625</xdr:colOff>
      <xdr:row>43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0" name="ZoneTexte 129"/>
            <xdr:cNvSpPr txBox="1"/>
          </xdr:nvSpPr>
          <xdr:spPr>
            <a:xfrm>
              <a:off x="15523845" y="815911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30" name="ZoneTexte 129"/>
            <xdr:cNvSpPr txBox="1"/>
          </xdr:nvSpPr>
          <xdr:spPr>
            <a:xfrm>
              <a:off x="15523845" y="815911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36</xdr:col>
      <xdr:colOff>76200</xdr:colOff>
      <xdr:row>43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1" name="ZoneTexte 130"/>
            <xdr:cNvSpPr txBox="1"/>
          </xdr:nvSpPr>
          <xdr:spPr>
            <a:xfrm>
              <a:off x="14706600" y="814959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31" name="ZoneTexte 130"/>
            <xdr:cNvSpPr txBox="1"/>
          </xdr:nvSpPr>
          <xdr:spPr>
            <a:xfrm>
              <a:off x="14706600" y="814959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39</xdr:col>
      <xdr:colOff>66675</xdr:colOff>
      <xdr:row>43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2" name="ZoneTexte 131"/>
            <xdr:cNvSpPr txBox="1"/>
          </xdr:nvSpPr>
          <xdr:spPr>
            <a:xfrm>
              <a:off x="16022955" y="815911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32" name="ZoneTexte 131"/>
            <xdr:cNvSpPr txBox="1"/>
          </xdr:nvSpPr>
          <xdr:spPr>
            <a:xfrm>
              <a:off x="16022955" y="815911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47</xdr:col>
      <xdr:colOff>114300</xdr:colOff>
      <xdr:row>26</xdr:row>
      <xdr:rowOff>19050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3" name="ZoneTexte 132"/>
            <xdr:cNvSpPr txBox="1"/>
          </xdr:nvSpPr>
          <xdr:spPr>
            <a:xfrm>
              <a:off x="19865340" y="4827270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33" name="ZoneTexte 132"/>
            <xdr:cNvSpPr txBox="1"/>
          </xdr:nvSpPr>
          <xdr:spPr>
            <a:xfrm>
              <a:off x="19865340" y="4827270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48</xdr:col>
      <xdr:colOff>209550</xdr:colOff>
      <xdr:row>26</xdr:row>
      <xdr:rowOff>9525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4" name="ZoneTexte 133"/>
            <xdr:cNvSpPr txBox="1"/>
          </xdr:nvSpPr>
          <xdr:spPr>
            <a:xfrm>
              <a:off x="20440650" y="481774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34" name="ZoneTexte 133"/>
            <xdr:cNvSpPr txBox="1"/>
          </xdr:nvSpPr>
          <xdr:spPr>
            <a:xfrm>
              <a:off x="20440650" y="481774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46</xdr:col>
      <xdr:colOff>114300</xdr:colOff>
      <xdr:row>26</xdr:row>
      <xdr:rowOff>9525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5" name="ZoneTexte 134"/>
            <xdr:cNvSpPr txBox="1"/>
          </xdr:nvSpPr>
          <xdr:spPr>
            <a:xfrm>
              <a:off x="19461480" y="4817745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35" name="ZoneTexte 134"/>
            <xdr:cNvSpPr txBox="1"/>
          </xdr:nvSpPr>
          <xdr:spPr>
            <a:xfrm>
              <a:off x="19461480" y="4817745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49</xdr:col>
      <xdr:colOff>66675</xdr:colOff>
      <xdr:row>26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6" name="ZoneTexte 135"/>
            <xdr:cNvSpPr txBox="1"/>
          </xdr:nvSpPr>
          <xdr:spPr>
            <a:xfrm>
              <a:off x="21196935" y="483679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36" name="ZoneTexte 135"/>
            <xdr:cNvSpPr txBox="1"/>
          </xdr:nvSpPr>
          <xdr:spPr>
            <a:xfrm>
              <a:off x="21196935" y="483679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47</xdr:col>
      <xdr:colOff>66675</xdr:colOff>
      <xdr:row>34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7" name="ZoneTexte 136"/>
            <xdr:cNvSpPr txBox="1"/>
          </xdr:nvSpPr>
          <xdr:spPr>
            <a:xfrm>
              <a:off x="19817715" y="636841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37" name="ZoneTexte 136"/>
            <xdr:cNvSpPr txBox="1"/>
          </xdr:nvSpPr>
          <xdr:spPr>
            <a:xfrm>
              <a:off x="19817715" y="636841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48</xdr:col>
      <xdr:colOff>47625</xdr:colOff>
      <xdr:row>34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8" name="ZoneTexte 137"/>
            <xdr:cNvSpPr txBox="1"/>
          </xdr:nvSpPr>
          <xdr:spPr>
            <a:xfrm>
              <a:off x="20278725" y="636841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38" name="ZoneTexte 137"/>
            <xdr:cNvSpPr txBox="1"/>
          </xdr:nvSpPr>
          <xdr:spPr>
            <a:xfrm>
              <a:off x="20278725" y="636841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46</xdr:col>
      <xdr:colOff>76200</xdr:colOff>
      <xdr:row>34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9" name="ZoneTexte 138"/>
            <xdr:cNvSpPr txBox="1"/>
          </xdr:nvSpPr>
          <xdr:spPr>
            <a:xfrm>
              <a:off x="19423380" y="635889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39" name="ZoneTexte 138"/>
            <xdr:cNvSpPr txBox="1"/>
          </xdr:nvSpPr>
          <xdr:spPr>
            <a:xfrm>
              <a:off x="19423380" y="635889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49</xdr:col>
      <xdr:colOff>66675</xdr:colOff>
      <xdr:row>34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0" name="ZoneTexte 139"/>
            <xdr:cNvSpPr txBox="1"/>
          </xdr:nvSpPr>
          <xdr:spPr>
            <a:xfrm>
              <a:off x="21196935" y="636841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40" name="ZoneTexte 139"/>
            <xdr:cNvSpPr txBox="1"/>
          </xdr:nvSpPr>
          <xdr:spPr>
            <a:xfrm>
              <a:off x="21196935" y="636841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47</xdr:col>
      <xdr:colOff>66675</xdr:colOff>
      <xdr:row>43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1" name="ZoneTexte 140"/>
            <xdr:cNvSpPr txBox="1"/>
          </xdr:nvSpPr>
          <xdr:spPr>
            <a:xfrm>
              <a:off x="19817715" y="815911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41" name="ZoneTexte 140"/>
            <xdr:cNvSpPr txBox="1"/>
          </xdr:nvSpPr>
          <xdr:spPr>
            <a:xfrm>
              <a:off x="19817715" y="815911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48</xdr:col>
      <xdr:colOff>47625</xdr:colOff>
      <xdr:row>43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2" name="ZoneTexte 141"/>
            <xdr:cNvSpPr txBox="1"/>
          </xdr:nvSpPr>
          <xdr:spPr>
            <a:xfrm>
              <a:off x="20278725" y="815911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42" name="ZoneTexte 141"/>
            <xdr:cNvSpPr txBox="1"/>
          </xdr:nvSpPr>
          <xdr:spPr>
            <a:xfrm>
              <a:off x="20278725" y="815911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46</xdr:col>
      <xdr:colOff>76200</xdr:colOff>
      <xdr:row>43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3" name="ZoneTexte 142"/>
            <xdr:cNvSpPr txBox="1"/>
          </xdr:nvSpPr>
          <xdr:spPr>
            <a:xfrm>
              <a:off x="19423380" y="814959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43" name="ZoneTexte 142"/>
            <xdr:cNvSpPr txBox="1"/>
          </xdr:nvSpPr>
          <xdr:spPr>
            <a:xfrm>
              <a:off x="19423380" y="814959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49</xdr:col>
      <xdr:colOff>66675</xdr:colOff>
      <xdr:row>43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4" name="ZoneTexte 143"/>
            <xdr:cNvSpPr txBox="1"/>
          </xdr:nvSpPr>
          <xdr:spPr>
            <a:xfrm>
              <a:off x="21196935" y="815911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44" name="ZoneTexte 143"/>
            <xdr:cNvSpPr txBox="1"/>
          </xdr:nvSpPr>
          <xdr:spPr>
            <a:xfrm>
              <a:off x="21196935" y="815911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67</xdr:col>
      <xdr:colOff>66675</xdr:colOff>
      <xdr:row>26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5" name="ZoneTexte 144"/>
            <xdr:cNvSpPr txBox="1"/>
          </xdr:nvSpPr>
          <xdr:spPr>
            <a:xfrm>
              <a:off x="30813375" y="483679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45" name="ZoneTexte 144"/>
            <xdr:cNvSpPr txBox="1"/>
          </xdr:nvSpPr>
          <xdr:spPr>
            <a:xfrm>
              <a:off x="30813375" y="483679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68</xdr:col>
      <xdr:colOff>47625</xdr:colOff>
      <xdr:row>26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6" name="ZoneTexte 145"/>
            <xdr:cNvSpPr txBox="1"/>
          </xdr:nvSpPr>
          <xdr:spPr>
            <a:xfrm>
              <a:off x="31304865" y="483679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46" name="ZoneTexte 145"/>
            <xdr:cNvSpPr txBox="1"/>
          </xdr:nvSpPr>
          <xdr:spPr>
            <a:xfrm>
              <a:off x="31304865" y="483679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66</xdr:col>
      <xdr:colOff>76200</xdr:colOff>
      <xdr:row>26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7" name="ZoneTexte 146"/>
            <xdr:cNvSpPr txBox="1"/>
          </xdr:nvSpPr>
          <xdr:spPr>
            <a:xfrm>
              <a:off x="30266640" y="482727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47" name="ZoneTexte 146"/>
            <xdr:cNvSpPr txBox="1"/>
          </xdr:nvSpPr>
          <xdr:spPr>
            <a:xfrm>
              <a:off x="30266640" y="482727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69</xdr:col>
      <xdr:colOff>66675</xdr:colOff>
      <xdr:row>26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8" name="ZoneTexte 147"/>
            <xdr:cNvSpPr txBox="1"/>
          </xdr:nvSpPr>
          <xdr:spPr>
            <a:xfrm>
              <a:off x="31910655" y="483679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48" name="ZoneTexte 147"/>
            <xdr:cNvSpPr txBox="1"/>
          </xdr:nvSpPr>
          <xdr:spPr>
            <a:xfrm>
              <a:off x="31910655" y="483679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67</xdr:col>
      <xdr:colOff>66675</xdr:colOff>
      <xdr:row>34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9" name="ZoneTexte 148"/>
            <xdr:cNvSpPr txBox="1"/>
          </xdr:nvSpPr>
          <xdr:spPr>
            <a:xfrm>
              <a:off x="30813375" y="636841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49" name="ZoneTexte 148"/>
            <xdr:cNvSpPr txBox="1"/>
          </xdr:nvSpPr>
          <xdr:spPr>
            <a:xfrm>
              <a:off x="30813375" y="636841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68</xdr:col>
      <xdr:colOff>47625</xdr:colOff>
      <xdr:row>34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0" name="ZoneTexte 149"/>
            <xdr:cNvSpPr txBox="1"/>
          </xdr:nvSpPr>
          <xdr:spPr>
            <a:xfrm>
              <a:off x="31304865" y="636841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50" name="ZoneTexte 149"/>
            <xdr:cNvSpPr txBox="1"/>
          </xdr:nvSpPr>
          <xdr:spPr>
            <a:xfrm>
              <a:off x="31304865" y="636841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66</xdr:col>
      <xdr:colOff>76200</xdr:colOff>
      <xdr:row>34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1" name="ZoneTexte 150"/>
            <xdr:cNvSpPr txBox="1"/>
          </xdr:nvSpPr>
          <xdr:spPr>
            <a:xfrm>
              <a:off x="30266640" y="635889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51" name="ZoneTexte 150"/>
            <xdr:cNvSpPr txBox="1"/>
          </xdr:nvSpPr>
          <xdr:spPr>
            <a:xfrm>
              <a:off x="30266640" y="635889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69</xdr:col>
      <xdr:colOff>66675</xdr:colOff>
      <xdr:row>34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2" name="ZoneTexte 151"/>
            <xdr:cNvSpPr txBox="1"/>
          </xdr:nvSpPr>
          <xdr:spPr>
            <a:xfrm>
              <a:off x="31910655" y="636841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52" name="ZoneTexte 151"/>
            <xdr:cNvSpPr txBox="1"/>
          </xdr:nvSpPr>
          <xdr:spPr>
            <a:xfrm>
              <a:off x="31910655" y="636841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67</xdr:col>
      <xdr:colOff>66675</xdr:colOff>
      <xdr:row>43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3" name="ZoneTexte 152"/>
            <xdr:cNvSpPr txBox="1"/>
          </xdr:nvSpPr>
          <xdr:spPr>
            <a:xfrm>
              <a:off x="30813375" y="815911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53" name="ZoneTexte 152"/>
            <xdr:cNvSpPr txBox="1"/>
          </xdr:nvSpPr>
          <xdr:spPr>
            <a:xfrm>
              <a:off x="30813375" y="815911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68</xdr:col>
      <xdr:colOff>47625</xdr:colOff>
      <xdr:row>43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4" name="ZoneTexte 153"/>
            <xdr:cNvSpPr txBox="1"/>
          </xdr:nvSpPr>
          <xdr:spPr>
            <a:xfrm>
              <a:off x="31304865" y="815911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54" name="ZoneTexte 153"/>
            <xdr:cNvSpPr txBox="1"/>
          </xdr:nvSpPr>
          <xdr:spPr>
            <a:xfrm>
              <a:off x="31304865" y="815911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66</xdr:col>
      <xdr:colOff>76200</xdr:colOff>
      <xdr:row>43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5" name="ZoneTexte 154"/>
            <xdr:cNvSpPr txBox="1"/>
          </xdr:nvSpPr>
          <xdr:spPr>
            <a:xfrm>
              <a:off x="30266640" y="814959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55" name="ZoneTexte 154"/>
            <xdr:cNvSpPr txBox="1"/>
          </xdr:nvSpPr>
          <xdr:spPr>
            <a:xfrm>
              <a:off x="30266640" y="814959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69</xdr:col>
      <xdr:colOff>66675</xdr:colOff>
      <xdr:row>43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6" name="ZoneTexte 155"/>
            <xdr:cNvSpPr txBox="1"/>
          </xdr:nvSpPr>
          <xdr:spPr>
            <a:xfrm>
              <a:off x="31910655" y="815911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56" name="ZoneTexte 155"/>
            <xdr:cNvSpPr txBox="1"/>
          </xdr:nvSpPr>
          <xdr:spPr>
            <a:xfrm>
              <a:off x="31910655" y="815911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57</xdr:col>
      <xdr:colOff>66675</xdr:colOff>
      <xdr:row>26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7" name="ZoneTexte 156"/>
            <xdr:cNvSpPr txBox="1"/>
          </xdr:nvSpPr>
          <xdr:spPr>
            <a:xfrm>
              <a:off x="26050875" y="483679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57" name="ZoneTexte 156"/>
            <xdr:cNvSpPr txBox="1"/>
          </xdr:nvSpPr>
          <xdr:spPr>
            <a:xfrm>
              <a:off x="26050875" y="483679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58</xdr:col>
      <xdr:colOff>47625</xdr:colOff>
      <xdr:row>26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8" name="ZoneTexte 157"/>
            <xdr:cNvSpPr txBox="1"/>
          </xdr:nvSpPr>
          <xdr:spPr>
            <a:xfrm>
              <a:off x="26542365" y="483679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58" name="ZoneTexte 157"/>
            <xdr:cNvSpPr txBox="1"/>
          </xdr:nvSpPr>
          <xdr:spPr>
            <a:xfrm>
              <a:off x="26542365" y="483679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56</xdr:col>
      <xdr:colOff>76200</xdr:colOff>
      <xdr:row>26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9" name="ZoneTexte 158"/>
            <xdr:cNvSpPr txBox="1"/>
          </xdr:nvSpPr>
          <xdr:spPr>
            <a:xfrm>
              <a:off x="25542240" y="482727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59" name="ZoneTexte 158"/>
            <xdr:cNvSpPr txBox="1"/>
          </xdr:nvSpPr>
          <xdr:spPr>
            <a:xfrm>
              <a:off x="25542240" y="482727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59</xdr:col>
      <xdr:colOff>66675</xdr:colOff>
      <xdr:row>26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0" name="ZoneTexte 159"/>
            <xdr:cNvSpPr txBox="1"/>
          </xdr:nvSpPr>
          <xdr:spPr>
            <a:xfrm>
              <a:off x="27140535" y="483679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60" name="ZoneTexte 159"/>
            <xdr:cNvSpPr txBox="1"/>
          </xdr:nvSpPr>
          <xdr:spPr>
            <a:xfrm>
              <a:off x="27140535" y="483679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57</xdr:col>
      <xdr:colOff>66675</xdr:colOff>
      <xdr:row>34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1" name="ZoneTexte 160"/>
            <xdr:cNvSpPr txBox="1"/>
          </xdr:nvSpPr>
          <xdr:spPr>
            <a:xfrm>
              <a:off x="26050875" y="636841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61" name="ZoneTexte 160"/>
            <xdr:cNvSpPr txBox="1"/>
          </xdr:nvSpPr>
          <xdr:spPr>
            <a:xfrm>
              <a:off x="26050875" y="636841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58</xdr:col>
      <xdr:colOff>47625</xdr:colOff>
      <xdr:row>34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2" name="ZoneTexte 161"/>
            <xdr:cNvSpPr txBox="1"/>
          </xdr:nvSpPr>
          <xdr:spPr>
            <a:xfrm>
              <a:off x="26542365" y="636841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62" name="ZoneTexte 161"/>
            <xdr:cNvSpPr txBox="1"/>
          </xdr:nvSpPr>
          <xdr:spPr>
            <a:xfrm>
              <a:off x="26542365" y="636841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56</xdr:col>
      <xdr:colOff>76200</xdr:colOff>
      <xdr:row>34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3" name="ZoneTexte 162"/>
            <xdr:cNvSpPr txBox="1"/>
          </xdr:nvSpPr>
          <xdr:spPr>
            <a:xfrm>
              <a:off x="25542240" y="635889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63" name="ZoneTexte 162"/>
            <xdr:cNvSpPr txBox="1"/>
          </xdr:nvSpPr>
          <xdr:spPr>
            <a:xfrm>
              <a:off x="25542240" y="635889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59</xdr:col>
      <xdr:colOff>66675</xdr:colOff>
      <xdr:row>34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4" name="ZoneTexte 163"/>
            <xdr:cNvSpPr txBox="1"/>
          </xdr:nvSpPr>
          <xdr:spPr>
            <a:xfrm>
              <a:off x="27140535" y="636841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64" name="ZoneTexte 163"/>
            <xdr:cNvSpPr txBox="1"/>
          </xdr:nvSpPr>
          <xdr:spPr>
            <a:xfrm>
              <a:off x="27140535" y="636841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57</xdr:col>
      <xdr:colOff>66675</xdr:colOff>
      <xdr:row>43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5" name="ZoneTexte 164"/>
            <xdr:cNvSpPr txBox="1"/>
          </xdr:nvSpPr>
          <xdr:spPr>
            <a:xfrm>
              <a:off x="26050875" y="815911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65" name="ZoneTexte 164"/>
            <xdr:cNvSpPr txBox="1"/>
          </xdr:nvSpPr>
          <xdr:spPr>
            <a:xfrm>
              <a:off x="26050875" y="815911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58</xdr:col>
      <xdr:colOff>47625</xdr:colOff>
      <xdr:row>43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6" name="ZoneTexte 165"/>
            <xdr:cNvSpPr txBox="1"/>
          </xdr:nvSpPr>
          <xdr:spPr>
            <a:xfrm>
              <a:off x="26542365" y="815911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66" name="ZoneTexte 165"/>
            <xdr:cNvSpPr txBox="1"/>
          </xdr:nvSpPr>
          <xdr:spPr>
            <a:xfrm>
              <a:off x="26542365" y="815911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56</xdr:col>
      <xdr:colOff>76200</xdr:colOff>
      <xdr:row>43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7" name="ZoneTexte 166"/>
            <xdr:cNvSpPr txBox="1"/>
          </xdr:nvSpPr>
          <xdr:spPr>
            <a:xfrm>
              <a:off x="25542240" y="814959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67" name="ZoneTexte 166"/>
            <xdr:cNvSpPr txBox="1"/>
          </xdr:nvSpPr>
          <xdr:spPr>
            <a:xfrm>
              <a:off x="25542240" y="814959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59</xdr:col>
      <xdr:colOff>66675</xdr:colOff>
      <xdr:row>43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8" name="ZoneTexte 167"/>
            <xdr:cNvSpPr txBox="1"/>
          </xdr:nvSpPr>
          <xdr:spPr>
            <a:xfrm>
              <a:off x="27140535" y="815911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68" name="ZoneTexte 167"/>
            <xdr:cNvSpPr txBox="1"/>
          </xdr:nvSpPr>
          <xdr:spPr>
            <a:xfrm>
              <a:off x="27140535" y="815911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21</xdr:col>
      <xdr:colOff>133350</xdr:colOff>
      <xdr:row>22</xdr:row>
      <xdr:rowOff>180975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9" name="ZoneTexte 168"/>
            <xdr:cNvSpPr txBox="1"/>
          </xdr:nvSpPr>
          <xdr:spPr>
            <a:xfrm>
              <a:off x="7928610" y="425767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69" name="ZoneTexte 168"/>
            <xdr:cNvSpPr txBox="1"/>
          </xdr:nvSpPr>
          <xdr:spPr>
            <a:xfrm>
              <a:off x="7928610" y="425767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twoCellAnchor>
    <xdr:from>
      <xdr:col>26</xdr:col>
      <xdr:colOff>66674</xdr:colOff>
      <xdr:row>59</xdr:row>
      <xdr:rowOff>93662</xdr:rowOff>
    </xdr:from>
    <xdr:to>
      <xdr:col>39</xdr:col>
      <xdr:colOff>368299</xdr:colOff>
      <xdr:row>76</xdr:row>
      <xdr:rowOff>69850</xdr:rowOff>
    </xdr:to>
    <xdr:graphicFrame macro="">
      <xdr:nvGraphicFramePr>
        <xdr:cNvPr id="170" name="Graphique 1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40</xdr:col>
      <xdr:colOff>171451</xdr:colOff>
      <xdr:row>59</xdr:row>
      <xdr:rowOff>123825</xdr:rowOff>
    </xdr:from>
    <xdr:to>
      <xdr:col>52</xdr:col>
      <xdr:colOff>527050</xdr:colOff>
      <xdr:row>78</xdr:row>
      <xdr:rowOff>12701</xdr:rowOff>
    </xdr:to>
    <xdr:graphicFrame macro="">
      <xdr:nvGraphicFramePr>
        <xdr:cNvPr id="171" name="Graphique 1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62</xdr:col>
      <xdr:colOff>19050</xdr:colOff>
      <xdr:row>2</xdr:row>
      <xdr:rowOff>28575</xdr:rowOff>
    </xdr:from>
    <xdr:ext cx="208583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2" name="ZoneTexte 171"/>
            <xdr:cNvSpPr txBox="1"/>
          </xdr:nvSpPr>
          <xdr:spPr>
            <a:xfrm>
              <a:off x="28662630" y="394335"/>
              <a:ext cx="208583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1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1" i="1">
                                <a:latin typeface="Cambria Math" panose="02040503050406030204" pitchFamily="18" charset="0"/>
                              </a:rPr>
                              <m:t>𝒎</m:t>
                            </m:r>
                          </m:e>
                          <m:sub>
                            <m:r>
                              <a:rPr lang="fr-FR" sz="1100" b="1" i="1">
                                <a:latin typeface="Cambria Math" panose="02040503050406030204" pitchFamily="18" charset="0"/>
                              </a:rPr>
                              <m:t>𝒋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72" name="ZoneTexte 171"/>
            <xdr:cNvSpPr txBox="1"/>
          </xdr:nvSpPr>
          <xdr:spPr>
            <a:xfrm>
              <a:off x="28662630" y="394335"/>
              <a:ext cx="208583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1" i="0">
                  <a:latin typeface="Cambria Math" panose="02040503050406030204" pitchFamily="18" charset="0"/>
                </a:rPr>
                <a:t>𝒎_𝒋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89</xdr:col>
      <xdr:colOff>0</xdr:colOff>
      <xdr:row>1</xdr:row>
      <xdr:rowOff>0</xdr:rowOff>
    </xdr:from>
    <xdr:ext cx="208583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3" name="ZoneTexte 172"/>
            <xdr:cNvSpPr txBox="1"/>
          </xdr:nvSpPr>
          <xdr:spPr>
            <a:xfrm>
              <a:off x="47777400" y="182880"/>
              <a:ext cx="208583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1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1" i="1">
                                <a:latin typeface="Cambria Math" panose="02040503050406030204" pitchFamily="18" charset="0"/>
                              </a:rPr>
                              <m:t>𝒎</m:t>
                            </m:r>
                          </m:e>
                          <m:sub>
                            <m:r>
                              <a:rPr lang="fr-FR" sz="1100" b="1" i="1">
                                <a:latin typeface="Cambria Math" panose="02040503050406030204" pitchFamily="18" charset="0"/>
                              </a:rPr>
                              <m:t>𝒋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73" name="ZoneTexte 172"/>
            <xdr:cNvSpPr txBox="1"/>
          </xdr:nvSpPr>
          <xdr:spPr>
            <a:xfrm>
              <a:off x="47777400" y="182880"/>
              <a:ext cx="208583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1" i="0">
                  <a:latin typeface="Cambria Math" panose="02040503050406030204" pitchFamily="18" charset="0"/>
                </a:rPr>
                <a:t>𝒎_𝒋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52</xdr:col>
      <xdr:colOff>38100</xdr:colOff>
      <xdr:row>2</xdr:row>
      <xdr:rowOff>19050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9" name="ZoneTexte 178"/>
            <xdr:cNvSpPr txBox="1"/>
          </xdr:nvSpPr>
          <xdr:spPr>
            <a:xfrm>
              <a:off x="22745700" y="38481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79" name="ZoneTexte 178"/>
            <xdr:cNvSpPr txBox="1"/>
          </xdr:nvSpPr>
          <xdr:spPr>
            <a:xfrm>
              <a:off x="22745700" y="38481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53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0" name="ZoneTexte 179"/>
            <xdr:cNvSpPr txBox="1"/>
          </xdr:nvSpPr>
          <xdr:spPr>
            <a:xfrm>
              <a:off x="2352294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80" name="ZoneTexte 179"/>
            <xdr:cNvSpPr txBox="1"/>
          </xdr:nvSpPr>
          <xdr:spPr>
            <a:xfrm>
              <a:off x="2352294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54</xdr:col>
      <xdr:colOff>38100</xdr:colOff>
      <xdr:row>2</xdr:row>
      <xdr:rowOff>19050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1" name="ZoneTexte 180"/>
            <xdr:cNvSpPr txBox="1"/>
          </xdr:nvSpPr>
          <xdr:spPr>
            <a:xfrm>
              <a:off x="24071580" y="38481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81" name="ZoneTexte 180"/>
            <xdr:cNvSpPr txBox="1"/>
          </xdr:nvSpPr>
          <xdr:spPr>
            <a:xfrm>
              <a:off x="24071580" y="38481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55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2" name="ZoneTexte 181"/>
            <xdr:cNvSpPr txBox="1"/>
          </xdr:nvSpPr>
          <xdr:spPr>
            <a:xfrm>
              <a:off x="2495550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82" name="ZoneTexte 181"/>
            <xdr:cNvSpPr txBox="1"/>
          </xdr:nvSpPr>
          <xdr:spPr>
            <a:xfrm>
              <a:off x="2495550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56</xdr:col>
      <xdr:colOff>38100</xdr:colOff>
      <xdr:row>2</xdr:row>
      <xdr:rowOff>19050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3" name="ZoneTexte 182"/>
            <xdr:cNvSpPr txBox="1"/>
          </xdr:nvSpPr>
          <xdr:spPr>
            <a:xfrm>
              <a:off x="25504140" y="38481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83" name="ZoneTexte 182"/>
            <xdr:cNvSpPr txBox="1"/>
          </xdr:nvSpPr>
          <xdr:spPr>
            <a:xfrm>
              <a:off x="25504140" y="38481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57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4" name="ZoneTexte 183"/>
            <xdr:cNvSpPr txBox="1"/>
          </xdr:nvSpPr>
          <xdr:spPr>
            <a:xfrm>
              <a:off x="2598420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84" name="ZoneTexte 183"/>
            <xdr:cNvSpPr txBox="1"/>
          </xdr:nvSpPr>
          <xdr:spPr>
            <a:xfrm>
              <a:off x="2598420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37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5" name="ZoneTexte 184"/>
            <xdr:cNvSpPr txBox="1"/>
          </xdr:nvSpPr>
          <xdr:spPr>
            <a:xfrm>
              <a:off x="15102840" y="206502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85" name="ZoneTexte 184"/>
            <xdr:cNvSpPr txBox="1"/>
          </xdr:nvSpPr>
          <xdr:spPr>
            <a:xfrm>
              <a:off x="15102840" y="206502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38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6" name="ZoneTexte 185"/>
            <xdr:cNvSpPr txBox="1"/>
          </xdr:nvSpPr>
          <xdr:spPr>
            <a:xfrm>
              <a:off x="15476220" y="206502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86" name="ZoneTexte 185"/>
            <xdr:cNvSpPr txBox="1"/>
          </xdr:nvSpPr>
          <xdr:spPr>
            <a:xfrm>
              <a:off x="15476220" y="206502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39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7" name="ZoneTexte 186"/>
            <xdr:cNvSpPr txBox="1"/>
          </xdr:nvSpPr>
          <xdr:spPr>
            <a:xfrm>
              <a:off x="15956280" y="206502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87" name="ZoneTexte 186"/>
            <xdr:cNvSpPr txBox="1"/>
          </xdr:nvSpPr>
          <xdr:spPr>
            <a:xfrm>
              <a:off x="15956280" y="206502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22</xdr:col>
      <xdr:colOff>95250</xdr:colOff>
      <xdr:row>50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8" name="ZoneTexte 187"/>
            <xdr:cNvSpPr txBox="1"/>
          </xdr:nvSpPr>
          <xdr:spPr>
            <a:xfrm>
              <a:off x="8858250" y="949642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88" name="ZoneTexte 187"/>
            <xdr:cNvSpPr txBox="1"/>
          </xdr:nvSpPr>
          <xdr:spPr>
            <a:xfrm>
              <a:off x="8858250" y="949642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23</xdr:col>
      <xdr:colOff>95250</xdr:colOff>
      <xdr:row>50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9" name="ZoneTexte 188"/>
            <xdr:cNvSpPr txBox="1"/>
          </xdr:nvSpPr>
          <xdr:spPr>
            <a:xfrm>
              <a:off x="9193530" y="949642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89" name="ZoneTexte 188"/>
            <xdr:cNvSpPr txBox="1"/>
          </xdr:nvSpPr>
          <xdr:spPr>
            <a:xfrm>
              <a:off x="9193530" y="949642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24</xdr:col>
      <xdr:colOff>85725</xdr:colOff>
      <xdr:row>50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0" name="ZoneTexte 189"/>
            <xdr:cNvSpPr txBox="1"/>
          </xdr:nvSpPr>
          <xdr:spPr>
            <a:xfrm>
              <a:off x="9557385" y="948690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90" name="ZoneTexte 189"/>
            <xdr:cNvSpPr txBox="1"/>
          </xdr:nvSpPr>
          <xdr:spPr>
            <a:xfrm>
              <a:off x="9557385" y="948690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25</xdr:col>
      <xdr:colOff>66675</xdr:colOff>
      <xdr:row>50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1" name="ZoneTexte 190"/>
            <xdr:cNvSpPr txBox="1"/>
          </xdr:nvSpPr>
          <xdr:spPr>
            <a:xfrm>
              <a:off x="9911715" y="950595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91" name="ZoneTexte 190"/>
            <xdr:cNvSpPr txBox="1"/>
          </xdr:nvSpPr>
          <xdr:spPr>
            <a:xfrm>
              <a:off x="9911715" y="950595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32</xdr:col>
      <xdr:colOff>95250</xdr:colOff>
      <xdr:row>50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2" name="ZoneTexte 191"/>
            <xdr:cNvSpPr txBox="1"/>
          </xdr:nvSpPr>
          <xdr:spPr>
            <a:xfrm>
              <a:off x="13064490" y="949642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92" name="ZoneTexte 191"/>
            <xdr:cNvSpPr txBox="1"/>
          </xdr:nvSpPr>
          <xdr:spPr>
            <a:xfrm>
              <a:off x="13064490" y="949642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33</xdr:col>
      <xdr:colOff>95250</xdr:colOff>
      <xdr:row>50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3" name="ZoneTexte 192"/>
            <xdr:cNvSpPr txBox="1"/>
          </xdr:nvSpPr>
          <xdr:spPr>
            <a:xfrm>
              <a:off x="13445490" y="949642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93" name="ZoneTexte 192"/>
            <xdr:cNvSpPr txBox="1"/>
          </xdr:nvSpPr>
          <xdr:spPr>
            <a:xfrm>
              <a:off x="13445490" y="949642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34</xdr:col>
      <xdr:colOff>85725</xdr:colOff>
      <xdr:row>50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4" name="ZoneTexte 193"/>
            <xdr:cNvSpPr txBox="1"/>
          </xdr:nvSpPr>
          <xdr:spPr>
            <a:xfrm>
              <a:off x="13923645" y="948690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94" name="ZoneTexte 193"/>
            <xdr:cNvSpPr txBox="1"/>
          </xdr:nvSpPr>
          <xdr:spPr>
            <a:xfrm>
              <a:off x="13923645" y="948690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35</xdr:col>
      <xdr:colOff>66675</xdr:colOff>
      <xdr:row>50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5" name="ZoneTexte 194"/>
            <xdr:cNvSpPr txBox="1"/>
          </xdr:nvSpPr>
          <xdr:spPr>
            <a:xfrm>
              <a:off x="14285595" y="950595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95" name="ZoneTexte 194"/>
            <xdr:cNvSpPr txBox="1"/>
          </xdr:nvSpPr>
          <xdr:spPr>
            <a:xfrm>
              <a:off x="14285595" y="950595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42</xdr:col>
      <xdr:colOff>95250</xdr:colOff>
      <xdr:row>50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6" name="ZoneTexte 195"/>
            <xdr:cNvSpPr txBox="1"/>
          </xdr:nvSpPr>
          <xdr:spPr>
            <a:xfrm>
              <a:off x="17628870" y="949642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96" name="ZoneTexte 195"/>
            <xdr:cNvSpPr txBox="1"/>
          </xdr:nvSpPr>
          <xdr:spPr>
            <a:xfrm>
              <a:off x="17628870" y="949642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43</xdr:col>
      <xdr:colOff>95250</xdr:colOff>
      <xdr:row>50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7" name="ZoneTexte 196"/>
            <xdr:cNvSpPr txBox="1"/>
          </xdr:nvSpPr>
          <xdr:spPr>
            <a:xfrm>
              <a:off x="18078450" y="949642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97" name="ZoneTexte 196"/>
            <xdr:cNvSpPr txBox="1"/>
          </xdr:nvSpPr>
          <xdr:spPr>
            <a:xfrm>
              <a:off x="18078450" y="949642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44</xdr:col>
      <xdr:colOff>85725</xdr:colOff>
      <xdr:row>50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8" name="ZoneTexte 197"/>
            <xdr:cNvSpPr txBox="1"/>
          </xdr:nvSpPr>
          <xdr:spPr>
            <a:xfrm>
              <a:off x="18449925" y="948690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98" name="ZoneTexte 197"/>
            <xdr:cNvSpPr txBox="1"/>
          </xdr:nvSpPr>
          <xdr:spPr>
            <a:xfrm>
              <a:off x="18449925" y="948690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45</xdr:col>
      <xdr:colOff>66675</xdr:colOff>
      <xdr:row>50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9" name="ZoneTexte 198"/>
            <xdr:cNvSpPr txBox="1"/>
          </xdr:nvSpPr>
          <xdr:spPr>
            <a:xfrm>
              <a:off x="18834735" y="950595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99" name="ZoneTexte 198"/>
            <xdr:cNvSpPr txBox="1"/>
          </xdr:nvSpPr>
          <xdr:spPr>
            <a:xfrm>
              <a:off x="18834735" y="950595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27</xdr:col>
      <xdr:colOff>66675</xdr:colOff>
      <xdr:row>50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0" name="ZoneTexte 199"/>
            <xdr:cNvSpPr txBox="1"/>
          </xdr:nvSpPr>
          <xdr:spPr>
            <a:xfrm>
              <a:off x="10688955" y="951547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00" name="ZoneTexte 199"/>
            <xdr:cNvSpPr txBox="1"/>
          </xdr:nvSpPr>
          <xdr:spPr>
            <a:xfrm>
              <a:off x="10688955" y="951547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28</xdr:col>
      <xdr:colOff>47625</xdr:colOff>
      <xdr:row>50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1" name="ZoneTexte 200"/>
            <xdr:cNvSpPr txBox="1"/>
          </xdr:nvSpPr>
          <xdr:spPr>
            <a:xfrm>
              <a:off x="11012805" y="951547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01" name="ZoneTexte 200"/>
            <xdr:cNvSpPr txBox="1"/>
          </xdr:nvSpPr>
          <xdr:spPr>
            <a:xfrm>
              <a:off x="11012805" y="951547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26</xdr:col>
      <xdr:colOff>76200</xdr:colOff>
      <xdr:row>50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2" name="ZoneTexte 201"/>
            <xdr:cNvSpPr txBox="1"/>
          </xdr:nvSpPr>
          <xdr:spPr>
            <a:xfrm>
              <a:off x="10363200" y="95059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02" name="ZoneTexte 201"/>
            <xdr:cNvSpPr txBox="1"/>
          </xdr:nvSpPr>
          <xdr:spPr>
            <a:xfrm>
              <a:off x="10363200" y="95059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29</xdr:col>
      <xdr:colOff>66675</xdr:colOff>
      <xdr:row>50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3" name="ZoneTexte 202"/>
            <xdr:cNvSpPr txBox="1"/>
          </xdr:nvSpPr>
          <xdr:spPr>
            <a:xfrm>
              <a:off x="11412855" y="951547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203" name="ZoneTexte 202"/>
            <xdr:cNvSpPr txBox="1"/>
          </xdr:nvSpPr>
          <xdr:spPr>
            <a:xfrm>
              <a:off x="11412855" y="951547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37</xdr:col>
      <xdr:colOff>66675</xdr:colOff>
      <xdr:row>50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4" name="ZoneTexte 203"/>
            <xdr:cNvSpPr txBox="1"/>
          </xdr:nvSpPr>
          <xdr:spPr>
            <a:xfrm>
              <a:off x="15169515" y="951547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04" name="ZoneTexte 203"/>
            <xdr:cNvSpPr txBox="1"/>
          </xdr:nvSpPr>
          <xdr:spPr>
            <a:xfrm>
              <a:off x="15169515" y="951547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38</xdr:col>
      <xdr:colOff>47625</xdr:colOff>
      <xdr:row>50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5" name="ZoneTexte 204"/>
            <xdr:cNvSpPr txBox="1"/>
          </xdr:nvSpPr>
          <xdr:spPr>
            <a:xfrm>
              <a:off x="15523845" y="951547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05" name="ZoneTexte 204"/>
            <xdr:cNvSpPr txBox="1"/>
          </xdr:nvSpPr>
          <xdr:spPr>
            <a:xfrm>
              <a:off x="15523845" y="951547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36</xdr:col>
      <xdr:colOff>76200</xdr:colOff>
      <xdr:row>50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6" name="ZoneTexte 205"/>
            <xdr:cNvSpPr txBox="1"/>
          </xdr:nvSpPr>
          <xdr:spPr>
            <a:xfrm>
              <a:off x="14706600" y="95059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06" name="ZoneTexte 205"/>
            <xdr:cNvSpPr txBox="1"/>
          </xdr:nvSpPr>
          <xdr:spPr>
            <a:xfrm>
              <a:off x="14706600" y="95059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39</xdr:col>
      <xdr:colOff>66675</xdr:colOff>
      <xdr:row>50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7" name="ZoneTexte 206"/>
            <xdr:cNvSpPr txBox="1"/>
          </xdr:nvSpPr>
          <xdr:spPr>
            <a:xfrm>
              <a:off x="16022955" y="951547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207" name="ZoneTexte 206"/>
            <xdr:cNvSpPr txBox="1"/>
          </xdr:nvSpPr>
          <xdr:spPr>
            <a:xfrm>
              <a:off x="16022955" y="951547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47</xdr:col>
      <xdr:colOff>66675</xdr:colOff>
      <xdr:row>50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8" name="ZoneTexte 207"/>
            <xdr:cNvSpPr txBox="1"/>
          </xdr:nvSpPr>
          <xdr:spPr>
            <a:xfrm>
              <a:off x="19817715" y="951547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08" name="ZoneTexte 207"/>
            <xdr:cNvSpPr txBox="1"/>
          </xdr:nvSpPr>
          <xdr:spPr>
            <a:xfrm>
              <a:off x="19817715" y="951547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48</xdr:col>
      <xdr:colOff>47625</xdr:colOff>
      <xdr:row>50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9" name="ZoneTexte 208"/>
            <xdr:cNvSpPr txBox="1"/>
          </xdr:nvSpPr>
          <xdr:spPr>
            <a:xfrm>
              <a:off x="20278725" y="951547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09" name="ZoneTexte 208"/>
            <xdr:cNvSpPr txBox="1"/>
          </xdr:nvSpPr>
          <xdr:spPr>
            <a:xfrm>
              <a:off x="20278725" y="951547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46</xdr:col>
      <xdr:colOff>76200</xdr:colOff>
      <xdr:row>50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0" name="ZoneTexte 209"/>
            <xdr:cNvSpPr txBox="1"/>
          </xdr:nvSpPr>
          <xdr:spPr>
            <a:xfrm>
              <a:off x="19423380" y="95059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10" name="ZoneTexte 209"/>
            <xdr:cNvSpPr txBox="1"/>
          </xdr:nvSpPr>
          <xdr:spPr>
            <a:xfrm>
              <a:off x="19423380" y="95059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49</xdr:col>
      <xdr:colOff>66675</xdr:colOff>
      <xdr:row>50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1" name="ZoneTexte 210"/>
            <xdr:cNvSpPr txBox="1"/>
          </xdr:nvSpPr>
          <xdr:spPr>
            <a:xfrm>
              <a:off x="21196935" y="951547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211" name="ZoneTexte 210"/>
            <xdr:cNvSpPr txBox="1"/>
          </xdr:nvSpPr>
          <xdr:spPr>
            <a:xfrm>
              <a:off x="21196935" y="951547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T12"/>
  <sheetViews>
    <sheetView workbookViewId="0">
      <selection activeCell="M26" sqref="M26"/>
    </sheetView>
  </sheetViews>
  <sheetFormatPr baseColWidth="10" defaultRowHeight="14" x14ac:dyDescent="0"/>
  <cols>
    <col min="2" max="2" width="9.83203125" customWidth="1"/>
    <col min="3" max="20" width="7" customWidth="1"/>
  </cols>
  <sheetData>
    <row r="3" spans="2:20">
      <c r="B3" s="95"/>
      <c r="C3" s="81" t="s">
        <v>16</v>
      </c>
      <c r="D3" s="7" t="s">
        <v>15</v>
      </c>
      <c r="E3" s="81" t="s">
        <v>14</v>
      </c>
      <c r="F3" s="81" t="s">
        <v>13</v>
      </c>
      <c r="G3" s="81" t="s">
        <v>12</v>
      </c>
      <c r="H3" s="81" t="s">
        <v>11</v>
      </c>
      <c r="I3" s="81" t="s">
        <v>10</v>
      </c>
      <c r="J3" s="81" t="s">
        <v>9</v>
      </c>
      <c r="K3" s="6" t="s">
        <v>8</v>
      </c>
      <c r="L3" s="81" t="s">
        <v>7</v>
      </c>
      <c r="M3" s="81" t="s">
        <v>6</v>
      </c>
      <c r="N3" s="81" t="s">
        <v>5</v>
      </c>
      <c r="O3" s="81" t="s">
        <v>4</v>
      </c>
      <c r="P3" s="81" t="s">
        <v>3</v>
      </c>
      <c r="Q3" s="71" t="s">
        <v>2</v>
      </c>
      <c r="R3" s="81" t="s">
        <v>97</v>
      </c>
      <c r="S3" s="71" t="s">
        <v>98</v>
      </c>
      <c r="T3" s="81" t="s">
        <v>99</v>
      </c>
    </row>
    <row r="4" spans="2:20">
      <c r="B4" s="96" t="s">
        <v>92</v>
      </c>
      <c r="C4" s="87"/>
      <c r="D4" s="49"/>
      <c r="E4" s="87"/>
      <c r="F4" s="49"/>
      <c r="G4" s="87"/>
      <c r="H4" s="49"/>
      <c r="I4" s="87"/>
      <c r="J4" s="49"/>
      <c r="K4" s="87"/>
      <c r="L4" s="49"/>
      <c r="M4" s="87"/>
      <c r="N4" s="110"/>
      <c r="O4" s="114"/>
      <c r="P4" s="110"/>
      <c r="Q4" s="114"/>
      <c r="R4" s="109"/>
      <c r="S4" s="114"/>
      <c r="T4" s="110"/>
    </row>
    <row r="5" spans="2:20">
      <c r="B5" s="97" t="s">
        <v>1</v>
      </c>
      <c r="C5" s="3">
        <v>78</v>
      </c>
      <c r="D5" s="109">
        <v>68</v>
      </c>
      <c r="E5" s="3">
        <v>61</v>
      </c>
      <c r="F5" s="109">
        <v>74</v>
      </c>
      <c r="G5" s="3">
        <v>72</v>
      </c>
      <c r="H5" s="109">
        <v>81</v>
      </c>
      <c r="I5" s="3">
        <v>68</v>
      </c>
      <c r="J5" s="109">
        <v>83</v>
      </c>
      <c r="K5" s="3">
        <v>87</v>
      </c>
      <c r="L5" s="109">
        <v>70</v>
      </c>
      <c r="M5" s="3">
        <v>66</v>
      </c>
      <c r="N5" s="109">
        <v>82</v>
      </c>
      <c r="O5" s="3">
        <v>74</v>
      </c>
      <c r="P5" s="109">
        <v>81</v>
      </c>
      <c r="Q5" s="3">
        <v>82</v>
      </c>
      <c r="R5" s="109">
        <v>69</v>
      </c>
      <c r="S5" s="3">
        <v>77</v>
      </c>
      <c r="T5" s="110">
        <v>58</v>
      </c>
    </row>
    <row r="6" spans="2:20">
      <c r="B6" s="97" t="s">
        <v>0</v>
      </c>
      <c r="C6" s="3">
        <v>81</v>
      </c>
      <c r="D6" s="109">
        <v>72</v>
      </c>
      <c r="E6" s="3">
        <v>72</v>
      </c>
      <c r="F6" s="109">
        <v>82</v>
      </c>
      <c r="G6" s="3">
        <v>82</v>
      </c>
      <c r="H6" s="109">
        <v>74</v>
      </c>
      <c r="I6" s="3">
        <v>79</v>
      </c>
      <c r="J6" s="109">
        <v>84</v>
      </c>
      <c r="K6" s="3">
        <v>88</v>
      </c>
      <c r="L6" s="109">
        <v>71</v>
      </c>
      <c r="M6" s="3">
        <v>75</v>
      </c>
      <c r="N6" s="109">
        <v>82</v>
      </c>
      <c r="O6" s="3">
        <v>81</v>
      </c>
      <c r="P6" s="109">
        <v>82</v>
      </c>
      <c r="Q6" s="3">
        <v>78</v>
      </c>
      <c r="R6" s="109">
        <v>83</v>
      </c>
      <c r="S6" s="3">
        <v>81</v>
      </c>
      <c r="T6" s="110">
        <v>60</v>
      </c>
    </row>
    <row r="7" spans="2:20">
      <c r="B7" s="98" t="s">
        <v>93</v>
      </c>
      <c r="C7" s="88"/>
      <c r="D7" s="99"/>
      <c r="E7" s="88"/>
      <c r="F7" s="99"/>
      <c r="G7" s="88"/>
      <c r="H7" s="99"/>
      <c r="I7" s="88"/>
      <c r="J7" s="99"/>
      <c r="K7" s="88"/>
      <c r="L7" s="99"/>
      <c r="M7" s="88"/>
      <c r="N7" s="99"/>
      <c r="O7" s="88"/>
      <c r="P7" s="99"/>
      <c r="Q7" s="88"/>
      <c r="R7" s="99"/>
      <c r="S7" s="88"/>
      <c r="T7" s="100"/>
    </row>
    <row r="8" spans="2:20">
      <c r="B8" s="101" t="s">
        <v>1</v>
      </c>
      <c r="C8" s="88">
        <v>80</v>
      </c>
      <c r="D8" s="99">
        <v>67</v>
      </c>
      <c r="E8" s="88">
        <v>60</v>
      </c>
      <c r="F8" s="99">
        <v>67</v>
      </c>
      <c r="G8" s="88">
        <v>75</v>
      </c>
      <c r="H8" s="99">
        <v>74</v>
      </c>
      <c r="I8" s="88">
        <v>63</v>
      </c>
      <c r="J8" s="99">
        <v>80</v>
      </c>
      <c r="K8" s="88">
        <v>87</v>
      </c>
      <c r="L8" s="99">
        <v>70</v>
      </c>
      <c r="M8" s="88">
        <v>75</v>
      </c>
      <c r="N8" s="99">
        <v>82</v>
      </c>
      <c r="O8" s="88">
        <v>78</v>
      </c>
      <c r="P8" s="99">
        <v>77</v>
      </c>
      <c r="Q8" s="88">
        <v>78</v>
      </c>
      <c r="R8" s="99">
        <v>79</v>
      </c>
      <c r="S8" s="88">
        <v>67</v>
      </c>
      <c r="T8" s="100">
        <v>59</v>
      </c>
    </row>
    <row r="9" spans="2:20">
      <c r="B9" s="101" t="s">
        <v>0</v>
      </c>
      <c r="C9" s="88">
        <v>81</v>
      </c>
      <c r="D9" s="99">
        <v>72</v>
      </c>
      <c r="E9" s="88">
        <v>66</v>
      </c>
      <c r="F9" s="99">
        <v>77</v>
      </c>
      <c r="G9" s="88">
        <v>84</v>
      </c>
      <c r="H9" s="99">
        <v>75</v>
      </c>
      <c r="I9" s="88">
        <v>76</v>
      </c>
      <c r="J9" s="99">
        <v>79</v>
      </c>
      <c r="K9" s="88">
        <v>85</v>
      </c>
      <c r="L9" s="99">
        <v>72</v>
      </c>
      <c r="M9" s="88">
        <v>76</v>
      </c>
      <c r="N9" s="99">
        <v>82</v>
      </c>
      <c r="O9" s="88">
        <v>81</v>
      </c>
      <c r="P9" s="99">
        <v>79</v>
      </c>
      <c r="Q9" s="88">
        <v>78</v>
      </c>
      <c r="R9" s="99">
        <v>78</v>
      </c>
      <c r="S9" s="88">
        <v>75</v>
      </c>
      <c r="T9" s="100">
        <v>60</v>
      </c>
    </row>
    <row r="10" spans="2:20">
      <c r="B10" s="115" t="s">
        <v>94</v>
      </c>
      <c r="C10" s="122"/>
      <c r="D10" s="116"/>
      <c r="E10" s="122"/>
      <c r="F10" s="116"/>
      <c r="G10" s="122"/>
      <c r="H10" s="116"/>
      <c r="I10" s="122"/>
      <c r="J10" s="116"/>
      <c r="K10" s="122"/>
      <c r="L10" s="116"/>
      <c r="M10" s="122"/>
      <c r="N10" s="116"/>
      <c r="O10" s="122"/>
      <c r="P10" s="116"/>
      <c r="Q10" s="122"/>
      <c r="R10" s="116"/>
      <c r="S10" s="122"/>
      <c r="T10" s="117"/>
    </row>
    <row r="11" spans="2:20">
      <c r="B11" s="118" t="s">
        <v>1</v>
      </c>
      <c r="C11" s="122">
        <v>80</v>
      </c>
      <c r="D11" s="116">
        <v>70</v>
      </c>
      <c r="E11" s="122">
        <v>60</v>
      </c>
      <c r="F11" s="116">
        <v>68</v>
      </c>
      <c r="G11" s="122">
        <v>84</v>
      </c>
      <c r="H11" s="116">
        <v>73</v>
      </c>
      <c r="I11" s="122">
        <v>78</v>
      </c>
      <c r="J11" s="116">
        <v>84</v>
      </c>
      <c r="K11" s="122">
        <v>86</v>
      </c>
      <c r="L11" s="116">
        <v>72</v>
      </c>
      <c r="M11" s="122">
        <v>78</v>
      </c>
      <c r="N11" s="116">
        <v>80</v>
      </c>
      <c r="O11" s="122">
        <v>85</v>
      </c>
      <c r="P11" s="116">
        <v>82</v>
      </c>
      <c r="Q11" s="122">
        <v>79</v>
      </c>
      <c r="R11" s="116">
        <v>81</v>
      </c>
      <c r="S11" s="122">
        <v>75</v>
      </c>
      <c r="T11" s="117">
        <v>63</v>
      </c>
    </row>
    <row r="12" spans="2:20">
      <c r="B12" s="119" t="s">
        <v>0</v>
      </c>
      <c r="C12" s="123">
        <v>84</v>
      </c>
      <c r="D12" s="120">
        <v>72</v>
      </c>
      <c r="E12" s="123">
        <v>61</v>
      </c>
      <c r="F12" s="120">
        <v>70</v>
      </c>
      <c r="G12" s="123">
        <v>83</v>
      </c>
      <c r="H12" s="120">
        <v>71</v>
      </c>
      <c r="I12" s="123">
        <v>75</v>
      </c>
      <c r="J12" s="120">
        <v>81</v>
      </c>
      <c r="K12" s="123">
        <v>86</v>
      </c>
      <c r="L12" s="120">
        <v>77</v>
      </c>
      <c r="M12" s="123">
        <v>82</v>
      </c>
      <c r="N12" s="120">
        <v>82</v>
      </c>
      <c r="O12" s="123">
        <v>82</v>
      </c>
      <c r="P12" s="120">
        <v>79</v>
      </c>
      <c r="Q12" s="123">
        <v>79</v>
      </c>
      <c r="R12" s="120">
        <v>79</v>
      </c>
      <c r="S12" s="123">
        <v>77</v>
      </c>
      <c r="T12" s="121">
        <v>61</v>
      </c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14"/>
  <sheetViews>
    <sheetView workbookViewId="0">
      <selection activeCell="E31" sqref="E31"/>
    </sheetView>
  </sheetViews>
  <sheetFormatPr baseColWidth="10" defaultRowHeight="14" x14ac:dyDescent="0"/>
  <cols>
    <col min="3" max="20" width="6.1640625" customWidth="1"/>
  </cols>
  <sheetData>
    <row r="2" spans="2:20">
      <c r="B2" s="95"/>
      <c r="C2" s="81" t="s">
        <v>16</v>
      </c>
      <c r="D2" s="7" t="s">
        <v>15</v>
      </c>
      <c r="E2" s="81" t="s">
        <v>14</v>
      </c>
      <c r="F2" s="81" t="s">
        <v>13</v>
      </c>
      <c r="G2" s="81" t="s">
        <v>12</v>
      </c>
      <c r="H2" s="81" t="s">
        <v>11</v>
      </c>
      <c r="I2" s="81" t="s">
        <v>10</v>
      </c>
      <c r="J2" s="81" t="s">
        <v>9</v>
      </c>
      <c r="K2" s="6" t="s">
        <v>8</v>
      </c>
      <c r="L2" s="81" t="s">
        <v>7</v>
      </c>
      <c r="M2" s="81" t="s">
        <v>6</v>
      </c>
      <c r="N2" s="81" t="s">
        <v>5</v>
      </c>
      <c r="O2" s="81" t="s">
        <v>4</v>
      </c>
      <c r="P2" s="81" t="s">
        <v>3</v>
      </c>
      <c r="Q2" s="71" t="s">
        <v>2</v>
      </c>
      <c r="R2" s="71" t="s">
        <v>97</v>
      </c>
      <c r="S2" s="71" t="s">
        <v>98</v>
      </c>
      <c r="T2" s="6" t="s">
        <v>99</v>
      </c>
    </row>
    <row r="3" spans="2:20">
      <c r="B3" s="124" t="s">
        <v>92</v>
      </c>
      <c r="C3" s="49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2:20">
      <c r="B4" s="3" t="s">
        <v>1</v>
      </c>
      <c r="C4" s="49">
        <v>81</v>
      </c>
      <c r="D4" s="48">
        <v>76</v>
      </c>
      <c r="E4" s="48">
        <v>76</v>
      </c>
      <c r="F4" s="48">
        <v>84</v>
      </c>
      <c r="G4" s="48">
        <v>65</v>
      </c>
      <c r="H4" s="48">
        <v>83</v>
      </c>
      <c r="I4" s="48">
        <v>82</v>
      </c>
      <c r="J4" s="48">
        <v>89</v>
      </c>
      <c r="K4" s="48">
        <v>81</v>
      </c>
      <c r="L4" s="48">
        <v>77</v>
      </c>
      <c r="M4" s="48">
        <v>80</v>
      </c>
      <c r="N4" s="48">
        <v>74</v>
      </c>
      <c r="O4" s="48">
        <v>75</v>
      </c>
      <c r="P4" s="48">
        <v>78</v>
      </c>
      <c r="Q4" s="48">
        <v>81</v>
      </c>
      <c r="R4" s="48">
        <v>76</v>
      </c>
      <c r="S4" s="48">
        <v>78</v>
      </c>
      <c r="T4" s="48">
        <v>76</v>
      </c>
    </row>
    <row r="5" spans="2:20">
      <c r="B5" s="3" t="s">
        <v>0</v>
      </c>
      <c r="C5" s="49">
        <v>68</v>
      </c>
      <c r="D5" s="48">
        <v>73</v>
      </c>
      <c r="E5" s="48">
        <v>74</v>
      </c>
      <c r="F5" s="48">
        <v>81</v>
      </c>
      <c r="G5" s="48">
        <v>63</v>
      </c>
      <c r="H5" s="48">
        <v>78</v>
      </c>
      <c r="I5" s="48">
        <v>78</v>
      </c>
      <c r="J5" s="48">
        <v>85</v>
      </c>
      <c r="K5" s="48">
        <v>86</v>
      </c>
      <c r="L5" s="48">
        <v>72</v>
      </c>
      <c r="M5" s="48">
        <v>73</v>
      </c>
      <c r="N5" s="48">
        <v>73</v>
      </c>
      <c r="O5" s="48">
        <v>72</v>
      </c>
      <c r="P5" s="48">
        <v>78</v>
      </c>
      <c r="Q5" s="48">
        <v>80</v>
      </c>
      <c r="R5" s="48">
        <v>80</v>
      </c>
      <c r="S5" s="48">
        <v>80</v>
      </c>
      <c r="T5" s="48">
        <v>71</v>
      </c>
    </row>
    <row r="6" spans="2:20">
      <c r="B6" s="112" t="s">
        <v>93</v>
      </c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</row>
    <row r="7" spans="2:20">
      <c r="B7" s="88" t="s">
        <v>1</v>
      </c>
      <c r="C7" s="88">
        <v>76</v>
      </c>
      <c r="D7" s="88">
        <v>73</v>
      </c>
      <c r="E7" s="88">
        <v>72</v>
      </c>
      <c r="F7" s="88">
        <v>83</v>
      </c>
      <c r="G7" s="88">
        <v>61</v>
      </c>
      <c r="H7" s="88">
        <v>79</v>
      </c>
      <c r="I7" s="88">
        <v>78</v>
      </c>
      <c r="J7" s="88">
        <v>87</v>
      </c>
      <c r="K7" s="88">
        <v>80</v>
      </c>
      <c r="L7" s="88">
        <v>72</v>
      </c>
      <c r="M7" s="88">
        <v>75</v>
      </c>
      <c r="N7" s="88">
        <v>75</v>
      </c>
      <c r="O7" s="88">
        <v>72</v>
      </c>
      <c r="P7" s="88">
        <v>72</v>
      </c>
      <c r="Q7" s="88">
        <v>78</v>
      </c>
      <c r="R7" s="88">
        <v>74</v>
      </c>
      <c r="S7" s="88">
        <v>71</v>
      </c>
      <c r="T7" s="88">
        <v>75</v>
      </c>
    </row>
    <row r="8" spans="2:20">
      <c r="B8" s="88" t="s">
        <v>0</v>
      </c>
      <c r="C8" s="88">
        <v>72</v>
      </c>
      <c r="D8" s="88">
        <v>72</v>
      </c>
      <c r="E8" s="88">
        <v>71</v>
      </c>
      <c r="F8" s="88">
        <v>80</v>
      </c>
      <c r="G8" s="88">
        <v>60</v>
      </c>
      <c r="H8" s="88">
        <v>74</v>
      </c>
      <c r="I8" s="88">
        <v>78</v>
      </c>
      <c r="J8" s="88">
        <v>82</v>
      </c>
      <c r="K8" s="88">
        <v>82</v>
      </c>
      <c r="L8" s="88">
        <v>72</v>
      </c>
      <c r="M8" s="88">
        <v>74</v>
      </c>
      <c r="N8" s="88">
        <v>73</v>
      </c>
      <c r="O8" s="88">
        <v>71</v>
      </c>
      <c r="P8" s="88">
        <v>76</v>
      </c>
      <c r="Q8" s="88">
        <v>78</v>
      </c>
      <c r="R8" s="88">
        <v>77</v>
      </c>
      <c r="S8" s="88">
        <v>78</v>
      </c>
      <c r="T8" s="88">
        <v>72</v>
      </c>
    </row>
    <row r="9" spans="2:20">
      <c r="B9" s="113" t="s">
        <v>94</v>
      </c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</row>
    <row r="10" spans="2:20">
      <c r="B10" s="89" t="s">
        <v>1</v>
      </c>
      <c r="C10" s="89">
        <v>73</v>
      </c>
      <c r="D10" s="89">
        <v>72</v>
      </c>
      <c r="E10" s="89">
        <v>70</v>
      </c>
      <c r="F10" s="89">
        <v>82</v>
      </c>
      <c r="G10" s="89">
        <v>61</v>
      </c>
      <c r="H10" s="89">
        <v>78</v>
      </c>
      <c r="I10" s="89">
        <v>80</v>
      </c>
      <c r="J10" s="89">
        <v>85</v>
      </c>
      <c r="K10" s="89">
        <v>80</v>
      </c>
      <c r="L10" s="89">
        <v>73</v>
      </c>
      <c r="M10" s="89">
        <v>71</v>
      </c>
      <c r="N10" s="89">
        <v>75</v>
      </c>
      <c r="O10" s="89">
        <v>74</v>
      </c>
      <c r="P10" s="89">
        <v>69</v>
      </c>
      <c r="Q10" s="89">
        <v>78</v>
      </c>
      <c r="R10" s="89">
        <v>76</v>
      </c>
      <c r="S10" s="89">
        <v>73</v>
      </c>
      <c r="T10" s="89">
        <v>72</v>
      </c>
    </row>
    <row r="11" spans="2:20">
      <c r="B11" s="90" t="s">
        <v>0</v>
      </c>
      <c r="C11" s="90">
        <v>72</v>
      </c>
      <c r="D11" s="90">
        <v>73</v>
      </c>
      <c r="E11" s="90">
        <v>70</v>
      </c>
      <c r="F11" s="90">
        <v>81</v>
      </c>
      <c r="G11" s="90">
        <v>58</v>
      </c>
      <c r="H11" s="90">
        <v>77</v>
      </c>
      <c r="I11" s="90">
        <v>78</v>
      </c>
      <c r="J11" s="90">
        <v>83</v>
      </c>
      <c r="K11" s="90">
        <v>79</v>
      </c>
      <c r="L11" s="90">
        <v>72</v>
      </c>
      <c r="M11" s="90">
        <v>72</v>
      </c>
      <c r="N11" s="90">
        <v>76</v>
      </c>
      <c r="O11" s="90">
        <v>74</v>
      </c>
      <c r="P11" s="90">
        <v>72</v>
      </c>
      <c r="Q11" s="90">
        <v>78</v>
      </c>
      <c r="R11" s="90">
        <v>74</v>
      </c>
      <c r="S11" s="90">
        <v>72</v>
      </c>
      <c r="T11" s="90">
        <v>71</v>
      </c>
    </row>
    <row r="12" spans="2:20"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2:20"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</row>
    <row r="14" spans="2:20"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R130"/>
  <sheetViews>
    <sheetView topLeftCell="CG1" zoomScale="98" zoomScaleNormal="98" zoomScalePageLayoutView="98" workbookViewId="0">
      <selection activeCell="CI26" sqref="CI26"/>
    </sheetView>
  </sheetViews>
  <sheetFormatPr baseColWidth="10" defaultRowHeight="14" x14ac:dyDescent="0"/>
  <cols>
    <col min="1" max="1" width="7.1640625" bestFit="1" customWidth="1"/>
    <col min="2" max="16" width="5" bestFit="1" customWidth="1"/>
    <col min="17" max="20" width="5" customWidth="1"/>
    <col min="22" max="22" width="14.1640625" customWidth="1"/>
    <col min="23" max="23" width="4.83203125" customWidth="1"/>
    <col min="24" max="25" width="5.5" customWidth="1"/>
    <col min="26" max="26" width="6.5" customWidth="1"/>
    <col min="27" max="27" width="4.83203125" customWidth="1"/>
    <col min="28" max="28" width="5" customWidth="1"/>
    <col min="29" max="29" width="5.5" customWidth="1"/>
    <col min="30" max="31" width="5.83203125" customWidth="1"/>
    <col min="32" max="32" width="11.83203125" bestFit="1" customWidth="1"/>
    <col min="33" max="33" width="5.5" customWidth="1"/>
    <col min="34" max="34" width="7.1640625" customWidth="1"/>
    <col min="35" max="35" width="5.5" customWidth="1"/>
    <col min="36" max="36" width="6" customWidth="1"/>
    <col min="37" max="37" width="6.83203125" customWidth="1"/>
    <col min="38" max="38" width="5.5" customWidth="1"/>
    <col min="39" max="39" width="7" customWidth="1"/>
    <col min="40" max="40" width="8.5" customWidth="1"/>
    <col min="41" max="41" width="5" customWidth="1"/>
    <col min="42" max="42" width="9.5" bestFit="1" customWidth="1"/>
    <col min="43" max="43" width="6.5" customWidth="1"/>
    <col min="44" max="44" width="5.5" customWidth="1"/>
    <col min="45" max="45" width="5.83203125" customWidth="1"/>
    <col min="46" max="46" width="8.5" customWidth="1"/>
    <col min="47" max="47" width="5.83203125" customWidth="1"/>
    <col min="48" max="48" width="7" customWidth="1"/>
    <col min="49" max="49" width="13.1640625" customWidth="1"/>
    <col min="50" max="51" width="5.5" customWidth="1"/>
    <col min="52" max="53" width="11.83203125" bestFit="1" customWidth="1"/>
    <col min="54" max="54" width="7.5" customWidth="1"/>
    <col min="55" max="55" width="13.5" bestFit="1" customWidth="1"/>
    <col min="56" max="58" width="7.5" customWidth="1"/>
    <col min="59" max="59" width="8.5" customWidth="1"/>
    <col min="60" max="60" width="5.83203125" customWidth="1"/>
    <col min="61" max="61" width="7.5" customWidth="1"/>
    <col min="62" max="62" width="9.5" bestFit="1" customWidth="1"/>
    <col min="63" max="63" width="6.5" customWidth="1"/>
    <col min="64" max="64" width="6.1640625" customWidth="1"/>
    <col min="65" max="65" width="5.1640625" customWidth="1"/>
    <col min="66" max="66" width="4.83203125" customWidth="1"/>
    <col min="67" max="67" width="8.1640625" customWidth="1"/>
    <col min="68" max="68" width="7.5" customWidth="1"/>
    <col min="69" max="69" width="8.5" customWidth="1"/>
    <col min="70" max="70" width="6.83203125" customWidth="1"/>
    <col min="71" max="71" width="6.5" customWidth="1"/>
    <col min="78" max="80" width="12" bestFit="1" customWidth="1"/>
    <col min="81" max="81" width="14.5" bestFit="1" customWidth="1"/>
    <col min="82" max="84" width="12" bestFit="1" customWidth="1"/>
    <col min="85" max="85" width="15.1640625" bestFit="1" customWidth="1"/>
    <col min="86" max="93" width="12" bestFit="1" customWidth="1"/>
    <col min="94" max="94" width="11" bestFit="1" customWidth="1"/>
    <col min="95" max="95" width="12.5" style="10" bestFit="1" customWidth="1"/>
    <col min="96" max="97" width="12" bestFit="1" customWidth="1"/>
    <col min="98" max="98" width="12" style="10" bestFit="1" customWidth="1"/>
    <col min="99" max="108" width="12" bestFit="1" customWidth="1"/>
    <col min="109" max="109" width="12.5" bestFit="1" customWidth="1"/>
    <col min="110" max="110" width="12" bestFit="1" customWidth="1"/>
    <col min="111" max="116" width="12" hidden="1" customWidth="1"/>
    <col min="117" max="117" width="13.5" hidden="1" customWidth="1"/>
    <col min="118" max="119" width="12" hidden="1" customWidth="1"/>
    <col min="120" max="120" width="12.5" bestFit="1" customWidth="1"/>
    <col min="121" max="121" width="12" bestFit="1" customWidth="1"/>
    <col min="122" max="130" width="0" hidden="1" customWidth="1"/>
    <col min="131" max="132" width="12" bestFit="1" customWidth="1"/>
    <col min="133" max="133" width="12.5" bestFit="1" customWidth="1"/>
    <col min="134" max="134" width="12" style="10" bestFit="1" customWidth="1"/>
    <col min="135" max="145" width="12" bestFit="1" customWidth="1"/>
    <col min="146" max="146" width="12.5" bestFit="1" customWidth="1"/>
    <col min="147" max="149" width="12" bestFit="1" customWidth="1"/>
    <col min="150" max="150" width="15.1640625" bestFit="1" customWidth="1"/>
    <col min="151" max="152" width="12" bestFit="1" customWidth="1"/>
    <col min="153" max="153" width="12.5" bestFit="1" customWidth="1"/>
    <col min="154" max="154" width="12" bestFit="1" customWidth="1"/>
  </cols>
  <sheetData>
    <row r="1" spans="1:148">
      <c r="A1" s="132" t="s">
        <v>91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92"/>
      <c r="R1" s="92"/>
      <c r="S1" s="93"/>
      <c r="T1" s="73"/>
      <c r="V1" s="131" t="s">
        <v>90</v>
      </c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  <c r="AK1" s="131"/>
      <c r="AL1" s="131"/>
      <c r="AM1" s="131"/>
      <c r="AN1" s="131"/>
      <c r="AO1" s="131"/>
      <c r="AP1" s="131"/>
      <c r="AQ1" s="131"/>
      <c r="AR1" s="131"/>
      <c r="AS1" s="131"/>
      <c r="AT1" s="131"/>
      <c r="AU1" s="131"/>
      <c r="AV1" s="131"/>
      <c r="AW1" s="131"/>
      <c r="AX1" s="131"/>
      <c r="AY1" s="131"/>
      <c r="AZ1" s="131"/>
      <c r="BA1" s="73"/>
      <c r="BB1" s="73"/>
      <c r="BC1" s="73"/>
      <c r="BD1" s="73"/>
      <c r="BE1" s="73"/>
      <c r="BF1" s="73"/>
      <c r="BG1" s="73"/>
      <c r="BH1" s="73"/>
      <c r="BN1" s="42" t="s">
        <v>89</v>
      </c>
      <c r="CI1" s="42" t="s">
        <v>88</v>
      </c>
      <c r="CJ1" s="42"/>
      <c r="CK1" s="42"/>
      <c r="CL1" s="42"/>
      <c r="CM1" s="42"/>
      <c r="CN1" s="42"/>
      <c r="ED1"/>
      <c r="ER1" s="10"/>
    </row>
    <row r="2" spans="1:148">
      <c r="A2" s="94" t="s">
        <v>87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8"/>
      <c r="V2" s="18"/>
      <c r="W2" s="127" t="s">
        <v>16</v>
      </c>
      <c r="X2" s="127"/>
      <c r="Y2" s="127" t="s">
        <v>15</v>
      </c>
      <c r="Z2" s="127"/>
      <c r="AA2" s="127" t="s">
        <v>14</v>
      </c>
      <c r="AB2" s="127"/>
      <c r="AC2" s="127" t="s">
        <v>13</v>
      </c>
      <c r="AD2" s="127"/>
      <c r="AE2" s="127" t="s">
        <v>12</v>
      </c>
      <c r="AF2" s="127"/>
      <c r="AG2" s="127" t="s">
        <v>11</v>
      </c>
      <c r="AH2" s="127"/>
      <c r="AI2" s="127" t="s">
        <v>10</v>
      </c>
      <c r="AJ2" s="127"/>
      <c r="AK2" s="127" t="s">
        <v>9</v>
      </c>
      <c r="AL2" s="127"/>
      <c r="AM2" s="127" t="s">
        <v>8</v>
      </c>
      <c r="AN2" s="127"/>
      <c r="AO2" s="127" t="s">
        <v>7</v>
      </c>
      <c r="AP2" s="127"/>
      <c r="AQ2" s="127" t="s">
        <v>6</v>
      </c>
      <c r="AR2" s="127"/>
      <c r="AS2" s="127" t="s">
        <v>5</v>
      </c>
      <c r="AT2" s="127"/>
      <c r="AU2" s="127" t="s">
        <v>4</v>
      </c>
      <c r="AV2" s="127"/>
      <c r="AW2" s="127" t="s">
        <v>3</v>
      </c>
      <c r="AX2" s="127"/>
      <c r="AY2" s="127" t="s">
        <v>2</v>
      </c>
      <c r="AZ2" s="127"/>
      <c r="BA2" s="127" t="s">
        <v>97</v>
      </c>
      <c r="BB2" s="127"/>
      <c r="BC2" s="127" t="s">
        <v>98</v>
      </c>
      <c r="BD2" s="127"/>
      <c r="BE2" s="127" t="s">
        <v>99</v>
      </c>
      <c r="BF2" s="127"/>
      <c r="BG2" s="33"/>
      <c r="BH2" s="33"/>
      <c r="BK2" s="18"/>
      <c r="BL2" s="5" t="s">
        <v>16</v>
      </c>
      <c r="BM2" s="5" t="s">
        <v>15</v>
      </c>
      <c r="BN2" s="5" t="s">
        <v>14</v>
      </c>
      <c r="BO2" s="5" t="s">
        <v>13</v>
      </c>
      <c r="BP2" s="5" t="s">
        <v>12</v>
      </c>
      <c r="BQ2" s="5" t="s">
        <v>11</v>
      </c>
      <c r="BR2" s="5" t="s">
        <v>10</v>
      </c>
      <c r="BS2" s="5" t="s">
        <v>9</v>
      </c>
      <c r="BT2" s="5" t="s">
        <v>8</v>
      </c>
      <c r="BU2" s="5" t="s">
        <v>7</v>
      </c>
      <c r="BV2" s="5" t="s">
        <v>6</v>
      </c>
      <c r="BW2" s="5" t="s">
        <v>5</v>
      </c>
      <c r="BX2" s="5" t="s">
        <v>4</v>
      </c>
      <c r="BY2" s="5" t="s">
        <v>3</v>
      </c>
      <c r="BZ2" s="5" t="s">
        <v>2</v>
      </c>
      <c r="CA2" s="75" t="s">
        <v>97</v>
      </c>
      <c r="CB2" s="75" t="s">
        <v>98</v>
      </c>
      <c r="CC2" s="75" t="s">
        <v>99</v>
      </c>
      <c r="CD2" s="33"/>
      <c r="CE2" s="33"/>
      <c r="CF2" s="33"/>
      <c r="CI2" s="18"/>
      <c r="CJ2" s="18" t="s">
        <v>52</v>
      </c>
      <c r="CK2" s="18" t="s">
        <v>51</v>
      </c>
      <c r="CL2" s="18"/>
      <c r="CM2" s="83" t="s">
        <v>50</v>
      </c>
      <c r="CN2" s="83" t="s">
        <v>49</v>
      </c>
      <c r="CO2" s="34" t="s">
        <v>48</v>
      </c>
      <c r="CP2" s="34" t="s">
        <v>86</v>
      </c>
      <c r="CQ2" s="34" t="s">
        <v>85</v>
      </c>
      <c r="CR2" s="34" t="s">
        <v>47</v>
      </c>
      <c r="CS2" s="34" t="s">
        <v>84</v>
      </c>
      <c r="CT2" s="34" t="s">
        <v>83</v>
      </c>
      <c r="ED2"/>
    </row>
    <row r="3" spans="1:148" ht="18.75" customHeight="1">
      <c r="A3" s="81"/>
      <c r="B3" s="6" t="s">
        <v>16</v>
      </c>
      <c r="C3" s="81" t="s">
        <v>15</v>
      </c>
      <c r="D3" s="81" t="s">
        <v>14</v>
      </c>
      <c r="E3" s="81" t="s">
        <v>13</v>
      </c>
      <c r="F3" s="81" t="s">
        <v>12</v>
      </c>
      <c r="G3" s="81" t="s">
        <v>11</v>
      </c>
      <c r="H3" s="81" t="s">
        <v>10</v>
      </c>
      <c r="I3" s="81" t="s">
        <v>9</v>
      </c>
      <c r="J3" s="6" t="s">
        <v>8</v>
      </c>
      <c r="K3" s="81" t="s">
        <v>7</v>
      </c>
      <c r="L3" s="81" t="s">
        <v>6</v>
      </c>
      <c r="M3" s="81" t="s">
        <v>5</v>
      </c>
      <c r="N3" s="81" t="s">
        <v>4</v>
      </c>
      <c r="O3" s="81" t="s">
        <v>3</v>
      </c>
      <c r="P3" s="71" t="s">
        <v>2</v>
      </c>
      <c r="Q3" s="81" t="s">
        <v>97</v>
      </c>
      <c r="R3" s="71" t="s">
        <v>98</v>
      </c>
      <c r="S3" s="81" t="s">
        <v>99</v>
      </c>
      <c r="T3" s="57"/>
      <c r="V3" s="2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25"/>
      <c r="BA3" s="72"/>
      <c r="BB3" s="25"/>
      <c r="BC3" s="72"/>
      <c r="BD3" s="25"/>
      <c r="BE3" s="72"/>
      <c r="BF3" s="25"/>
      <c r="BG3" s="26"/>
      <c r="BH3" s="26"/>
      <c r="BK3" s="17"/>
      <c r="BL3" s="5">
        <f>AVERAGE(W4:W6)</f>
        <v>80.666666666666671</v>
      </c>
      <c r="BM3" s="5">
        <f>AVERAGE(Y4:Y6)</f>
        <v>70.166666666666671</v>
      </c>
      <c r="BN3" s="5">
        <f>AVERAGE(AA4:AA6)</f>
        <v>63.333333333333336</v>
      </c>
      <c r="BO3" s="5">
        <f>AVERAGE(AC4:AC6)</f>
        <v>73</v>
      </c>
      <c r="BP3" s="5">
        <f>AVERAGE(AE4:AE6)</f>
        <v>80</v>
      </c>
      <c r="BQ3" s="5">
        <f>AVERAGE(AG4:AG6)</f>
        <v>74.666666666666671</v>
      </c>
      <c r="BR3" s="5">
        <f>AVERAGE(AI4:AI6)</f>
        <v>73.166666666666671</v>
      </c>
      <c r="BS3" s="5">
        <f>AVERAGE(AK4:AK6)</f>
        <v>81.833333333333329</v>
      </c>
      <c r="BT3" s="5">
        <f>AVERAGE(AM4:AM6)</f>
        <v>86.5</v>
      </c>
      <c r="BU3" s="5">
        <f>AVERAGE(AO4:AO6)</f>
        <v>72</v>
      </c>
      <c r="BV3" s="5">
        <f>AVERAGE(AQ4:AQ6)</f>
        <v>75.333333333333329</v>
      </c>
      <c r="BW3" s="5">
        <f>AVERAGE(AS4:AS5)</f>
        <v>82</v>
      </c>
      <c r="BX3" s="5">
        <f>AVERAGE(AU4:AU6)</f>
        <v>80.166666666666671</v>
      </c>
      <c r="BY3" s="5">
        <f>AVERAGE(AW4:AW6)</f>
        <v>80</v>
      </c>
      <c r="BZ3" s="5">
        <f>AVERAGE(AY5:AY6)</f>
        <v>78.5</v>
      </c>
      <c r="CA3" s="75">
        <f>AVERAGE(BA5:BA6)</f>
        <v>79.25</v>
      </c>
      <c r="CB3" s="75">
        <f>AVERAGE(BC4,BC6)</f>
        <v>77.5</v>
      </c>
      <c r="CC3" s="75">
        <f>AVERAGE(BE5)</f>
        <v>59.5</v>
      </c>
      <c r="CD3" s="33"/>
      <c r="CE3" s="33"/>
      <c r="CF3" s="33"/>
      <c r="CI3" s="20" t="s">
        <v>46</v>
      </c>
      <c r="CJ3" s="18">
        <v>3</v>
      </c>
      <c r="CK3" s="18">
        <v>18</v>
      </c>
      <c r="CL3" s="43">
        <f>BL3</f>
        <v>80.666666666666671</v>
      </c>
      <c r="CM3" s="84">
        <f>SQRT(BL4)</f>
        <v>2.0816659994661326</v>
      </c>
      <c r="CN3" s="84">
        <f>SQRT(BL12)</f>
        <v>2.0816659994661326</v>
      </c>
      <c r="CO3" s="18">
        <f t="shared" ref="CO3:CO20" si="0">CM3/CL3</f>
        <v>2.5805776852885941E-2</v>
      </c>
      <c r="CP3" s="18">
        <f>SUM(CO3:CO13)/CK3</f>
        <v>2.9758678821715845E-2</v>
      </c>
      <c r="CQ3" s="125">
        <f t="shared" ref="CQ3:CQ20" si="1">CP3*CL3</f>
        <v>2.4005334249517452</v>
      </c>
      <c r="CR3" s="18">
        <f t="shared" ref="CR3:CR20" si="2">CN3/CL3</f>
        <v>2.5805776852885941E-2</v>
      </c>
      <c r="CS3" s="18">
        <f>SUM(CR3:CR11)/CK3</f>
        <v>2.549279823580617E-2</v>
      </c>
      <c r="CT3" s="125">
        <f t="shared" ref="CT3:CT20" si="3">CS3*CL3</f>
        <v>2.0564190576883643</v>
      </c>
      <c r="ED3"/>
    </row>
    <row r="4" spans="1:148">
      <c r="A4" s="111" t="s">
        <v>92</v>
      </c>
      <c r="B4" s="91"/>
      <c r="C4" s="87"/>
      <c r="D4" s="91"/>
      <c r="E4" s="87"/>
      <c r="F4" s="91"/>
      <c r="G4" s="87"/>
      <c r="H4" s="91"/>
      <c r="I4" s="87"/>
      <c r="J4" s="91"/>
      <c r="K4" s="87"/>
      <c r="L4" s="91"/>
      <c r="M4" s="114"/>
      <c r="N4" s="109"/>
      <c r="O4" s="114"/>
      <c r="P4" s="109"/>
      <c r="Q4" s="114"/>
      <c r="R4" s="114"/>
      <c r="S4" s="110"/>
      <c r="T4" s="1"/>
      <c r="V4" s="4" t="s">
        <v>92</v>
      </c>
      <c r="W4" s="31">
        <f>AVERAGE(B5:B6)</f>
        <v>79.5</v>
      </c>
      <c r="X4" s="31">
        <v>2</v>
      </c>
      <c r="Y4" s="31">
        <f>AVERAGE(C5:C6)</f>
        <v>70</v>
      </c>
      <c r="Z4" s="31">
        <v>2</v>
      </c>
      <c r="AA4" s="31">
        <f>AVERAGE(D5:D6)</f>
        <v>66.5</v>
      </c>
      <c r="AB4" s="31">
        <v>2</v>
      </c>
      <c r="AC4" s="31">
        <f>AVERAGE(E5:E6)</f>
        <v>78</v>
      </c>
      <c r="AD4" s="31">
        <v>2</v>
      </c>
      <c r="AE4" s="31">
        <f>AVERAGE(F5:F6)</f>
        <v>77</v>
      </c>
      <c r="AF4" s="31">
        <v>2</v>
      </c>
      <c r="AG4" s="31">
        <f>AVERAGE(G5:G6)</f>
        <v>77.5</v>
      </c>
      <c r="AH4" s="31">
        <v>2</v>
      </c>
      <c r="AI4" s="31">
        <f>AVERAGE(H5:H6)</f>
        <v>73.5</v>
      </c>
      <c r="AJ4" s="31">
        <v>2</v>
      </c>
      <c r="AK4" s="31">
        <f>AVERAGE(I5:I6)</f>
        <v>83.5</v>
      </c>
      <c r="AL4" s="31">
        <v>2</v>
      </c>
      <c r="AM4" s="31">
        <f>AVERAGE(J5:J6)</f>
        <v>87.5</v>
      </c>
      <c r="AN4" s="31">
        <v>2</v>
      </c>
      <c r="AO4" s="31">
        <f>AVERAGE(K5:K6)</f>
        <v>70.5</v>
      </c>
      <c r="AP4" s="31">
        <v>2</v>
      </c>
      <c r="AQ4" s="31">
        <f>AVERAGE(L5:L6)</f>
        <v>70.5</v>
      </c>
      <c r="AR4" s="31">
        <v>2</v>
      </c>
      <c r="AS4" s="31">
        <f>AVERAGE(M5:M6)</f>
        <v>82</v>
      </c>
      <c r="AT4" s="31">
        <v>2</v>
      </c>
      <c r="AU4" s="31">
        <f>AVERAGE(N5:N6)</f>
        <v>77.5</v>
      </c>
      <c r="AV4" s="31">
        <v>2</v>
      </c>
      <c r="AW4" s="31">
        <f>AVERAGE(O5:O6)</f>
        <v>81.5</v>
      </c>
      <c r="AX4" s="31">
        <v>2</v>
      </c>
      <c r="AY4" s="37">
        <f>AVERAGE(P5:P6)</f>
        <v>80</v>
      </c>
      <c r="AZ4" s="31">
        <v>2</v>
      </c>
      <c r="BA4" s="37">
        <f>AVERAGE(Q5:Q6)</f>
        <v>76</v>
      </c>
      <c r="BB4" s="31">
        <v>2</v>
      </c>
      <c r="BC4" s="31">
        <f>AVERAGE(R5:R6)</f>
        <v>79</v>
      </c>
      <c r="BD4" s="31">
        <v>2</v>
      </c>
      <c r="BE4" s="37">
        <f>AVERAGE(S5:S6)</f>
        <v>59</v>
      </c>
      <c r="BF4" s="31">
        <v>2</v>
      </c>
      <c r="BG4" s="35"/>
      <c r="BH4" s="35"/>
      <c r="BK4" s="17" t="s">
        <v>82</v>
      </c>
      <c r="BL4" s="5">
        <f>SUM((X4-1)*AB28,(X5-1)*AB29,(X6-1)*AB30)/SUM(X4-1,X5-1,X6-1)</f>
        <v>4.333333333333333</v>
      </c>
      <c r="BM4" s="5">
        <f>SUM((Z4-1)*AL28,(Z5-1)*AL29,(Z6-1)*AL30)/SUM(Z4-1,Z5-1,Z6-1)</f>
        <v>7.5000000000000009</v>
      </c>
      <c r="BN4" s="5">
        <f>SUM((AB4-1)*AV28,(AB5-1)*AV29,(AB6-1)*AV30)/SUM(AB4-1,AB5-1,AB6-1)</f>
        <v>26.333333333333329</v>
      </c>
      <c r="BO4" s="5">
        <f>SUM((AD4-1)*BF28,(AD5-1)*BF29,(AD6-1)*BF30)/SUM(AD4-1,AD5-1,AD6-1)</f>
        <v>28.000000000000004</v>
      </c>
      <c r="BP4" s="5">
        <f>SUM((AF4-1)*BP28,(AF5-1)*BP29,(AF6-1)*BP30)/SUM(AF4-1,AF5-1,AF6-1)</f>
        <v>30.333333333333332</v>
      </c>
      <c r="BQ4" s="5">
        <f>SUM((AH4-1)*AB36,(AH5-1)*AB37,(AH6-1)*AB38)/SUM(AH4-1,AH5-1,AH6-1)</f>
        <v>9</v>
      </c>
      <c r="BR4" s="5">
        <f>SUM((AJ4-1)*AL36,(AJ5-1)*AL37,(AJ6-1)*AL38)/SUM(AJ4-1,AJ5-1,AJ6-1)</f>
        <v>49.833333333333336</v>
      </c>
      <c r="BS4" s="5">
        <f>SUM((AL4-1)*AV36,(AL5-1)*AV37,(AL6-1)*AV38)/SUM(AL4-1,AL5-1,AL6-1)</f>
        <v>1.833333333333333</v>
      </c>
      <c r="BT4" s="5">
        <f>SUM((AN4-1)*BF36,(AN5-1)*BF37,(AN6-1)*BF38)/SUM(AN4-1,AN5-1,AN6-1)</f>
        <v>0.83333333333333348</v>
      </c>
      <c r="BU4" s="5">
        <f>SUM((AP4-1)*BP36,(AP5-1)*BP37,(AP6-1)*BP38)/SUM(AP4-1,AP5-1,AP6-1)</f>
        <v>5.0000000000000009</v>
      </c>
      <c r="BV4" s="5">
        <f>SUM((AR4-1)*AB45,(AR5-1)*AB46,(AR6-1)*AB47)/SUM(AR4-1,AR5-1,AR6-1)</f>
        <v>16.333333333333332</v>
      </c>
      <c r="BW4" s="5">
        <f>SUM((AT4-1)*AL45,(AT5-1)*AL46,(AT6-1)*AL47)/SUM(AT4-1,AT5-1,AT6-1)</f>
        <v>0.66666666666666685</v>
      </c>
      <c r="BX4" s="5">
        <f>SUM((AV4-1)*AV45,(AV5-1)*AV46,(AV6-1)*AV47)/SUM(AV4-1,AV5-1,AV6-1)</f>
        <v>11.166666666666666</v>
      </c>
      <c r="BY4" s="5">
        <f>SUM((AX4-1)*BF45,(AX5-1)*BF46,(AX6-1)*BF47)/SUM(AX4-1,AX5-1,AX6-1)</f>
        <v>2.3333333333333335</v>
      </c>
      <c r="BZ4" s="5">
        <f>SUM((AZ4-1)*BP45,(AZ5-1)*BP46,(AZ6-1)*BP47)/SUM(BA4-1,AZ5-1,AZ6-1)</f>
        <v>0.10389610389610392</v>
      </c>
      <c r="CA4" s="75">
        <f>SUM((BB4-1)*AB52,(BB5-1)*AB53,(BB6-1)*AB54)/SUM(BB4-1,BB5-1,BB6-1)</f>
        <v>33.5</v>
      </c>
      <c r="CB4" s="75">
        <f>SUM((BD4-1)*AL52,(BD5-1)*AL53,(BD6-1)*AL54)/SUM(BD4-1,BD5-1,BD6-1)</f>
        <v>14.000000000000002</v>
      </c>
      <c r="CC4" s="75">
        <f>SUM((BF4-1)*AV52,(BF5-1)*AV53,(BF6-1)*AV54)/SUM(BF4-1,BF5-1,BF6-1)</f>
        <v>1.5000000000000002</v>
      </c>
      <c r="CD4" s="33"/>
      <c r="CE4" s="33"/>
      <c r="CF4" s="33"/>
      <c r="CI4" s="18" t="s">
        <v>44</v>
      </c>
      <c r="CJ4" s="18">
        <v>3</v>
      </c>
      <c r="CK4" s="18">
        <v>18</v>
      </c>
      <c r="CL4" s="43">
        <f>BM3</f>
        <v>70.166666666666671</v>
      </c>
      <c r="CM4" s="84">
        <f>SQRT(BM4)</f>
        <v>2.7386127875258306</v>
      </c>
      <c r="CN4" s="84">
        <f>SQRT(BM12)</f>
        <v>2.7386127875258306</v>
      </c>
      <c r="CO4" s="18">
        <f t="shared" si="0"/>
        <v>3.9030110986116348E-2</v>
      </c>
      <c r="CP4" s="18">
        <f t="shared" ref="CP4:CP20" si="4">CP3</f>
        <v>2.9758678821715845E-2</v>
      </c>
      <c r="CQ4" s="125">
        <f t="shared" si="1"/>
        <v>2.0880672973237284</v>
      </c>
      <c r="CR4" s="18">
        <f t="shared" si="2"/>
        <v>3.9030110986116348E-2</v>
      </c>
      <c r="CS4" s="18">
        <f t="shared" ref="CS4:CS20" si="5">CS3</f>
        <v>2.549279823580617E-2</v>
      </c>
      <c r="CT4" s="125">
        <f t="shared" si="3"/>
        <v>1.7887446762123997</v>
      </c>
      <c r="ED4"/>
    </row>
    <row r="5" spans="1:148">
      <c r="A5" s="3" t="s">
        <v>1</v>
      </c>
      <c r="B5" s="109">
        <v>78</v>
      </c>
      <c r="C5" s="3">
        <v>68</v>
      </c>
      <c r="D5" s="109">
        <v>61</v>
      </c>
      <c r="E5" s="3">
        <v>74</v>
      </c>
      <c r="F5" s="109">
        <v>72</v>
      </c>
      <c r="G5" s="3">
        <v>81</v>
      </c>
      <c r="H5" s="109">
        <v>68</v>
      </c>
      <c r="I5" s="3">
        <v>83</v>
      </c>
      <c r="J5" s="109">
        <v>87</v>
      </c>
      <c r="K5" s="3">
        <v>70</v>
      </c>
      <c r="L5" s="109">
        <v>66</v>
      </c>
      <c r="M5" s="3">
        <v>82</v>
      </c>
      <c r="N5" s="109">
        <v>74</v>
      </c>
      <c r="O5" s="3">
        <v>81</v>
      </c>
      <c r="P5" s="109">
        <v>82</v>
      </c>
      <c r="Q5" s="3">
        <v>69</v>
      </c>
      <c r="R5" s="3">
        <v>77</v>
      </c>
      <c r="S5" s="110">
        <v>58</v>
      </c>
      <c r="T5" s="1"/>
      <c r="V5" s="2" t="s">
        <v>93</v>
      </c>
      <c r="W5" s="29">
        <f>AVERAGE(B8:B9)</f>
        <v>80.5</v>
      </c>
      <c r="X5" s="29">
        <v>2</v>
      </c>
      <c r="Y5" s="29">
        <f>AVERAGE(C8:C9)</f>
        <v>69.5</v>
      </c>
      <c r="Z5" s="29">
        <v>2</v>
      </c>
      <c r="AA5" s="29">
        <f>AVERAGE(D8:D9)</f>
        <v>63</v>
      </c>
      <c r="AB5" s="29">
        <v>2</v>
      </c>
      <c r="AC5" s="29">
        <f>AVERAGE(E8:E9)</f>
        <v>72</v>
      </c>
      <c r="AD5" s="29">
        <v>2</v>
      </c>
      <c r="AE5" s="29">
        <f>AVERAGE(F8:F9)</f>
        <v>79.5</v>
      </c>
      <c r="AF5" s="29">
        <v>2</v>
      </c>
      <c r="AG5" s="29">
        <f>AVERAGE(G8:G9)</f>
        <v>74.5</v>
      </c>
      <c r="AH5" s="29">
        <v>2</v>
      </c>
      <c r="AI5" s="29">
        <f>AVERAGE(H8:H9)</f>
        <v>69.5</v>
      </c>
      <c r="AJ5" s="29">
        <v>2</v>
      </c>
      <c r="AK5" s="29">
        <f>AVERAGE(I8:I9)</f>
        <v>79.5</v>
      </c>
      <c r="AL5" s="29">
        <v>2</v>
      </c>
      <c r="AM5" s="29">
        <f>AVERAGE(J8:J9)</f>
        <v>86</v>
      </c>
      <c r="AN5" s="29">
        <v>2</v>
      </c>
      <c r="AO5" s="29">
        <f>AVERAGE(K8:K9)</f>
        <v>71</v>
      </c>
      <c r="AP5" s="29">
        <v>2</v>
      </c>
      <c r="AQ5" s="29">
        <f>AVERAGE(L8:L9)</f>
        <v>75.5</v>
      </c>
      <c r="AR5" s="29">
        <v>2</v>
      </c>
      <c r="AS5" s="29">
        <f>AVERAGE(M8:M9)</f>
        <v>82</v>
      </c>
      <c r="AT5" s="29">
        <v>2</v>
      </c>
      <c r="AU5" s="29">
        <f>AVERAGE(N8:N9)</f>
        <v>79.5</v>
      </c>
      <c r="AV5" s="29">
        <v>2</v>
      </c>
      <c r="AW5" s="29">
        <f>AVERAGE(O8:O9)</f>
        <v>78</v>
      </c>
      <c r="AX5" s="29">
        <v>2</v>
      </c>
      <c r="AY5" s="59">
        <f>AVERAGE(P8:P9)</f>
        <v>78</v>
      </c>
      <c r="AZ5" s="29">
        <v>2</v>
      </c>
      <c r="BA5" s="29">
        <f>AVERAGE(Q8:Q9)</f>
        <v>78.5</v>
      </c>
      <c r="BB5" s="29">
        <v>2</v>
      </c>
      <c r="BC5" s="79">
        <f>AVERAGE(R8:R9)</f>
        <v>71</v>
      </c>
      <c r="BD5" s="29">
        <v>2</v>
      </c>
      <c r="BE5" s="29">
        <f>AVERAGE(S8:S9)</f>
        <v>59.5</v>
      </c>
      <c r="BF5" s="29">
        <v>2</v>
      </c>
      <c r="BG5" s="35"/>
      <c r="BH5" s="35"/>
      <c r="BK5" s="41" t="s">
        <v>81</v>
      </c>
      <c r="BL5" s="25">
        <f>SUM(X4:X6)</f>
        <v>6</v>
      </c>
      <c r="BM5" s="25">
        <f>SUM(Z4:Z6)</f>
        <v>6</v>
      </c>
      <c r="BN5" s="25">
        <f>SUM(AB4:AB6)</f>
        <v>6</v>
      </c>
      <c r="BO5" s="25">
        <f>SUM(AD4:AD6)</f>
        <v>6</v>
      </c>
      <c r="BP5" s="25">
        <f>SUM(AF4:AF6)</f>
        <v>6</v>
      </c>
      <c r="BQ5" s="25">
        <f>SUM(AH4:AH6)</f>
        <v>6</v>
      </c>
      <c r="BR5" s="25">
        <f>SUM(AJ4:AJ6)</f>
        <v>6</v>
      </c>
      <c r="BS5" s="25">
        <f>SUM(AL4:AL6)</f>
        <v>6</v>
      </c>
      <c r="BT5" s="25">
        <f>SUM(AN4:AN6)</f>
        <v>6</v>
      </c>
      <c r="BU5" s="25">
        <f>SUM(AP4:AP6)</f>
        <v>6</v>
      </c>
      <c r="BV5" s="25">
        <f>SUM(AR4:AR6)</f>
        <v>6</v>
      </c>
      <c r="BW5" s="25">
        <f>SUM(AT4:AT6)</f>
        <v>6</v>
      </c>
      <c r="BX5" s="25">
        <f>SUM(AV4:AV6)</f>
        <v>6</v>
      </c>
      <c r="BY5" s="25">
        <f>SUM(AX4:AX6)</f>
        <v>6</v>
      </c>
      <c r="BZ5" s="25">
        <f>SUM(AZ4:AZ6)</f>
        <v>6</v>
      </c>
      <c r="CA5" s="25">
        <f>SUM(BB4:BB6)</f>
        <v>6</v>
      </c>
      <c r="CB5" s="25">
        <f>SUM(BD4:BD6)</f>
        <v>6</v>
      </c>
      <c r="CC5" s="25">
        <f>SUM(BF4:BF6)</f>
        <v>6</v>
      </c>
      <c r="CD5" s="26"/>
      <c r="CE5" s="26"/>
      <c r="CF5" s="26"/>
      <c r="CI5" s="18" t="s">
        <v>43</v>
      </c>
      <c r="CJ5" s="18">
        <v>3</v>
      </c>
      <c r="CK5" s="18">
        <v>18</v>
      </c>
      <c r="CL5" s="43">
        <f>BN3</f>
        <v>63.333333333333336</v>
      </c>
      <c r="CM5" s="84">
        <f>SQRT(BN4)</f>
        <v>5.1316014394468841</v>
      </c>
      <c r="CN5" s="84">
        <f>SQRT(BN12)</f>
        <v>5.1316014394468841</v>
      </c>
      <c r="CO5" s="18">
        <f t="shared" si="0"/>
        <v>8.1025285886003426E-2</v>
      </c>
      <c r="CP5" s="18">
        <f t="shared" si="4"/>
        <v>2.9758678821715845E-2</v>
      </c>
      <c r="CQ5" s="125">
        <f t="shared" si="1"/>
        <v>1.884716325375337</v>
      </c>
      <c r="CR5" s="18">
        <f t="shared" si="2"/>
        <v>8.1025285886003426E-2</v>
      </c>
      <c r="CS5" s="18">
        <f t="shared" si="5"/>
        <v>2.549279823580617E-2</v>
      </c>
      <c r="CT5" s="125">
        <f t="shared" si="3"/>
        <v>1.6145438882677241</v>
      </c>
      <c r="ED5"/>
    </row>
    <row r="6" spans="1:148">
      <c r="A6" s="3" t="s">
        <v>0</v>
      </c>
      <c r="B6" s="109">
        <v>81</v>
      </c>
      <c r="C6" s="3">
        <v>72</v>
      </c>
      <c r="D6" s="109">
        <v>72</v>
      </c>
      <c r="E6" s="3">
        <v>82</v>
      </c>
      <c r="F6" s="109">
        <v>82</v>
      </c>
      <c r="G6" s="3">
        <v>74</v>
      </c>
      <c r="H6" s="109">
        <v>79</v>
      </c>
      <c r="I6" s="3">
        <v>84</v>
      </c>
      <c r="J6" s="109">
        <v>88</v>
      </c>
      <c r="K6" s="3">
        <v>71</v>
      </c>
      <c r="L6" s="109">
        <v>75</v>
      </c>
      <c r="M6" s="3">
        <v>82</v>
      </c>
      <c r="N6" s="109">
        <v>81</v>
      </c>
      <c r="O6" s="3">
        <v>82</v>
      </c>
      <c r="P6" s="109">
        <v>78</v>
      </c>
      <c r="Q6" s="3">
        <v>83</v>
      </c>
      <c r="R6" s="3">
        <v>81</v>
      </c>
      <c r="S6" s="110">
        <v>60</v>
      </c>
      <c r="T6" s="1"/>
      <c r="V6" s="53" t="s">
        <v>94</v>
      </c>
      <c r="W6" s="28">
        <f>AVERAGE(B11:B12)</f>
        <v>82</v>
      </c>
      <c r="X6" s="28">
        <v>2</v>
      </c>
      <c r="Y6" s="28">
        <f>AVERAGE(C11:C12)</f>
        <v>71</v>
      </c>
      <c r="Z6" s="28">
        <v>2</v>
      </c>
      <c r="AA6" s="28">
        <f>AVERAGE(D11:D12)</f>
        <v>60.5</v>
      </c>
      <c r="AB6" s="28">
        <v>2</v>
      </c>
      <c r="AC6" s="28">
        <f>AVERAGE(E11:E12)</f>
        <v>69</v>
      </c>
      <c r="AD6" s="28">
        <v>2</v>
      </c>
      <c r="AE6" s="28">
        <f>AVERAGE(F11:F12)</f>
        <v>83.5</v>
      </c>
      <c r="AF6" s="28">
        <v>2</v>
      </c>
      <c r="AG6" s="28">
        <f>AVERAGE(G11:G12)</f>
        <v>72</v>
      </c>
      <c r="AH6" s="28">
        <v>2</v>
      </c>
      <c r="AI6" s="28">
        <f>AVERAGE(H11:H12)</f>
        <v>76.5</v>
      </c>
      <c r="AJ6" s="28">
        <v>2</v>
      </c>
      <c r="AK6" s="28">
        <f>AVERAGE(I11:I12)</f>
        <v>82.5</v>
      </c>
      <c r="AL6" s="28">
        <v>2</v>
      </c>
      <c r="AM6" s="28">
        <f>AVERAGE(J11:J12)</f>
        <v>86</v>
      </c>
      <c r="AN6" s="28">
        <v>2</v>
      </c>
      <c r="AO6" s="44">
        <f>AVERAGE(K11:K12)</f>
        <v>74.5</v>
      </c>
      <c r="AP6" s="28">
        <v>2</v>
      </c>
      <c r="AQ6" s="28">
        <f>AVERAGE(L11:L12)</f>
        <v>80</v>
      </c>
      <c r="AR6" s="28">
        <v>2</v>
      </c>
      <c r="AS6" s="80">
        <f>AVERAGE(M11:M12)</f>
        <v>81</v>
      </c>
      <c r="AT6" s="28">
        <v>2</v>
      </c>
      <c r="AU6" s="28">
        <f>AVERAGE(N11:N12)</f>
        <v>83.5</v>
      </c>
      <c r="AV6" s="28">
        <v>2</v>
      </c>
      <c r="AW6" s="28">
        <f>AVERAGE(O11:O12)</f>
        <v>80.5</v>
      </c>
      <c r="AX6" s="28">
        <v>2</v>
      </c>
      <c r="AY6" s="44">
        <f>AVERAGE(P11:P12)</f>
        <v>79</v>
      </c>
      <c r="AZ6" s="28">
        <v>2</v>
      </c>
      <c r="BA6" s="28">
        <f>AVERAGE(Q11:Q12)</f>
        <v>80</v>
      </c>
      <c r="BB6" s="28">
        <v>2</v>
      </c>
      <c r="BC6" s="28">
        <f>AVERAGE(R11:R12)</f>
        <v>76</v>
      </c>
      <c r="BD6" s="28">
        <v>2</v>
      </c>
      <c r="BE6" s="80">
        <f>AVERAGE(S11:S12)</f>
        <v>62</v>
      </c>
      <c r="BF6" s="28">
        <v>2</v>
      </c>
      <c r="BG6" s="35"/>
      <c r="BH6" s="35"/>
      <c r="BK6" s="41" t="s">
        <v>80</v>
      </c>
      <c r="BL6" s="25">
        <f>SUM(X4*X4,X5*X5,X6*X6)</f>
        <v>12</v>
      </c>
      <c r="BM6" s="25">
        <f>SUM(Z4*Z4,Z5*Z5,Z6*Z6)</f>
        <v>12</v>
      </c>
      <c r="BN6" s="25">
        <f>SUM(AB4*AB4,AB5*AB5,AB6*AB6)</f>
        <v>12</v>
      </c>
      <c r="BO6" s="25">
        <f>SUM(AD4*AD4,AD5*AD5,AD6*AD6)</f>
        <v>12</v>
      </c>
      <c r="BP6" s="25">
        <f>SUM(AF4*AF4,AF5*AF5,AF6*AF6)</f>
        <v>12</v>
      </c>
      <c r="BQ6" s="25">
        <f>SUM(AH4*AH4,AH5*AH5,AH6*AH6)</f>
        <v>12</v>
      </c>
      <c r="BR6" s="25">
        <f>SUM(AJ4*AJ4,AJ5*AJ5,AJ6*AJ6)</f>
        <v>12</v>
      </c>
      <c r="BS6" s="25">
        <f>SUM(AL4*AL4,AL5*AL5,AL6*AL6)</f>
        <v>12</v>
      </c>
      <c r="BT6" s="25">
        <f>SUM(AN4*AN4,AN5*AN5,AN6*AN6)</f>
        <v>12</v>
      </c>
      <c r="BU6" s="25">
        <f>SUM(AP4*AP4,AP5*AP5,AP6*AP6)</f>
        <v>12</v>
      </c>
      <c r="BV6" s="25">
        <f>SUM(AR4*AR4,AR5*AR5,AR6*AR6)</f>
        <v>12</v>
      </c>
      <c r="BW6" s="25">
        <f>SUM(AT4*AT4,AT5*AT5,AT6*AT6)</f>
        <v>12</v>
      </c>
      <c r="BX6" s="25">
        <f>SUM(AV4*AV4,AV5*AV5,AV6*AV6)</f>
        <v>12</v>
      </c>
      <c r="BY6" s="25">
        <f>SUM(AX4*AX4,AX5*AX5,AX6*AX6)</f>
        <v>12</v>
      </c>
      <c r="BZ6" s="25">
        <f>SUM(AZ5*AZ5,AZ6*AZ6,AZ4*AZ4)</f>
        <v>12</v>
      </c>
      <c r="CA6" s="25">
        <f>SUM(BB5*BB5,BB6*BB6,BB4*BB4)</f>
        <v>12</v>
      </c>
      <c r="CB6" s="25">
        <f>SUM(BD5*BD5,BD6*BD6,BD4*BD4)</f>
        <v>12</v>
      </c>
      <c r="CC6" s="25">
        <f>SUM(BF5*BF5,BF6*BF6,BF4*BF4)</f>
        <v>12</v>
      </c>
      <c r="CD6" s="26"/>
      <c r="CE6" s="26"/>
      <c r="CF6" s="26"/>
      <c r="CI6" s="18" t="s">
        <v>42</v>
      </c>
      <c r="CJ6" s="18">
        <v>3</v>
      </c>
      <c r="CK6" s="18">
        <v>18</v>
      </c>
      <c r="CL6" s="43">
        <f>BO3</f>
        <v>73</v>
      </c>
      <c r="CM6" s="84">
        <f>SQRT(BO4)</f>
        <v>5.2915026221291814</v>
      </c>
      <c r="CN6" s="84">
        <f>SQRT(BO12)</f>
        <v>5.4543560573178578</v>
      </c>
      <c r="CO6" s="18">
        <f t="shared" si="0"/>
        <v>7.2486337289440844E-2</v>
      </c>
      <c r="CP6" s="18">
        <f t="shared" si="4"/>
        <v>2.9758678821715845E-2</v>
      </c>
      <c r="CQ6" s="125">
        <f t="shared" si="1"/>
        <v>2.1723835539852567</v>
      </c>
      <c r="CR6" s="18">
        <f t="shared" si="2"/>
        <v>7.4717206264628189E-2</v>
      </c>
      <c r="CS6" s="18">
        <f t="shared" si="5"/>
        <v>2.549279823580617E-2</v>
      </c>
      <c r="CT6" s="125">
        <f t="shared" si="3"/>
        <v>1.8609742712138504</v>
      </c>
      <c r="ED6"/>
    </row>
    <row r="7" spans="1:148">
      <c r="A7" s="112" t="s">
        <v>93</v>
      </c>
      <c r="B7" s="99"/>
      <c r="C7" s="88"/>
      <c r="D7" s="99"/>
      <c r="E7" s="88"/>
      <c r="F7" s="99"/>
      <c r="G7" s="88"/>
      <c r="H7" s="99"/>
      <c r="I7" s="88"/>
      <c r="J7" s="99"/>
      <c r="K7" s="88"/>
      <c r="L7" s="99"/>
      <c r="M7" s="88"/>
      <c r="N7" s="99"/>
      <c r="O7" s="88"/>
      <c r="P7" s="99"/>
      <c r="Q7" s="88"/>
      <c r="R7" s="88"/>
      <c r="S7" s="100"/>
      <c r="T7" s="1"/>
      <c r="V7" s="22"/>
      <c r="W7" s="35"/>
      <c r="X7" s="35"/>
      <c r="Y7" s="51"/>
      <c r="Z7" s="51"/>
      <c r="AA7" s="35"/>
      <c r="AB7" s="35"/>
      <c r="AC7" s="35"/>
      <c r="AD7" s="35"/>
      <c r="AE7" s="51"/>
      <c r="AF7" s="51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K7" s="39" t="s">
        <v>79</v>
      </c>
      <c r="BL7" s="25">
        <v>2</v>
      </c>
      <c r="BM7" s="25">
        <v>2</v>
      </c>
      <c r="BN7" s="25">
        <v>2</v>
      </c>
      <c r="BO7" s="25">
        <v>2</v>
      </c>
      <c r="BP7" s="25">
        <v>2</v>
      </c>
      <c r="BQ7" s="25">
        <v>2</v>
      </c>
      <c r="BR7" s="25">
        <v>2</v>
      </c>
      <c r="BS7" s="25">
        <v>2</v>
      </c>
      <c r="BT7" s="25">
        <f>AE24-1</f>
        <v>2</v>
      </c>
      <c r="BU7" s="25">
        <v>2</v>
      </c>
      <c r="BV7" s="25">
        <v>2</v>
      </c>
      <c r="BW7" s="25">
        <v>2</v>
      </c>
      <c r="BX7" s="25">
        <v>2</v>
      </c>
      <c r="BY7" s="25">
        <v>2</v>
      </c>
      <c r="BZ7" s="25">
        <v>2</v>
      </c>
      <c r="CA7" s="25">
        <v>2</v>
      </c>
      <c r="CB7" s="25">
        <v>2</v>
      </c>
      <c r="CC7" s="25">
        <v>2</v>
      </c>
      <c r="CD7" s="26"/>
      <c r="CE7" s="26"/>
      <c r="CF7" s="26"/>
      <c r="CI7" s="18" t="s">
        <v>41</v>
      </c>
      <c r="CJ7" s="18">
        <v>3</v>
      </c>
      <c r="CK7" s="18">
        <v>18</v>
      </c>
      <c r="CL7" s="43">
        <f>BP3</f>
        <v>80</v>
      </c>
      <c r="CM7" s="84">
        <f>SQRT(BP4)</f>
        <v>5.5075705472861021</v>
      </c>
      <c r="CN7" s="84">
        <f>SQRT(BP12)</f>
        <v>5.5075705472861021</v>
      </c>
      <c r="CO7" s="18">
        <f t="shared" si="0"/>
        <v>6.8844631841076281E-2</v>
      </c>
      <c r="CP7" s="18">
        <f t="shared" si="4"/>
        <v>2.9758678821715845E-2</v>
      </c>
      <c r="CQ7" s="125">
        <f t="shared" si="1"/>
        <v>2.3806943057372676</v>
      </c>
      <c r="CR7" s="18">
        <f t="shared" si="2"/>
        <v>6.8844631841076281E-2</v>
      </c>
      <c r="CS7" s="18">
        <f t="shared" si="5"/>
        <v>2.549279823580617E-2</v>
      </c>
      <c r="CT7" s="125">
        <f t="shared" si="3"/>
        <v>2.0394238588644935</v>
      </c>
      <c r="ED7"/>
    </row>
    <row r="8" spans="1:148">
      <c r="A8" s="88" t="s">
        <v>1</v>
      </c>
      <c r="B8" s="99">
        <v>80</v>
      </c>
      <c r="C8" s="88">
        <v>67</v>
      </c>
      <c r="D8" s="99">
        <v>60</v>
      </c>
      <c r="E8" s="88">
        <v>67</v>
      </c>
      <c r="F8" s="99">
        <v>75</v>
      </c>
      <c r="G8" s="88">
        <v>74</v>
      </c>
      <c r="H8" s="99">
        <v>63</v>
      </c>
      <c r="I8" s="88">
        <v>80</v>
      </c>
      <c r="J8" s="99">
        <v>87</v>
      </c>
      <c r="K8" s="88">
        <v>70</v>
      </c>
      <c r="L8" s="99">
        <v>75</v>
      </c>
      <c r="M8" s="88">
        <v>82</v>
      </c>
      <c r="N8" s="99">
        <v>78</v>
      </c>
      <c r="O8" s="88">
        <v>77</v>
      </c>
      <c r="P8" s="99">
        <v>78</v>
      </c>
      <c r="Q8" s="88">
        <v>79</v>
      </c>
      <c r="R8" s="88">
        <v>67</v>
      </c>
      <c r="S8" s="100">
        <v>59</v>
      </c>
      <c r="T8" s="1"/>
      <c r="V8" s="22"/>
      <c r="W8" s="35"/>
      <c r="X8" s="35"/>
      <c r="Y8" s="51"/>
      <c r="Z8" s="51"/>
      <c r="AA8" s="35"/>
      <c r="AB8" s="35"/>
      <c r="AC8" s="52"/>
      <c r="AD8" s="35"/>
      <c r="AE8" s="51"/>
      <c r="AF8" s="51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51"/>
      <c r="AZ8" s="51"/>
      <c r="BA8" s="51"/>
      <c r="BB8" s="51"/>
      <c r="BC8" s="51"/>
      <c r="BD8" s="51"/>
      <c r="BE8" s="51"/>
      <c r="BF8" s="51"/>
      <c r="BG8" s="51"/>
      <c r="BH8" s="51"/>
      <c r="BK8" s="39" t="s">
        <v>78</v>
      </c>
      <c r="BL8" s="25">
        <f t="shared" ref="BL8:CC8" si="6">BL7*(BL5-(BL6/BL5))</f>
        <v>8</v>
      </c>
      <c r="BM8" s="25">
        <f t="shared" si="6"/>
        <v>8</v>
      </c>
      <c r="BN8" s="25">
        <f t="shared" si="6"/>
        <v>8</v>
      </c>
      <c r="BO8" s="25">
        <f t="shared" si="6"/>
        <v>8</v>
      </c>
      <c r="BP8" s="25">
        <f t="shared" si="6"/>
        <v>8</v>
      </c>
      <c r="BQ8" s="25">
        <f t="shared" si="6"/>
        <v>8</v>
      </c>
      <c r="BR8" s="25">
        <f t="shared" si="6"/>
        <v>8</v>
      </c>
      <c r="BS8" s="25">
        <f t="shared" si="6"/>
        <v>8</v>
      </c>
      <c r="BT8" s="25">
        <f t="shared" si="6"/>
        <v>8</v>
      </c>
      <c r="BU8" s="25">
        <f t="shared" si="6"/>
        <v>8</v>
      </c>
      <c r="BV8" s="25">
        <f t="shared" si="6"/>
        <v>8</v>
      </c>
      <c r="BW8" s="25">
        <f t="shared" si="6"/>
        <v>8</v>
      </c>
      <c r="BX8" s="25">
        <f t="shared" si="6"/>
        <v>8</v>
      </c>
      <c r="BY8" s="25">
        <f t="shared" si="6"/>
        <v>8</v>
      </c>
      <c r="BZ8" s="25">
        <f t="shared" si="6"/>
        <v>8</v>
      </c>
      <c r="CA8" s="25">
        <f t="shared" si="6"/>
        <v>8</v>
      </c>
      <c r="CB8" s="25">
        <f t="shared" si="6"/>
        <v>8</v>
      </c>
      <c r="CC8" s="25">
        <f t="shared" si="6"/>
        <v>8</v>
      </c>
      <c r="CD8" s="26"/>
      <c r="CE8" s="26"/>
      <c r="CF8" s="26"/>
      <c r="CI8" s="18" t="s">
        <v>40</v>
      </c>
      <c r="CJ8" s="18">
        <v>3</v>
      </c>
      <c r="CK8" s="18">
        <v>18</v>
      </c>
      <c r="CL8" s="43">
        <f>BQ3</f>
        <v>74.666666666666671</v>
      </c>
      <c r="CM8" s="84">
        <f>SQRT(BQ4)</f>
        <v>3</v>
      </c>
      <c r="CN8" s="84">
        <f>SQRT(BQ12)</f>
        <v>3.1258332222518419</v>
      </c>
      <c r="CO8" s="18">
        <f t="shared" si="0"/>
        <v>4.0178571428571425E-2</v>
      </c>
      <c r="CP8" s="18">
        <f t="shared" si="4"/>
        <v>2.9758678821715845E-2</v>
      </c>
      <c r="CQ8" s="125">
        <f t="shared" si="1"/>
        <v>2.2219813520214498</v>
      </c>
      <c r="CR8" s="18">
        <f t="shared" si="2"/>
        <v>4.1863837798015738E-2</v>
      </c>
      <c r="CS8" s="18">
        <f t="shared" si="5"/>
        <v>2.549279823580617E-2</v>
      </c>
      <c r="CT8" s="125">
        <f t="shared" si="3"/>
        <v>1.9034622682735276</v>
      </c>
      <c r="ED8"/>
    </row>
    <row r="9" spans="1:148">
      <c r="A9" s="88" t="s">
        <v>0</v>
      </c>
      <c r="B9" s="99">
        <v>81</v>
      </c>
      <c r="C9" s="88">
        <v>72</v>
      </c>
      <c r="D9" s="99">
        <v>66</v>
      </c>
      <c r="E9" s="88">
        <v>77</v>
      </c>
      <c r="F9" s="99">
        <v>84</v>
      </c>
      <c r="G9" s="88">
        <v>75</v>
      </c>
      <c r="H9" s="99">
        <v>76</v>
      </c>
      <c r="I9" s="88">
        <v>79</v>
      </c>
      <c r="J9" s="99">
        <v>85</v>
      </c>
      <c r="K9" s="88">
        <v>72</v>
      </c>
      <c r="L9" s="99">
        <v>76</v>
      </c>
      <c r="M9" s="88">
        <v>82</v>
      </c>
      <c r="N9" s="99">
        <v>81</v>
      </c>
      <c r="O9" s="88">
        <v>79</v>
      </c>
      <c r="P9" s="99">
        <v>78</v>
      </c>
      <c r="Q9" s="88">
        <v>78</v>
      </c>
      <c r="R9" s="88">
        <v>75</v>
      </c>
      <c r="S9" s="100">
        <v>60</v>
      </c>
      <c r="T9" s="1"/>
      <c r="BK9" s="39" t="s">
        <v>77</v>
      </c>
      <c r="BL9" s="25">
        <f>(1/BL7)*(SUM(X4*POWER(W4-BL3,2),X5*POWER(W5-BL3,2),X6*POWER(W6-BL3,2)))</f>
        <v>3.166666666666667</v>
      </c>
      <c r="BM9" s="25">
        <f>(1/BM7)*(SUM(Z4*POWER(Y4-BM3,2),Z5*POWER(Y5-BM3,2),Z6*POWER(Y6-BM3,2)))</f>
        <v>1.1666666666666665</v>
      </c>
      <c r="BN9" s="25">
        <f>(1/BN7)*(SUM(AB4*POWER(AA4-BN3,2),AB5*POWER(AA5-BN3,2),AB6*POWER(AA6-BN3,2)))</f>
        <v>18.166666666666664</v>
      </c>
      <c r="BO9" s="25">
        <f>(1/BO7)*(SUM(AD4*POWER(AC4-BO3,2),AD5*POWER(AC5-BO3,2),AD6*POWER(AC6-BO3,2)))</f>
        <v>42</v>
      </c>
      <c r="BP9" s="25">
        <f>(1/BP7)*(SUM(AF4*POWER(AE4-BP3,2),AF5*POWER(AE5-BP3,2),AF6*POWER(AE6-BP3,2)))</f>
        <v>21.5</v>
      </c>
      <c r="BQ9" s="25">
        <f>(1/BQ7)*(SUM(AH4*POWER(AG4-BQ3,2),AH5*POWER(AG5-BQ3,2),AH6*POWER(AG6-BQ3,2)))</f>
        <v>15.166666666666664</v>
      </c>
      <c r="BR9" s="25">
        <f>(1/BR7)*(SUM(AJ4*POWER(AI4-BR3,2),AJ6*POWER(AI6-BR3,2),AJ5*POWER(AI5-BR3,2)))</f>
        <v>24.666666666666664</v>
      </c>
      <c r="BS9" s="25">
        <f>(1/BS7)*(SUM(AL4*POWER(AK4-BS3,2),AL5*POWER(AK5-BS3,2),AL6*POWER(AK6-BS3,2)))</f>
        <v>8.6666666666666661</v>
      </c>
      <c r="BT9" s="25">
        <f>(1/BT7)*(SUM(AN4*POWER(AM4-BT3,2),AN5*POWER(AM5-BT3,2),AN6*POWER(AM6-BT3,2)))</f>
        <v>1.5</v>
      </c>
      <c r="BU9" s="25">
        <f>(1/BU7)*(SUM(AP4*POWER(AO4-BU3,2),AP5*POWER(AO5-BU3,2),AP6*POWER(AO6-BU3,2)))</f>
        <v>9.5</v>
      </c>
      <c r="BV9" s="25">
        <f>(1/BV7)*(SUM(AR4*POWER(AQ4-BV3,2),AR5*POWER(AQ5-BV3,2),AR6*POWER(AQ6-BV3,2)))</f>
        <v>45.166666666666664</v>
      </c>
      <c r="BW9" s="25">
        <f>(1/BW7)*(SUM(AT4*POWER(AS4-BW3,2),AT5*POWER(AS5-BW3,2),AT6*POWER(AS6-BW3,2)))</f>
        <v>1</v>
      </c>
      <c r="BX9" s="25">
        <f>(1/BX7)*(SUM(AV4*POWER(AU4-BX3,2),AV5*POWER(AU5-BX3,2),AV6*POWER(AU6-BX3,2)))</f>
        <v>18.666666666666664</v>
      </c>
      <c r="BY9" s="25">
        <f>(1/BY7)*(SUM(AX4*POWER(AW4-BY3,2),AX5*POWER(AW5-BY3,2),AX6*POWER(AW6-BY3,2)))</f>
        <v>6.5</v>
      </c>
      <c r="BZ9" s="25">
        <f>(1/BZ7)*(SUM(AZ5*POWER(AY5-BZ3,2),AZ6*POWER(AY6-BZ3,2),AZ4*POWER(AY4-BZ3,2)))</f>
        <v>2.75</v>
      </c>
      <c r="CA9" s="25">
        <f>(1/CA7)*SUM(CA5*POWER(BA5-CA3,2),CA5*POWER(BA6-CA3,2))</f>
        <v>3.375</v>
      </c>
      <c r="CB9" s="25">
        <f>(1/CB7)*SUM(CB5*POWER(BC4-CB3,2),CB5*POWER(BC6-CB3,2))</f>
        <v>13.5</v>
      </c>
      <c r="CC9" s="25">
        <f>(1/CC7)*SUM(CC5*POWER(BE5-CC3,2))</f>
        <v>0</v>
      </c>
      <c r="CD9" s="26"/>
      <c r="CE9" s="26"/>
      <c r="CF9" s="26"/>
      <c r="CI9" s="18" t="s">
        <v>39</v>
      </c>
      <c r="CJ9" s="18">
        <v>3</v>
      </c>
      <c r="CK9" s="18">
        <v>18</v>
      </c>
      <c r="CL9" s="43">
        <f>BR3</f>
        <v>73.166666666666671</v>
      </c>
      <c r="CM9" s="84">
        <f>SQRT(BR4)</f>
        <v>7.0592728615157903</v>
      </c>
      <c r="CN9" s="84">
        <f>SQRT(BR12)</f>
        <v>7.0592728615157903</v>
      </c>
      <c r="CO9" s="18">
        <f t="shared" si="0"/>
        <v>9.6482089223450432E-2</v>
      </c>
      <c r="CP9" s="18">
        <f t="shared" si="4"/>
        <v>2.9758678821715845E-2</v>
      </c>
      <c r="CQ9" s="125">
        <f t="shared" si="1"/>
        <v>2.1773433337888761</v>
      </c>
      <c r="CR9" s="18">
        <f t="shared" si="2"/>
        <v>9.6482089223450432E-2</v>
      </c>
      <c r="CS9" s="18">
        <f t="shared" si="5"/>
        <v>2.549279823580617E-2</v>
      </c>
      <c r="CT9" s="125">
        <f t="shared" si="3"/>
        <v>1.8652230709198183</v>
      </c>
      <c r="ED9"/>
    </row>
    <row r="10" spans="1:148">
      <c r="A10" s="113" t="s">
        <v>94</v>
      </c>
      <c r="B10" s="103"/>
      <c r="C10" s="89"/>
      <c r="D10" s="103"/>
      <c r="E10" s="89"/>
      <c r="F10" s="103"/>
      <c r="G10" s="89"/>
      <c r="H10" s="103"/>
      <c r="I10" s="89"/>
      <c r="J10" s="103"/>
      <c r="K10" s="89"/>
      <c r="L10" s="103"/>
      <c r="M10" s="89"/>
      <c r="N10" s="103"/>
      <c r="O10" s="89"/>
      <c r="P10" s="103"/>
      <c r="Q10" s="89"/>
      <c r="R10" s="89"/>
      <c r="S10" s="104"/>
      <c r="T10" s="1"/>
      <c r="V10" s="131" t="s">
        <v>76</v>
      </c>
      <c r="W10" s="131"/>
      <c r="X10" s="131"/>
      <c r="Y10" s="131"/>
      <c r="Z10" s="131"/>
      <c r="AA10" s="131"/>
      <c r="AB10" s="131"/>
      <c r="AC10" s="131"/>
      <c r="AD10" s="131"/>
      <c r="AE10" s="131"/>
      <c r="AF10" s="131"/>
      <c r="AG10" s="131"/>
      <c r="AH10" s="131"/>
      <c r="AI10" s="131"/>
      <c r="AJ10" s="131"/>
      <c r="AK10" s="131"/>
      <c r="BK10" s="39" t="s">
        <v>75</v>
      </c>
      <c r="BL10" s="25">
        <f t="shared" ref="BL10:BZ10" si="7">(BL9-BL4)/BL8</f>
        <v>-0.14583333333333326</v>
      </c>
      <c r="BM10" s="25">
        <f t="shared" si="7"/>
        <v>-0.79166666666666674</v>
      </c>
      <c r="BN10" s="25">
        <f t="shared" si="7"/>
        <v>-1.020833333333333</v>
      </c>
      <c r="BO10" s="25">
        <f t="shared" si="7"/>
        <v>1.7499999999999996</v>
      </c>
      <c r="BP10" s="25">
        <f t="shared" si="7"/>
        <v>-1.1041666666666665</v>
      </c>
      <c r="BQ10" s="25">
        <f t="shared" si="7"/>
        <v>0.77083333333333304</v>
      </c>
      <c r="BR10" s="25">
        <f t="shared" si="7"/>
        <v>-3.1458333333333339</v>
      </c>
      <c r="BS10" s="25">
        <f t="shared" si="7"/>
        <v>0.85416666666666663</v>
      </c>
      <c r="BT10" s="25">
        <f t="shared" si="7"/>
        <v>8.3333333333333315E-2</v>
      </c>
      <c r="BU10" s="25">
        <f t="shared" si="7"/>
        <v>0.56249999999999989</v>
      </c>
      <c r="BV10" s="25">
        <f t="shared" si="7"/>
        <v>3.6041666666666665</v>
      </c>
      <c r="BW10" s="25">
        <f t="shared" si="7"/>
        <v>4.1666666666666644E-2</v>
      </c>
      <c r="BX10" s="25">
        <f t="shared" si="7"/>
        <v>0.93749999999999978</v>
      </c>
      <c r="BY10" s="25">
        <f t="shared" si="7"/>
        <v>0.52083333333333326</v>
      </c>
      <c r="BZ10" s="25">
        <f t="shared" si="7"/>
        <v>0.33076298701298701</v>
      </c>
      <c r="CA10" s="25">
        <f t="shared" ref="CA10:CC10" si="8">(CA9-CA4)/CA8</f>
        <v>-3.765625</v>
      </c>
      <c r="CB10" s="25">
        <f t="shared" si="8"/>
        <v>-6.2500000000000222E-2</v>
      </c>
      <c r="CC10" s="25">
        <f t="shared" si="8"/>
        <v>-0.18750000000000003</v>
      </c>
      <c r="CD10" s="26"/>
      <c r="CE10" s="26"/>
      <c r="CF10" s="26"/>
      <c r="CI10" s="18" t="s">
        <v>38</v>
      </c>
      <c r="CJ10" s="18">
        <v>3</v>
      </c>
      <c r="CK10" s="18">
        <v>18</v>
      </c>
      <c r="CL10" s="43">
        <f>BS3</f>
        <v>81.833333333333329</v>
      </c>
      <c r="CM10" s="84">
        <f>SQRT(BS4)</f>
        <v>1.35400640077266</v>
      </c>
      <c r="CN10" s="84">
        <f>SQRT(BS12)</f>
        <v>1.6393596310755001</v>
      </c>
      <c r="CO10" s="18">
        <f t="shared" si="0"/>
        <v>1.654590306443169E-2</v>
      </c>
      <c r="CP10" s="18">
        <f t="shared" si="4"/>
        <v>2.9758678821715845E-2</v>
      </c>
      <c r="CQ10" s="125">
        <f t="shared" si="1"/>
        <v>2.43525188357708</v>
      </c>
      <c r="CR10" s="18">
        <f t="shared" si="2"/>
        <v>2.0032907915382894E-2</v>
      </c>
      <c r="CS10" s="18">
        <f t="shared" si="5"/>
        <v>2.549279823580617E-2</v>
      </c>
      <c r="CT10" s="125">
        <f t="shared" si="3"/>
        <v>2.0861606556301382</v>
      </c>
      <c r="ED10"/>
    </row>
    <row r="11" spans="1:148">
      <c r="A11" s="89" t="s">
        <v>1</v>
      </c>
      <c r="B11" s="103">
        <v>80</v>
      </c>
      <c r="C11" s="89">
        <v>70</v>
      </c>
      <c r="D11" s="103">
        <v>60</v>
      </c>
      <c r="E11" s="89">
        <v>68</v>
      </c>
      <c r="F11" s="103">
        <v>84</v>
      </c>
      <c r="G11" s="89">
        <v>73</v>
      </c>
      <c r="H11" s="103">
        <v>78</v>
      </c>
      <c r="I11" s="89">
        <v>84</v>
      </c>
      <c r="J11" s="103">
        <v>86</v>
      </c>
      <c r="K11" s="89">
        <v>72</v>
      </c>
      <c r="L11" s="103">
        <v>78</v>
      </c>
      <c r="M11" s="89">
        <v>80</v>
      </c>
      <c r="N11" s="103">
        <v>85</v>
      </c>
      <c r="O11" s="89">
        <v>82</v>
      </c>
      <c r="P11" s="103">
        <v>79</v>
      </c>
      <c r="Q11" s="89">
        <v>81</v>
      </c>
      <c r="R11" s="89">
        <v>75</v>
      </c>
      <c r="S11" s="104">
        <v>63</v>
      </c>
      <c r="T11" s="86"/>
      <c r="V11" s="18"/>
      <c r="W11" s="40" t="s">
        <v>16</v>
      </c>
      <c r="X11" s="40" t="s">
        <v>15</v>
      </c>
      <c r="Y11" s="40" t="s">
        <v>14</v>
      </c>
      <c r="Z11" s="40" t="s">
        <v>13</v>
      </c>
      <c r="AA11" s="40" t="s">
        <v>12</v>
      </c>
      <c r="AB11" s="40" t="s">
        <v>11</v>
      </c>
      <c r="AC11" s="40" t="s">
        <v>10</v>
      </c>
      <c r="AD11" s="40" t="s">
        <v>9</v>
      </c>
      <c r="AE11" s="40" t="s">
        <v>8</v>
      </c>
      <c r="AF11" s="40" t="s">
        <v>7</v>
      </c>
      <c r="AG11" s="40" t="s">
        <v>6</v>
      </c>
      <c r="AH11" s="40" t="s">
        <v>5</v>
      </c>
      <c r="AI11" s="40" t="s">
        <v>4</v>
      </c>
      <c r="AJ11" s="40" t="s">
        <v>3</v>
      </c>
      <c r="AK11" s="40" t="s">
        <v>2</v>
      </c>
      <c r="AL11" s="40" t="s">
        <v>97</v>
      </c>
      <c r="AM11" s="40" t="s">
        <v>98</v>
      </c>
      <c r="AN11" s="40" t="s">
        <v>99</v>
      </c>
      <c r="BK11" s="39" t="s">
        <v>74</v>
      </c>
      <c r="BL11" s="25">
        <f>IF(BL10&lt;0,0,BL10)</f>
        <v>0</v>
      </c>
      <c r="BM11" s="25">
        <f t="shared" ref="BM11:BY11" si="9">IF(BM10&lt;0,0,BM10)</f>
        <v>0</v>
      </c>
      <c r="BN11" s="25">
        <f t="shared" si="9"/>
        <v>0</v>
      </c>
      <c r="BO11" s="25">
        <f t="shared" si="9"/>
        <v>1.7499999999999996</v>
      </c>
      <c r="BP11" s="25">
        <f t="shared" si="9"/>
        <v>0</v>
      </c>
      <c r="BQ11" s="25">
        <f t="shared" si="9"/>
        <v>0.77083333333333304</v>
      </c>
      <c r="BR11" s="25">
        <f t="shared" si="9"/>
        <v>0</v>
      </c>
      <c r="BS11" s="25">
        <f t="shared" si="9"/>
        <v>0.85416666666666663</v>
      </c>
      <c r="BT11" s="25">
        <f t="shared" si="9"/>
        <v>8.3333333333333315E-2</v>
      </c>
      <c r="BU11" s="25">
        <f t="shared" si="9"/>
        <v>0.56249999999999989</v>
      </c>
      <c r="BV11" s="25">
        <f t="shared" si="9"/>
        <v>3.6041666666666665</v>
      </c>
      <c r="BW11" s="25">
        <f t="shared" si="9"/>
        <v>4.1666666666666644E-2</v>
      </c>
      <c r="BX11" s="25">
        <f t="shared" si="9"/>
        <v>0.93749999999999978</v>
      </c>
      <c r="BY11" s="25">
        <f t="shared" si="9"/>
        <v>0.52083333333333326</v>
      </c>
      <c r="BZ11" s="25">
        <f>BZ10</f>
        <v>0.33076298701298701</v>
      </c>
      <c r="CA11" s="25">
        <f t="shared" ref="CA11:CC11" si="10">CA10</f>
        <v>-3.765625</v>
      </c>
      <c r="CB11" s="25">
        <f t="shared" si="10"/>
        <v>-6.2500000000000222E-2</v>
      </c>
      <c r="CC11" s="25">
        <f t="shared" si="10"/>
        <v>-0.18750000000000003</v>
      </c>
      <c r="CD11" s="26"/>
      <c r="CE11" s="26"/>
      <c r="CF11" s="26"/>
      <c r="CI11" s="18" t="s">
        <v>37</v>
      </c>
      <c r="CJ11" s="18">
        <v>3</v>
      </c>
      <c r="CK11" s="18">
        <v>18</v>
      </c>
      <c r="CL11" s="43">
        <f>BT3</f>
        <v>86.5</v>
      </c>
      <c r="CM11" s="84">
        <f>SQRT(BT4)</f>
        <v>0.9128709291752769</v>
      </c>
      <c r="CN11" s="84">
        <f>SQRT(BT12)</f>
        <v>0.9574271077563381</v>
      </c>
      <c r="CO11" s="18">
        <f t="shared" si="0"/>
        <v>1.0553421146534993E-2</v>
      </c>
      <c r="CP11" s="18">
        <f t="shared" si="4"/>
        <v>2.9758678821715845E-2</v>
      </c>
      <c r="CQ11" s="125">
        <f t="shared" si="1"/>
        <v>2.5741257180784207</v>
      </c>
      <c r="CR11" s="18">
        <f t="shared" si="2"/>
        <v>1.1068521476951886E-2</v>
      </c>
      <c r="CS11" s="18">
        <f t="shared" si="5"/>
        <v>2.549279823580617E-2</v>
      </c>
      <c r="CT11" s="125">
        <f t="shared" si="3"/>
        <v>2.2051270473972338</v>
      </c>
      <c r="ED11"/>
    </row>
    <row r="12" spans="1:148">
      <c r="A12" s="90" t="s">
        <v>0</v>
      </c>
      <c r="B12" s="107">
        <v>84</v>
      </c>
      <c r="C12" s="90">
        <v>72</v>
      </c>
      <c r="D12" s="107">
        <v>61</v>
      </c>
      <c r="E12" s="90">
        <v>70</v>
      </c>
      <c r="F12" s="107">
        <v>83</v>
      </c>
      <c r="G12" s="90">
        <v>71</v>
      </c>
      <c r="H12" s="107">
        <v>75</v>
      </c>
      <c r="I12" s="90">
        <v>81</v>
      </c>
      <c r="J12" s="107">
        <v>86</v>
      </c>
      <c r="K12" s="90">
        <v>77</v>
      </c>
      <c r="L12" s="107">
        <v>82</v>
      </c>
      <c r="M12" s="90">
        <v>82</v>
      </c>
      <c r="N12" s="107">
        <v>82</v>
      </c>
      <c r="O12" s="90">
        <v>79</v>
      </c>
      <c r="P12" s="107">
        <v>79</v>
      </c>
      <c r="Q12" s="90">
        <v>79</v>
      </c>
      <c r="R12" s="90">
        <v>77</v>
      </c>
      <c r="S12" s="108">
        <v>61</v>
      </c>
      <c r="T12" s="1"/>
      <c r="V12" s="2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25"/>
      <c r="AL12" s="25"/>
      <c r="AM12" s="25"/>
      <c r="AN12" s="25"/>
      <c r="BK12" s="38" t="s">
        <v>73</v>
      </c>
      <c r="BL12" s="5">
        <f t="shared" ref="BL12:BZ12" si="11">BL11+BL4</f>
        <v>4.333333333333333</v>
      </c>
      <c r="BM12" s="5">
        <f t="shared" si="11"/>
        <v>7.5000000000000009</v>
      </c>
      <c r="BN12" s="5">
        <f t="shared" si="11"/>
        <v>26.333333333333329</v>
      </c>
      <c r="BO12" s="5">
        <f t="shared" si="11"/>
        <v>29.750000000000004</v>
      </c>
      <c r="BP12" s="5">
        <f t="shared" si="11"/>
        <v>30.333333333333332</v>
      </c>
      <c r="BQ12" s="5">
        <f t="shared" si="11"/>
        <v>9.7708333333333321</v>
      </c>
      <c r="BR12" s="5">
        <f t="shared" si="11"/>
        <v>49.833333333333336</v>
      </c>
      <c r="BS12" s="5">
        <f t="shared" si="11"/>
        <v>2.6874999999999996</v>
      </c>
      <c r="BT12" s="5">
        <f t="shared" si="11"/>
        <v>0.91666666666666674</v>
      </c>
      <c r="BU12" s="5">
        <f t="shared" si="11"/>
        <v>5.5625000000000009</v>
      </c>
      <c r="BV12" s="5">
        <f t="shared" si="11"/>
        <v>19.9375</v>
      </c>
      <c r="BW12" s="5">
        <f t="shared" si="11"/>
        <v>0.70833333333333348</v>
      </c>
      <c r="BX12" s="5">
        <f t="shared" si="11"/>
        <v>12.104166666666666</v>
      </c>
      <c r="BY12" s="5">
        <f t="shared" si="11"/>
        <v>2.854166666666667</v>
      </c>
      <c r="BZ12" s="5">
        <f t="shared" si="11"/>
        <v>0.43465909090909094</v>
      </c>
      <c r="CA12" s="76">
        <f t="shared" ref="CA12:CC12" si="12">CA11+CA4</f>
        <v>29.734375</v>
      </c>
      <c r="CB12" s="76">
        <f t="shared" si="12"/>
        <v>13.937500000000002</v>
      </c>
      <c r="CC12" s="76">
        <f t="shared" si="12"/>
        <v>1.3125000000000002</v>
      </c>
      <c r="CD12" s="33"/>
      <c r="CE12" s="33"/>
      <c r="CF12" s="33"/>
      <c r="CI12" s="18" t="s">
        <v>36</v>
      </c>
      <c r="CJ12" s="18">
        <v>3</v>
      </c>
      <c r="CK12" s="18">
        <v>18</v>
      </c>
      <c r="CL12" s="43">
        <f>BU3</f>
        <v>72</v>
      </c>
      <c r="CM12" s="84">
        <f>SQRT(BU4)</f>
        <v>2.2360679774997898</v>
      </c>
      <c r="CN12" s="84">
        <f>SQRT(BU12)</f>
        <v>2.3584952830141512</v>
      </c>
      <c r="CO12" s="18">
        <f t="shared" si="0"/>
        <v>3.1056499687497081E-2</v>
      </c>
      <c r="CP12" s="18">
        <f t="shared" si="4"/>
        <v>2.9758678821715845E-2</v>
      </c>
      <c r="CQ12" s="125">
        <f t="shared" si="1"/>
        <v>2.1426248751635408</v>
      </c>
      <c r="CR12" s="18">
        <f t="shared" si="2"/>
        <v>3.2756878930752104E-2</v>
      </c>
      <c r="CS12" s="18">
        <f t="shared" si="5"/>
        <v>2.549279823580617E-2</v>
      </c>
      <c r="CT12" s="125">
        <f t="shared" si="3"/>
        <v>1.8354814729780442</v>
      </c>
      <c r="ED12"/>
    </row>
    <row r="13" spans="1:148">
      <c r="V13" s="4" t="s">
        <v>92</v>
      </c>
      <c r="W13" s="31">
        <f t="shared" ref="W13:AB13" si="13">_xlfn.STDEV.S(B5:B6)</f>
        <v>2.1213203435596424</v>
      </c>
      <c r="X13" s="31">
        <f t="shared" si="13"/>
        <v>2.8284271247461903</v>
      </c>
      <c r="Y13" s="31">
        <f t="shared" si="13"/>
        <v>7.7781745930520225</v>
      </c>
      <c r="Z13" s="31">
        <f t="shared" si="13"/>
        <v>5.6568542494923806</v>
      </c>
      <c r="AA13" s="31">
        <f t="shared" si="13"/>
        <v>7.0710678118654755</v>
      </c>
      <c r="AB13" s="31">
        <f t="shared" si="13"/>
        <v>4.9497474683058327</v>
      </c>
      <c r="AC13" s="31">
        <f>STDEVA(H5:H6)</f>
        <v>7.7781745930520225</v>
      </c>
      <c r="AD13" s="31">
        <f>_xlfn.STDEV.S(I5:I6)</f>
        <v>0.70710678118654757</v>
      </c>
      <c r="AE13" s="31">
        <f>_xlfn.STDEV.S(J5:J6)</f>
        <v>0.70710678118654757</v>
      </c>
      <c r="AF13" s="31">
        <f>_xlfn.STDEV.S(K5:K6)</f>
        <v>0.70710678118654757</v>
      </c>
      <c r="AG13" s="31">
        <f>_xlfn.STDEV.S(L5:L6)</f>
        <v>6.3639610306789276</v>
      </c>
      <c r="AH13" s="31">
        <f>STDEVA(M5:M6)</f>
        <v>0</v>
      </c>
      <c r="AI13" s="31">
        <f>STDEVA(N5:N6)</f>
        <v>4.9497474683058327</v>
      </c>
      <c r="AJ13" s="31">
        <f>_xlfn.STDEV.S(O5:O6)</f>
        <v>0.70710678118654757</v>
      </c>
      <c r="AK13" s="37">
        <f>_xlfn.STDEV.S(P5:P6)</f>
        <v>2.8284271247461903</v>
      </c>
      <c r="AL13" s="37">
        <f>_xlfn.STDEV.S(Q5:Q6)</f>
        <v>9.8994949366116654</v>
      </c>
      <c r="AM13" s="31">
        <f t="shared" ref="AM13:AN13" si="14">_xlfn.STDEV.S(R5:R6)</f>
        <v>2.8284271247461903</v>
      </c>
      <c r="AN13" s="37">
        <f t="shared" si="14"/>
        <v>1.4142135623730951</v>
      </c>
      <c r="CI13" s="18" t="s">
        <v>35</v>
      </c>
      <c r="CJ13" s="18">
        <v>3</v>
      </c>
      <c r="CK13" s="18">
        <v>18</v>
      </c>
      <c r="CL13" s="43">
        <f>BV3</f>
        <v>75.333333333333329</v>
      </c>
      <c r="CM13" s="84">
        <f>SQRT(BV4)</f>
        <v>4.0414518843273806</v>
      </c>
      <c r="CN13" s="84">
        <f>SQRT(BV12)</f>
        <v>4.4651427748729375</v>
      </c>
      <c r="CO13" s="18">
        <f t="shared" si="0"/>
        <v>5.3647591384876736E-2</v>
      </c>
      <c r="CP13" s="18">
        <f>CP12</f>
        <v>2.9758678821715845E-2</v>
      </c>
      <c r="CQ13" s="125">
        <f t="shared" si="1"/>
        <v>2.2418204712359269</v>
      </c>
      <c r="CR13" s="18">
        <f t="shared" si="2"/>
        <v>5.9271806746100941E-2</v>
      </c>
      <c r="CS13" s="18">
        <f>CS12</f>
        <v>2.549279823580617E-2</v>
      </c>
      <c r="CT13" s="125">
        <f t="shared" si="3"/>
        <v>1.920457467097398</v>
      </c>
      <c r="ED13"/>
    </row>
    <row r="14" spans="1:148">
      <c r="V14" s="2" t="s">
        <v>93</v>
      </c>
      <c r="W14" s="29">
        <f t="shared" ref="W14:AG14" si="15">_xlfn.STDEV.S(B8:B9)</f>
        <v>0.70710678118654757</v>
      </c>
      <c r="X14" s="29">
        <f t="shared" si="15"/>
        <v>3.5355339059327378</v>
      </c>
      <c r="Y14" s="29">
        <f t="shared" si="15"/>
        <v>4.2426406871192848</v>
      </c>
      <c r="Z14" s="29">
        <f t="shared" si="15"/>
        <v>7.0710678118654755</v>
      </c>
      <c r="AA14" s="29">
        <f t="shared" si="15"/>
        <v>6.3639610306789276</v>
      </c>
      <c r="AB14" s="29">
        <f t="shared" si="15"/>
        <v>0.70710678118654757</v>
      </c>
      <c r="AC14" s="29">
        <f t="shared" si="15"/>
        <v>9.1923881554251174</v>
      </c>
      <c r="AD14" s="29">
        <f t="shared" si="15"/>
        <v>0.70710678118654757</v>
      </c>
      <c r="AE14" s="29">
        <f t="shared" si="15"/>
        <v>1.4142135623730951</v>
      </c>
      <c r="AF14" s="29">
        <f t="shared" si="15"/>
        <v>1.4142135623730951</v>
      </c>
      <c r="AG14" s="29">
        <f t="shared" si="15"/>
        <v>0.70710678118654757</v>
      </c>
      <c r="AH14" s="29">
        <f>STDEVA(M8:M9)</f>
        <v>0</v>
      </c>
      <c r="AI14" s="29">
        <f>STDEVA(N8:N9)</f>
        <v>2.1213203435596424</v>
      </c>
      <c r="AJ14" s="29">
        <f>_xlfn.STDEV.S(O8:O9)</f>
        <v>1.4142135623730951</v>
      </c>
      <c r="AK14" s="29">
        <f>_xlfn.STDEV.S(P8:P9)</f>
        <v>0</v>
      </c>
      <c r="AL14" s="29">
        <f>_xlfn.STDEV.S(Q8:Q9)</f>
        <v>0.70710678118654757</v>
      </c>
      <c r="AM14" s="79">
        <f t="shared" ref="AM14:AN14" si="16">_xlfn.STDEV.S(R8:R9)</f>
        <v>5.6568542494923806</v>
      </c>
      <c r="AN14" s="29">
        <f t="shared" si="16"/>
        <v>0.70710678118654757</v>
      </c>
      <c r="CI14" s="18" t="s">
        <v>34</v>
      </c>
      <c r="CJ14" s="18">
        <v>3</v>
      </c>
      <c r="CK14" s="18">
        <v>18</v>
      </c>
      <c r="CL14" s="18">
        <f>BW3</f>
        <v>82</v>
      </c>
      <c r="CM14" s="83">
        <f>SQRT(BW4)</f>
        <v>0.81649658092772615</v>
      </c>
      <c r="CN14" s="83">
        <f>SQRT(BW12)</f>
        <v>0.84162541153017323</v>
      </c>
      <c r="CO14" s="18">
        <f t="shared" si="0"/>
        <v>9.9572753771673926E-3</v>
      </c>
      <c r="CP14" s="18">
        <f t="shared" si="4"/>
        <v>2.9758678821715845E-2</v>
      </c>
      <c r="CQ14" s="125">
        <f t="shared" si="1"/>
        <v>2.4402116633806994</v>
      </c>
      <c r="CR14" s="18">
        <f t="shared" si="2"/>
        <v>1.0263724530855771E-2</v>
      </c>
      <c r="CS14" s="18">
        <f t="shared" si="5"/>
        <v>2.549279823580617E-2</v>
      </c>
      <c r="CT14" s="125">
        <f t="shared" si="3"/>
        <v>2.0904094553361059</v>
      </c>
      <c r="ED14"/>
    </row>
    <row r="15" spans="1:148">
      <c r="V15" s="53" t="s">
        <v>94</v>
      </c>
      <c r="W15" s="29">
        <f>STDEVA(B11:B12)</f>
        <v>2.8284271247461903</v>
      </c>
      <c r="X15" s="50">
        <f t="shared" ref="X15:AG15" si="17">_xlfn.STDEV.S(C11:C12)</f>
        <v>1.4142135623730951</v>
      </c>
      <c r="Y15" s="50">
        <f t="shared" si="17"/>
        <v>0.70710678118654757</v>
      </c>
      <c r="Z15" s="50">
        <f t="shared" si="17"/>
        <v>1.4142135623730951</v>
      </c>
      <c r="AA15" s="50">
        <f t="shared" si="17"/>
        <v>0.70710678118654757</v>
      </c>
      <c r="AB15" s="50">
        <f t="shared" si="17"/>
        <v>1.4142135623730951</v>
      </c>
      <c r="AC15" s="28">
        <f t="shared" si="17"/>
        <v>2.1213203435596424</v>
      </c>
      <c r="AD15" s="50">
        <f t="shared" si="17"/>
        <v>2.1213203435596424</v>
      </c>
      <c r="AE15" s="50">
        <f t="shared" si="17"/>
        <v>0</v>
      </c>
      <c r="AF15" s="60">
        <f t="shared" si="17"/>
        <v>3.5355339059327378</v>
      </c>
      <c r="AG15" s="50">
        <f t="shared" si="17"/>
        <v>2.8284271247461903</v>
      </c>
      <c r="AH15" s="70">
        <f>STDEVA(M11:M12)</f>
        <v>1.4142135623730951</v>
      </c>
      <c r="AI15" s="50">
        <f>STDEVA(N11:N12)</f>
        <v>2.1213203435596424</v>
      </c>
      <c r="AJ15" s="50">
        <f>_xlfn.STDEV.S(O11:O12)</f>
        <v>2.1213203435596424</v>
      </c>
      <c r="AK15" s="50">
        <f>_xlfn.STDEV.S(P11:P12)</f>
        <v>0</v>
      </c>
      <c r="AL15" s="50">
        <f>_xlfn.STDEV.S(Q11:Q12)</f>
        <v>1.4142135623730951</v>
      </c>
      <c r="AM15" s="50">
        <f t="shared" ref="AM15:AN15" si="18">_xlfn.STDEV.S(R11:R12)</f>
        <v>1.4142135623730951</v>
      </c>
      <c r="AN15" s="70">
        <f t="shared" si="18"/>
        <v>1.4142135623730951</v>
      </c>
      <c r="CI15" s="18" t="s">
        <v>33</v>
      </c>
      <c r="CJ15" s="18">
        <v>3</v>
      </c>
      <c r="CK15" s="18">
        <v>18</v>
      </c>
      <c r="CL15" s="18">
        <f>BX3</f>
        <v>80.166666666666671</v>
      </c>
      <c r="CM15" s="83">
        <f>SQRT(BX4)</f>
        <v>3.3416562759605704</v>
      </c>
      <c r="CN15" s="83">
        <f>SQRT(BX12)</f>
        <v>3.4791042908580172</v>
      </c>
      <c r="CO15" s="18">
        <f t="shared" si="0"/>
        <v>4.1683862070194221E-2</v>
      </c>
      <c r="CP15" s="18">
        <f t="shared" si="4"/>
        <v>2.9758678821715845E-2</v>
      </c>
      <c r="CQ15" s="125">
        <f t="shared" si="1"/>
        <v>2.385654085540887</v>
      </c>
      <c r="CR15" s="18">
        <f t="shared" si="2"/>
        <v>4.3398390322553229E-2</v>
      </c>
      <c r="CS15" s="18">
        <f t="shared" si="5"/>
        <v>2.549279823580617E-2</v>
      </c>
      <c r="CT15" s="125">
        <f t="shared" si="3"/>
        <v>2.0436726585704617</v>
      </c>
      <c r="ED15"/>
    </row>
    <row r="16" spans="1:148">
      <c r="V16" s="22"/>
      <c r="W16" s="35"/>
      <c r="X16" s="51"/>
      <c r="Y16" s="35"/>
      <c r="Z16" s="35"/>
      <c r="AA16" s="51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CI16" s="18" t="s">
        <v>31</v>
      </c>
      <c r="CJ16" s="18">
        <v>3</v>
      </c>
      <c r="CK16" s="18">
        <v>18</v>
      </c>
      <c r="CL16" s="18">
        <f>BY3</f>
        <v>80</v>
      </c>
      <c r="CM16" s="83">
        <f>SQRT(BY4)</f>
        <v>1.5275252316519468</v>
      </c>
      <c r="CN16" s="83">
        <f>SQRT(BY12)</f>
        <v>1.6894279110594412</v>
      </c>
      <c r="CO16" s="18">
        <f t="shared" si="0"/>
        <v>1.9094065395649333E-2</v>
      </c>
      <c r="CP16" s="18">
        <f t="shared" si="4"/>
        <v>2.9758678821715845E-2</v>
      </c>
      <c r="CQ16" s="125">
        <f t="shared" si="1"/>
        <v>2.3806943057372676</v>
      </c>
      <c r="CR16" s="18">
        <f t="shared" si="2"/>
        <v>2.1117848888243015E-2</v>
      </c>
      <c r="CS16" s="18">
        <f t="shared" si="5"/>
        <v>2.549279823580617E-2</v>
      </c>
      <c r="CT16" s="125">
        <f t="shared" si="3"/>
        <v>2.0394238588644935</v>
      </c>
      <c r="ED16"/>
    </row>
    <row r="17" spans="8:142">
      <c r="V17" s="22"/>
      <c r="W17" s="35"/>
      <c r="X17" s="51"/>
      <c r="Y17" s="35"/>
      <c r="Z17" s="52"/>
      <c r="AA17" s="51"/>
      <c r="AB17" s="35"/>
      <c r="AC17" s="35"/>
      <c r="AD17" s="35"/>
      <c r="AE17" s="35"/>
      <c r="AF17" s="35"/>
      <c r="AG17" s="35"/>
      <c r="AH17" s="35"/>
      <c r="AI17" s="35"/>
      <c r="AJ17" s="35"/>
      <c r="AK17" s="51"/>
      <c r="CI17" s="18" t="s">
        <v>30</v>
      </c>
      <c r="CJ17" s="18">
        <v>3</v>
      </c>
      <c r="CK17" s="18">
        <v>18</v>
      </c>
      <c r="CL17" s="18">
        <f>BZ3</f>
        <v>78.5</v>
      </c>
      <c r="CM17" s="83">
        <f>SQRT(BZ4)</f>
        <v>0.32232918561015217</v>
      </c>
      <c r="CN17" s="83">
        <f>SQRT(BZ12)</f>
        <v>0.65928680474364942</v>
      </c>
      <c r="CO17" s="18">
        <f t="shared" si="0"/>
        <v>4.106104275288563E-3</v>
      </c>
      <c r="CP17" s="18">
        <f t="shared" si="4"/>
        <v>2.9758678821715845E-2</v>
      </c>
      <c r="CQ17" s="125">
        <f t="shared" si="1"/>
        <v>2.336056287504694</v>
      </c>
      <c r="CR17" s="18">
        <f t="shared" si="2"/>
        <v>8.3985580222120954E-3</v>
      </c>
      <c r="CS17" s="18">
        <f t="shared" si="5"/>
        <v>2.549279823580617E-2</v>
      </c>
      <c r="CT17" s="125">
        <f t="shared" si="3"/>
        <v>2.0011846615107842</v>
      </c>
      <c r="ED17"/>
    </row>
    <row r="18" spans="8:142">
      <c r="H18" s="12"/>
      <c r="CI18" s="82" t="s">
        <v>100</v>
      </c>
      <c r="CJ18" s="18">
        <v>3</v>
      </c>
      <c r="CK18" s="18">
        <v>18</v>
      </c>
      <c r="CL18" s="9">
        <f>CA3</f>
        <v>79.25</v>
      </c>
      <c r="CM18" s="85">
        <f>SQRT(CA4)</f>
        <v>5.7879184513951127</v>
      </c>
      <c r="CN18" s="85">
        <f>SQRT(CA12)</f>
        <v>5.4529235277968091</v>
      </c>
      <c r="CO18" s="18">
        <f t="shared" si="0"/>
        <v>7.3033671310979334E-2</v>
      </c>
      <c r="CP18" s="18">
        <f t="shared" si="4"/>
        <v>2.9758678821715845E-2</v>
      </c>
      <c r="CQ18" s="125">
        <f t="shared" si="1"/>
        <v>2.3583752966209808</v>
      </c>
      <c r="CR18" s="18">
        <f t="shared" si="2"/>
        <v>6.8806606028981823E-2</v>
      </c>
      <c r="CS18" s="18">
        <f t="shared" si="5"/>
        <v>2.549279823580617E-2</v>
      </c>
      <c r="CT18" s="125">
        <f t="shared" si="3"/>
        <v>2.0203042601876389</v>
      </c>
      <c r="ED18"/>
      <c r="EL18" s="10"/>
    </row>
    <row r="19" spans="8:142">
      <c r="CI19" s="82" t="s">
        <v>101</v>
      </c>
      <c r="CJ19" s="18">
        <v>3</v>
      </c>
      <c r="CK19" s="18">
        <v>18</v>
      </c>
      <c r="CL19" s="9">
        <f>CB3</f>
        <v>77.5</v>
      </c>
      <c r="CM19" s="85">
        <f>SQRT(CB4)</f>
        <v>3.7416573867739418</v>
      </c>
      <c r="CN19" s="85">
        <f>SQRT(CB12)</f>
        <v>3.73329613076702</v>
      </c>
      <c r="CO19" s="18">
        <f t="shared" si="0"/>
        <v>4.8279450151921831E-2</v>
      </c>
      <c r="CP19" s="18">
        <f t="shared" si="4"/>
        <v>2.9758678821715845E-2</v>
      </c>
      <c r="CQ19" s="125">
        <f t="shared" si="1"/>
        <v>2.3062976086829781</v>
      </c>
      <c r="CR19" s="18">
        <f t="shared" si="2"/>
        <v>4.8171562977638971E-2</v>
      </c>
      <c r="CS19" s="18">
        <f t="shared" si="5"/>
        <v>2.549279823580617E-2</v>
      </c>
      <c r="CT19" s="125">
        <f t="shared" si="3"/>
        <v>1.9756918632749783</v>
      </c>
      <c r="DG19" s="34" t="s">
        <v>72</v>
      </c>
      <c r="DH19" s="34" t="s">
        <v>71</v>
      </c>
      <c r="DI19" s="21" t="s">
        <v>70</v>
      </c>
      <c r="ED19"/>
      <c r="EL19" s="10"/>
    </row>
    <row r="20" spans="8:142">
      <c r="V20" s="131" t="s">
        <v>69</v>
      </c>
      <c r="W20" s="131"/>
      <c r="X20" s="131"/>
      <c r="Y20" s="131"/>
      <c r="Z20" s="131"/>
      <c r="AA20" s="131"/>
      <c r="AB20" s="131"/>
      <c r="AC20" s="131"/>
      <c r="AD20" s="131"/>
      <c r="AE20" s="131"/>
      <c r="AF20" s="131"/>
      <c r="AG20" s="131"/>
      <c r="AH20" s="131"/>
      <c r="AI20" s="131"/>
      <c r="AJ20" s="131"/>
      <c r="AK20" s="131"/>
      <c r="CI20" s="82" t="s">
        <v>102</v>
      </c>
      <c r="CJ20" s="18">
        <v>3</v>
      </c>
      <c r="CK20" s="18">
        <v>18</v>
      </c>
      <c r="CL20" s="9">
        <f>CC3</f>
        <v>59.5</v>
      </c>
      <c r="CM20" s="85">
        <f>SQRT(CC4)</f>
        <v>1.2247448713915892</v>
      </c>
      <c r="CN20" s="85">
        <f>SQRT(CC12)</f>
        <v>1.1456439237389602</v>
      </c>
      <c r="CO20" s="18">
        <f t="shared" si="0"/>
        <v>2.0583947418346037E-2</v>
      </c>
      <c r="CP20" s="18">
        <f t="shared" si="4"/>
        <v>2.9758678821715845E-2</v>
      </c>
      <c r="CQ20" s="125">
        <f t="shared" si="1"/>
        <v>1.7706413898920927</v>
      </c>
      <c r="CR20" s="18">
        <f t="shared" si="2"/>
        <v>1.9254519726705215E-2</v>
      </c>
      <c r="CS20" s="18">
        <f t="shared" si="5"/>
        <v>2.549279823580617E-2</v>
      </c>
      <c r="CT20" s="125">
        <f t="shared" si="3"/>
        <v>1.516821495030467</v>
      </c>
      <c r="DG20" s="18" t="e">
        <f>((#REF!*#REF!)-(#REF!*#REF!))/((#REF!*#REF!)-(#REF!*#REF!))</f>
        <v>#REF!</v>
      </c>
      <c r="DH20" s="18" t="e">
        <f>((#REF!*#REF!)-(#REF!*#REF!))/((#REF!*#REF!)-(#REF!*#REF!))</f>
        <v>#REF!</v>
      </c>
      <c r="DI20" s="17" t="e">
        <f>DG20+(DH20*#REF!)</f>
        <v>#REF!</v>
      </c>
      <c r="ED20"/>
      <c r="EL20" s="10"/>
    </row>
    <row r="21" spans="8:142">
      <c r="V21" s="18"/>
      <c r="W21" s="5" t="s">
        <v>16</v>
      </c>
      <c r="X21" s="5" t="s">
        <v>15</v>
      </c>
      <c r="Y21" s="5" t="s">
        <v>14</v>
      </c>
      <c r="Z21" s="5" t="s">
        <v>13</v>
      </c>
      <c r="AA21" s="5" t="s">
        <v>12</v>
      </c>
      <c r="AB21" s="5" t="s">
        <v>11</v>
      </c>
      <c r="AC21" s="5" t="s">
        <v>10</v>
      </c>
      <c r="AD21" s="5" t="s">
        <v>9</v>
      </c>
      <c r="AE21" s="5" t="s">
        <v>8</v>
      </c>
      <c r="AF21" s="5" t="s">
        <v>7</v>
      </c>
      <c r="AG21" s="5" t="s">
        <v>6</v>
      </c>
      <c r="AH21" s="5" t="s">
        <v>5</v>
      </c>
      <c r="AI21" s="5" t="s">
        <v>4</v>
      </c>
      <c r="AJ21" s="5" t="s">
        <v>3</v>
      </c>
      <c r="AK21" s="5" t="s">
        <v>2</v>
      </c>
      <c r="AL21" s="72" t="s">
        <v>97</v>
      </c>
      <c r="AM21" s="72" t="s">
        <v>98</v>
      </c>
      <c r="AN21" s="72" t="s">
        <v>99</v>
      </c>
      <c r="CI21" s="9"/>
      <c r="CJ21" s="18"/>
      <c r="CK21" s="9"/>
      <c r="CL21" s="9"/>
      <c r="CM21" s="9"/>
      <c r="CN21" s="9"/>
      <c r="CO21" s="9"/>
      <c r="CP21" s="9"/>
      <c r="CQ21" s="126"/>
      <c r="CR21" s="9"/>
      <c r="CS21" s="9"/>
      <c r="CT21" s="126"/>
      <c r="DG21" s="18" t="e">
        <f t="shared" ref="DG21:DG28" si="19">DG20</f>
        <v>#REF!</v>
      </c>
      <c r="DH21" s="18" t="e">
        <f>((#REF!*#REF!)-(#REF!*#REF!))/((#REF!*#REF!)-(#REF!*#REF!))</f>
        <v>#REF!</v>
      </c>
      <c r="DI21" s="17" t="e">
        <f>DG21+(DH21*#REF!)</f>
        <v>#REF!</v>
      </c>
      <c r="ED21"/>
      <c r="EL21" s="10"/>
    </row>
    <row r="22" spans="8:142">
      <c r="V22" s="18"/>
      <c r="W22" s="25">
        <f>AVERAGE(W4:W6)</f>
        <v>80.666666666666671</v>
      </c>
      <c r="X22" s="25">
        <f>AVERAGE(Y4:Y6)</f>
        <v>70.166666666666671</v>
      </c>
      <c r="Y22" s="25">
        <f>AVERAGE(AA4:AA6)</f>
        <v>63.333333333333336</v>
      </c>
      <c r="Z22" s="25">
        <f>AVERAGE(AC4:AC6)</f>
        <v>73</v>
      </c>
      <c r="AA22" s="25">
        <f>AVERAGE(AE4:AE6)</f>
        <v>80</v>
      </c>
      <c r="AB22" s="25">
        <f>AVERAGE(AG4:AG6)</f>
        <v>74.666666666666671</v>
      </c>
      <c r="AC22" s="25">
        <f>AVERAGE(AI4:AI6)</f>
        <v>73.166666666666671</v>
      </c>
      <c r="AD22" s="25">
        <f>AVERAGE(AK4:AK6)</f>
        <v>81.833333333333329</v>
      </c>
      <c r="AE22" s="25">
        <f>AVERAGE(AM4:AM6)</f>
        <v>86.5</v>
      </c>
      <c r="AF22" s="25">
        <f>AVERAGE(AO4:AO6)</f>
        <v>72</v>
      </c>
      <c r="AG22" s="25">
        <f>AVERAGE(AQ4:AQ6)</f>
        <v>75.333333333333329</v>
      </c>
      <c r="AH22" s="25">
        <f>AVERAGE(AS4:AS8)</f>
        <v>81.666666666666671</v>
      </c>
      <c r="AI22" s="25">
        <f>AVERAGE(AU4:AU8)</f>
        <v>80.166666666666671</v>
      </c>
      <c r="AJ22" s="25">
        <f>AVERAGE(AW4:AW8)</f>
        <v>80</v>
      </c>
      <c r="AK22" s="25">
        <f>AVERAGE(AY4:AY8)</f>
        <v>79</v>
      </c>
      <c r="AL22" s="25">
        <f>AVERAGE(BA4:BA6)</f>
        <v>78.166666666666671</v>
      </c>
      <c r="AM22" s="25">
        <f>AVERAGE(BC4:BC6)</f>
        <v>75.333333333333329</v>
      </c>
      <c r="AN22" s="25">
        <f>AVERAGE(BE4:BE6)</f>
        <v>60.166666666666664</v>
      </c>
      <c r="CI22" s="9"/>
      <c r="CJ22" s="9"/>
      <c r="CK22" s="9"/>
      <c r="CL22" s="9"/>
      <c r="CM22" s="9"/>
      <c r="CN22" s="9"/>
      <c r="CO22" s="9"/>
      <c r="CP22" s="9"/>
      <c r="CQ22" s="126"/>
      <c r="CR22" s="9"/>
      <c r="CS22" s="9"/>
      <c r="CT22" s="126"/>
      <c r="DG22" s="18" t="e">
        <f t="shared" si="19"/>
        <v>#REF!</v>
      </c>
      <c r="DH22" s="18" t="e">
        <f>((#REF!*#REF!)-(#REF!*#REF!))/((#REF!*#REF!)-(#REF!*#REF!))</f>
        <v>#REF!</v>
      </c>
      <c r="DI22" s="17" t="e">
        <f>DG22+(DH22*#REF!)</f>
        <v>#REF!</v>
      </c>
      <c r="ED22"/>
      <c r="EL22" s="10"/>
    </row>
    <row r="23" spans="8:142">
      <c r="V23" s="18"/>
      <c r="W23" s="25">
        <f>_xlfn.STDEV.S(W4:W6)</f>
        <v>1.2583057392117918</v>
      </c>
      <c r="X23" s="25">
        <f>STDEV(Y4:Y6)</f>
        <v>0.76376261582597327</v>
      </c>
      <c r="Y23" s="25">
        <f>STDEV(AA4:AA6)</f>
        <v>3.0138568866708537</v>
      </c>
      <c r="Z23" s="25">
        <f>STDEV(AC4:AC6)</f>
        <v>4.5825756949558398</v>
      </c>
      <c r="AA23" s="25">
        <f>STDEV(AE4:AE6)</f>
        <v>3.2787192621510002</v>
      </c>
      <c r="AB23" s="25">
        <f>STDEV(AG4:AG6)</f>
        <v>2.7537852736430506</v>
      </c>
      <c r="AC23" s="25">
        <f>STDEV(AI4:AI6)</f>
        <v>3.5118845842842461</v>
      </c>
      <c r="AD23" s="25">
        <f>STDEV(AK4:AK6)</f>
        <v>2.0816659994661326</v>
      </c>
      <c r="AE23" s="25">
        <f>STDEV(AM4:AM6)</f>
        <v>0.8660254037844386</v>
      </c>
      <c r="AF23" s="25">
        <f>STDEV(AO4:AO6)</f>
        <v>2.179449471770337</v>
      </c>
      <c r="AG23" s="25">
        <f>STDEV(AQ4:AQ6)</f>
        <v>4.7521924764610839</v>
      </c>
      <c r="AH23" s="25">
        <f>STDEV(AS4:AS8)</f>
        <v>0.57735026918962573</v>
      </c>
      <c r="AI23" s="25">
        <f>STDEV(AU4:AU8)</f>
        <v>3.0550504633038931</v>
      </c>
      <c r="AJ23" s="25">
        <f>STDEV(AW4:AW8)</f>
        <v>1.8027756377319946</v>
      </c>
      <c r="AK23" s="25">
        <f>STDEV(AY4:AY8)</f>
        <v>1</v>
      </c>
      <c r="AL23" s="25">
        <f>STDEV(BA4:BA6)</f>
        <v>2.0207259421636903</v>
      </c>
      <c r="AM23" s="25">
        <f>STDEV(BC4:BC6)</f>
        <v>4.0414518843273806</v>
      </c>
      <c r="AN23" s="25">
        <f>STDEV(BE4:BE6)</f>
        <v>1.607275126832159</v>
      </c>
      <c r="CI23" s="9"/>
      <c r="CJ23" s="9"/>
      <c r="CK23" s="9"/>
      <c r="CL23" s="9"/>
      <c r="CM23" s="9"/>
      <c r="CN23" s="9"/>
      <c r="CO23" s="9"/>
      <c r="CP23" s="9"/>
      <c r="CQ23" s="126"/>
      <c r="CR23" s="9"/>
      <c r="CS23" s="9"/>
      <c r="CT23" s="126"/>
      <c r="DG23" s="18" t="e">
        <f t="shared" si="19"/>
        <v>#REF!</v>
      </c>
      <c r="DH23" s="18" t="e">
        <f>((#REF!*#REF!)-(#REF!*#REF!))/((#REF!*#REF!)-(#REF!*#REF!))</f>
        <v>#REF!</v>
      </c>
      <c r="DI23" s="17" t="e">
        <f>DG23+(DH23*#REF!)</f>
        <v>#REF!</v>
      </c>
      <c r="ED23"/>
      <c r="EL23" s="10"/>
    </row>
    <row r="24" spans="8:142">
      <c r="V24" s="18"/>
      <c r="W24" s="25">
        <v>3</v>
      </c>
      <c r="X24" s="25">
        <v>3</v>
      </c>
      <c r="Y24" s="25">
        <v>3</v>
      </c>
      <c r="Z24" s="25">
        <v>3</v>
      </c>
      <c r="AA24" s="25">
        <v>3</v>
      </c>
      <c r="AB24" s="25">
        <v>3</v>
      </c>
      <c r="AC24" s="25">
        <v>3</v>
      </c>
      <c r="AD24" s="25">
        <v>3</v>
      </c>
      <c r="AE24" s="25">
        <v>3</v>
      </c>
      <c r="AF24" s="25">
        <v>3</v>
      </c>
      <c r="AG24" s="25">
        <v>3</v>
      </c>
      <c r="AH24" s="25">
        <v>3</v>
      </c>
      <c r="AI24" s="25">
        <v>3</v>
      </c>
      <c r="AJ24" s="25">
        <v>3</v>
      </c>
      <c r="AK24" s="25">
        <v>3</v>
      </c>
      <c r="AL24" s="25">
        <v>3</v>
      </c>
      <c r="AM24" s="25">
        <v>3</v>
      </c>
      <c r="AN24" s="25">
        <v>3</v>
      </c>
      <c r="CI24" s="9"/>
      <c r="CJ24" s="9"/>
      <c r="CK24" s="9"/>
      <c r="CL24" s="9"/>
      <c r="CM24" s="9"/>
      <c r="CN24" s="9"/>
      <c r="CO24" s="9"/>
      <c r="CP24" s="9"/>
      <c r="CQ24" s="126"/>
      <c r="CR24" s="9"/>
      <c r="CS24" s="9"/>
      <c r="CT24" s="126"/>
      <c r="DG24" s="18" t="e">
        <f t="shared" si="19"/>
        <v>#REF!</v>
      </c>
      <c r="DH24" s="18" t="e">
        <f>((#REF!*#REF!)-(#REF!*#REF!))/((#REF!*#REF!)-(#REF!*#REF!))</f>
        <v>#REF!</v>
      </c>
      <c r="DI24" s="17" t="e">
        <f>DG24+(DH24*#REF!)</f>
        <v>#REF!</v>
      </c>
      <c r="ED24"/>
      <c r="EL24" s="10"/>
    </row>
    <row r="25" spans="8:142">
      <c r="CI25" s="9"/>
      <c r="CJ25" s="9"/>
      <c r="CK25" s="9"/>
      <c r="CL25" s="9"/>
      <c r="CM25" s="9"/>
      <c r="CN25" s="9"/>
      <c r="CO25" s="9"/>
      <c r="CP25" s="9"/>
      <c r="CQ25" s="126"/>
      <c r="CR25" s="9"/>
      <c r="CS25" s="9"/>
      <c r="CT25" s="126"/>
      <c r="DG25" s="18" t="e">
        <f>DG24</f>
        <v>#REF!</v>
      </c>
      <c r="DH25" s="18" t="e">
        <f>((#REF!*#REF!)-(#REF!*#REF!))/((#REF!*#REF!)-(#REF!*#REF!))</f>
        <v>#REF!</v>
      </c>
      <c r="DI25" s="17" t="e">
        <f>DG25+(DH25*#REF!)</f>
        <v>#REF!</v>
      </c>
      <c r="ED25"/>
      <c r="EL25" s="10"/>
    </row>
    <row r="26" spans="8:142">
      <c r="V26" s="25"/>
      <c r="W26" s="127" t="s">
        <v>16</v>
      </c>
      <c r="X26" s="127"/>
      <c r="Y26" s="127"/>
      <c r="Z26" s="127"/>
      <c r="AA26" s="127"/>
      <c r="AB26" s="127"/>
      <c r="AC26" s="127"/>
      <c r="AD26" s="127"/>
      <c r="AE26" s="33"/>
      <c r="AF26" s="25"/>
      <c r="AG26" s="127" t="s">
        <v>15</v>
      </c>
      <c r="AH26" s="127"/>
      <c r="AI26" s="127"/>
      <c r="AJ26" s="127"/>
      <c r="AK26" s="127"/>
      <c r="AL26" s="127"/>
      <c r="AM26" s="127"/>
      <c r="AN26" s="127"/>
      <c r="AO26" s="33"/>
      <c r="AP26" s="25"/>
      <c r="AQ26" s="127" t="s">
        <v>14</v>
      </c>
      <c r="AR26" s="127"/>
      <c r="AS26" s="127"/>
      <c r="AT26" s="127"/>
      <c r="AU26" s="127"/>
      <c r="AV26" s="127"/>
      <c r="AW26" s="127"/>
      <c r="AX26" s="127"/>
      <c r="AY26" s="33"/>
      <c r="AZ26" s="25"/>
      <c r="BA26" s="127" t="s">
        <v>13</v>
      </c>
      <c r="BB26" s="127"/>
      <c r="BC26" s="127"/>
      <c r="BD26" s="127"/>
      <c r="BE26" s="127"/>
      <c r="BF26" s="127"/>
      <c r="BG26" s="127"/>
      <c r="BH26" s="127"/>
      <c r="BI26" s="33"/>
      <c r="BJ26" s="25"/>
      <c r="BK26" s="127" t="s">
        <v>12</v>
      </c>
      <c r="BL26" s="127"/>
      <c r="BM26" s="127"/>
      <c r="BN26" s="127"/>
      <c r="BO26" s="127"/>
      <c r="BP26" s="127"/>
      <c r="BQ26" s="127"/>
      <c r="BR26" s="127"/>
      <c r="CI26" s="9"/>
      <c r="CJ26" s="9"/>
      <c r="CK26" s="9"/>
      <c r="CL26" s="9"/>
      <c r="CM26" s="9"/>
      <c r="CN26" s="9"/>
      <c r="CO26" s="9"/>
      <c r="CP26" s="9"/>
      <c r="CQ26" s="126"/>
      <c r="CR26" s="9"/>
      <c r="CS26" s="9"/>
      <c r="CT26" s="126"/>
      <c r="DG26" s="18" t="e">
        <f t="shared" si="19"/>
        <v>#REF!</v>
      </c>
      <c r="DH26" s="18" t="e">
        <f>((#REF!*#REF!)-(#REF!*#REF!))/((#REF!*#REF!)-(#REF!*#REF!))</f>
        <v>#REF!</v>
      </c>
      <c r="DI26" s="17" t="e">
        <f>DG26+(DH26*#REF!)</f>
        <v>#REF!</v>
      </c>
      <c r="ED26"/>
      <c r="EL26" s="10"/>
    </row>
    <row r="27" spans="8:142" ht="15.75" customHeight="1">
      <c r="V27" s="25"/>
      <c r="W27" s="25"/>
      <c r="X27" s="25"/>
      <c r="Y27" s="25"/>
      <c r="Z27" s="25"/>
      <c r="AA27" s="32"/>
      <c r="AB27" s="32"/>
      <c r="AC27" s="32"/>
      <c r="AD27" s="32"/>
      <c r="AE27" s="36"/>
      <c r="AF27" s="25"/>
      <c r="AG27" s="25"/>
      <c r="AH27" s="25"/>
      <c r="AI27" s="25"/>
      <c r="AJ27" s="25"/>
      <c r="AK27" s="32"/>
      <c r="AL27" s="32"/>
      <c r="AM27" s="32"/>
      <c r="AN27" s="32"/>
      <c r="AO27" s="26"/>
      <c r="AP27" s="25"/>
      <c r="AQ27" s="25"/>
      <c r="AR27" s="25"/>
      <c r="AS27" s="25"/>
      <c r="AT27" s="25"/>
      <c r="AU27" s="32"/>
      <c r="AV27" s="32"/>
      <c r="AW27" s="32"/>
      <c r="AX27" s="32"/>
      <c r="AY27" s="26"/>
      <c r="AZ27" s="25"/>
      <c r="BA27" s="25"/>
      <c r="BB27" s="25"/>
      <c r="BC27" s="25"/>
      <c r="BD27" s="25"/>
      <c r="BE27" s="32"/>
      <c r="BF27" s="32"/>
      <c r="BG27" s="32"/>
      <c r="BH27" s="32"/>
      <c r="BI27" s="26"/>
      <c r="BJ27" s="25"/>
      <c r="BK27" s="25"/>
      <c r="BL27" s="25"/>
      <c r="BM27" s="25"/>
      <c r="BN27" s="25"/>
      <c r="BO27" s="32"/>
      <c r="BP27" s="32"/>
      <c r="BQ27" s="32"/>
      <c r="BR27" s="32"/>
      <c r="CI27" s="9"/>
      <c r="CJ27" s="9"/>
      <c r="CK27" s="9"/>
      <c r="CL27" s="9"/>
      <c r="CM27" s="9"/>
      <c r="CN27" s="9"/>
      <c r="CO27" s="9"/>
      <c r="CP27" s="9"/>
      <c r="CQ27" s="126"/>
      <c r="CR27" s="9"/>
      <c r="CS27" s="9"/>
      <c r="CT27" s="126"/>
      <c r="DG27" s="18" t="e">
        <f t="shared" si="19"/>
        <v>#REF!</v>
      </c>
      <c r="DH27" s="18" t="e">
        <f>((#REF!*#REF!)-(#REF!*#REF!))/((#REF!*#REF!)-(#REF!*#REF!))</f>
        <v>#REF!</v>
      </c>
      <c r="DI27" s="17" t="e">
        <f>DG27+(DH27*#REF!)</f>
        <v>#REF!</v>
      </c>
      <c r="ED27"/>
      <c r="EL27" s="10"/>
    </row>
    <row r="28" spans="8:142">
      <c r="V28" s="4" t="s">
        <v>92</v>
      </c>
      <c r="W28" s="25">
        <f>W4</f>
        <v>79.5</v>
      </c>
      <c r="X28" s="25">
        <f>AVERAGE(W4:W6)</f>
        <v>80.666666666666671</v>
      </c>
      <c r="Y28" s="25">
        <f>_xlfn.STDEV.S(W4:W6)</f>
        <v>1.2583057392117918</v>
      </c>
      <c r="Z28" s="5">
        <f>(W28-X28)/Y28</f>
        <v>-0.92717264994553428</v>
      </c>
      <c r="AA28" s="25">
        <f>W13</f>
        <v>2.1213203435596424</v>
      </c>
      <c r="AB28" s="25">
        <f>AA28*AA28</f>
        <v>4.4999999999999991</v>
      </c>
      <c r="AC28" s="25">
        <f>W24</f>
        <v>3</v>
      </c>
      <c r="AD28" s="5">
        <f>(AA28*SQRT(AC28))/(SQRT(SUM(AB28:AB30)))</f>
        <v>1.019049330730136</v>
      </c>
      <c r="AE28" s="26"/>
      <c r="AF28" s="4" t="s">
        <v>92</v>
      </c>
      <c r="AG28" s="25">
        <f>Y4</f>
        <v>70</v>
      </c>
      <c r="AH28" s="25">
        <f>AVERAGE(Y4:Y6)</f>
        <v>70.166666666666671</v>
      </c>
      <c r="AI28" s="25">
        <f>STDEV(Y4:Y6)</f>
        <v>0.76376261582597327</v>
      </c>
      <c r="AJ28" s="5">
        <f>(AG28-AH28)/AI28</f>
        <v>-0.21821789023599861</v>
      </c>
      <c r="AK28" s="25">
        <f>X13</f>
        <v>2.8284271247461903</v>
      </c>
      <c r="AL28" s="25">
        <f>AK28*AK28</f>
        <v>8.0000000000000018</v>
      </c>
      <c r="AM28" s="25">
        <f>X24</f>
        <v>3</v>
      </c>
      <c r="AN28" s="5">
        <f>(AK28*SQRT(AM28))/(SQRT(SUM(AL28:AL30)))</f>
        <v>1.0327955589886446</v>
      </c>
      <c r="AO28" s="26"/>
      <c r="AP28" s="4" t="s">
        <v>92</v>
      </c>
      <c r="AQ28" s="25">
        <f>AA4</f>
        <v>66.5</v>
      </c>
      <c r="AR28" s="25">
        <f>Y22</f>
        <v>63.333333333333336</v>
      </c>
      <c r="AS28" s="25">
        <f>Y23</f>
        <v>3.0138568866708537</v>
      </c>
      <c r="AT28" s="5">
        <f>(AQ28-AR28)/AS28</f>
        <v>1.0507024008577284</v>
      </c>
      <c r="AU28" s="25">
        <f>Y13</f>
        <v>7.7781745930520225</v>
      </c>
      <c r="AV28" s="25">
        <f>AU28*AU28</f>
        <v>60.499999999999993</v>
      </c>
      <c r="AW28" s="25">
        <f>Y24</f>
        <v>3</v>
      </c>
      <c r="AX28" s="5">
        <f>(AU28*SQRT(AW28))/(SQRT(SUM(AV28:AV30)))</f>
        <v>1.5157402001762634</v>
      </c>
      <c r="AY28" s="26"/>
      <c r="AZ28" s="4" t="s">
        <v>92</v>
      </c>
      <c r="BA28" s="25">
        <f>AC4</f>
        <v>78</v>
      </c>
      <c r="BB28" s="25">
        <f>Z22</f>
        <v>73</v>
      </c>
      <c r="BC28" s="25">
        <f>Z23</f>
        <v>4.5825756949558398</v>
      </c>
      <c r="BD28" s="5">
        <f>(BA28-BB28)/BC28</f>
        <v>1.091089451179962</v>
      </c>
      <c r="BE28" s="25">
        <f>Z13</f>
        <v>5.6568542494923806</v>
      </c>
      <c r="BF28" s="25">
        <f>BE28*BE28</f>
        <v>32.000000000000007</v>
      </c>
      <c r="BG28" s="25">
        <f>Z24</f>
        <v>3</v>
      </c>
      <c r="BH28" s="5">
        <f>(BE28*SQRT(BG28))/(SQRT(SUM(BF28:BF30)))</f>
        <v>1.0690449676496974</v>
      </c>
      <c r="BI28" s="26"/>
      <c r="BJ28" s="4" t="s">
        <v>92</v>
      </c>
      <c r="BK28" s="25">
        <f>AE4</f>
        <v>77</v>
      </c>
      <c r="BL28" s="25">
        <f>AA22</f>
        <v>80</v>
      </c>
      <c r="BM28" s="25">
        <f>AA23</f>
        <v>3.2787192621510002</v>
      </c>
      <c r="BN28" s="5">
        <f>(BK28-BL28)/BM28</f>
        <v>-0.914991421995628</v>
      </c>
      <c r="BO28" s="25">
        <f>AA13</f>
        <v>7.0710678118654755</v>
      </c>
      <c r="BP28" s="25">
        <f>BO28*BO28</f>
        <v>50.000000000000007</v>
      </c>
      <c r="BQ28" s="25">
        <f>AA24</f>
        <v>3</v>
      </c>
      <c r="BR28" s="5">
        <f>(BO28*SQRT(BQ28))/(SQRT(SUM(BP28:BP30)))</f>
        <v>1.2838814775327387</v>
      </c>
      <c r="CI28" s="9"/>
      <c r="CJ28" s="9"/>
      <c r="CK28" s="9"/>
      <c r="CL28" s="9"/>
      <c r="CM28" s="9"/>
      <c r="CN28" s="9"/>
      <c r="CO28" s="9"/>
      <c r="CP28" s="9"/>
      <c r="CQ28" s="126"/>
      <c r="CR28" s="9"/>
      <c r="CS28" s="9"/>
      <c r="CT28" s="126"/>
      <c r="DG28" s="18" t="e">
        <f t="shared" si="19"/>
        <v>#REF!</v>
      </c>
      <c r="DH28" s="18" t="e">
        <f>((#REF!*#REF!)-(#REF!*#REF!))/((#REF!*#REF!)-(#REF!*#REF!))</f>
        <v>#REF!</v>
      </c>
      <c r="DI28" s="17" t="e">
        <f>DG28+(DH28*#REF!)</f>
        <v>#REF!</v>
      </c>
      <c r="ED28"/>
      <c r="EL28" s="10"/>
    </row>
    <row r="29" spans="8:142" ht="18.75" customHeight="1">
      <c r="V29" s="2" t="s">
        <v>93</v>
      </c>
      <c r="W29" s="25">
        <f>W5</f>
        <v>80.5</v>
      </c>
      <c r="X29" s="25">
        <f>AVERAGE(W4:W6)</f>
        <v>80.666666666666671</v>
      </c>
      <c r="Y29" s="25">
        <f>_xlfn.STDEV.S(W4:W6)</f>
        <v>1.2583057392117918</v>
      </c>
      <c r="Z29" s="5">
        <f>(W29-X29)/Y29</f>
        <v>-0.13245323570650813</v>
      </c>
      <c r="AA29" s="25">
        <f>W14</f>
        <v>0.70710678118654757</v>
      </c>
      <c r="AB29" s="25">
        <f>AA29*AA29</f>
        <v>0.50000000000000011</v>
      </c>
      <c r="AC29" s="25">
        <f>W24</f>
        <v>3</v>
      </c>
      <c r="AD29" s="47">
        <f>(AA29*SQRT(AC29))/(SQRT(SUM(AB28:AB30)))</f>
        <v>0.33968311024337877</v>
      </c>
      <c r="AE29" s="26"/>
      <c r="AF29" s="2" t="s">
        <v>93</v>
      </c>
      <c r="AG29" s="25">
        <f>Y5</f>
        <v>69.5</v>
      </c>
      <c r="AH29" s="25">
        <f>AVERAGE(Y4:Y6)</f>
        <v>70.166666666666671</v>
      </c>
      <c r="AI29" s="25">
        <f>X23</f>
        <v>0.76376261582597327</v>
      </c>
      <c r="AJ29" s="5">
        <f>(AG29-AH29)/AI29</f>
        <v>-0.87287156094397578</v>
      </c>
      <c r="AK29" s="25">
        <f>X14</f>
        <v>3.5355339059327378</v>
      </c>
      <c r="AL29" s="25">
        <f>AK29*AK29</f>
        <v>12.500000000000002</v>
      </c>
      <c r="AM29" s="25">
        <f>X24</f>
        <v>3</v>
      </c>
      <c r="AN29" s="5">
        <f>(AK29*SQRT(AM29))/(SQRT(SUM(AL28:AL30)))</f>
        <v>1.2909944487358056</v>
      </c>
      <c r="AO29" s="26"/>
      <c r="AP29" s="2" t="s">
        <v>93</v>
      </c>
      <c r="AQ29" s="25">
        <f>AA5</f>
        <v>63</v>
      </c>
      <c r="AR29" s="25">
        <f>Y22</f>
        <v>63.333333333333336</v>
      </c>
      <c r="AS29" s="25">
        <f>Y23</f>
        <v>3.0138568866708537</v>
      </c>
      <c r="AT29" s="5">
        <f>(AQ29-AR29)/AS29</f>
        <v>-0.11060025272186701</v>
      </c>
      <c r="AU29" s="25">
        <f>Y14</f>
        <v>4.2426406871192848</v>
      </c>
      <c r="AV29" s="25">
        <f>AU29*AU29</f>
        <v>17.999999999999996</v>
      </c>
      <c r="AW29" s="25">
        <f>Y24</f>
        <v>3</v>
      </c>
      <c r="AX29" s="5">
        <f>(AU29*SQRT(AW29))/(SQRT(SUM(AV28:AV30)))</f>
        <v>0.82676738191432553</v>
      </c>
      <c r="AY29" s="26"/>
      <c r="AZ29" s="2" t="s">
        <v>93</v>
      </c>
      <c r="BA29" s="25">
        <f>AC5</f>
        <v>72</v>
      </c>
      <c r="BB29" s="25">
        <f>Z22</f>
        <v>73</v>
      </c>
      <c r="BC29" s="25">
        <f>Z23</f>
        <v>4.5825756949558398</v>
      </c>
      <c r="BD29" s="5">
        <f>(BA29-BB29)/BC29</f>
        <v>-0.21821789023599239</v>
      </c>
      <c r="BE29" s="25">
        <f>Z14</f>
        <v>7.0710678118654755</v>
      </c>
      <c r="BF29" s="25">
        <f>BE29*BE29</f>
        <v>50.000000000000007</v>
      </c>
      <c r="BG29" s="25">
        <f>Z24</f>
        <v>3</v>
      </c>
      <c r="BH29" s="5">
        <f>(BE29*SQRT(BG29))/(SQRT(SUM(BF28:BF30)))</f>
        <v>1.3363062095621216</v>
      </c>
      <c r="BI29" s="26"/>
      <c r="BJ29" s="2" t="s">
        <v>93</v>
      </c>
      <c r="BK29" s="25">
        <f>AE5</f>
        <v>79.5</v>
      </c>
      <c r="BL29" s="25">
        <f>AA22</f>
        <v>80</v>
      </c>
      <c r="BM29" s="25">
        <f>AA23</f>
        <v>3.2787192621510002</v>
      </c>
      <c r="BN29" s="5">
        <f>(BK29-BL29)/BM29</f>
        <v>-0.15249857033260467</v>
      </c>
      <c r="BO29" s="25">
        <f>AA14</f>
        <v>6.3639610306789276</v>
      </c>
      <c r="BP29" s="25">
        <f>BO29*BO29</f>
        <v>40.5</v>
      </c>
      <c r="BQ29" s="25">
        <f>AA24</f>
        <v>3</v>
      </c>
      <c r="BR29" s="5">
        <f>(BO29*SQRT(BQ29))/(SQRT(SUM(BP28:BP30)))</f>
        <v>1.155493329779465</v>
      </c>
      <c r="CP29" s="10"/>
      <c r="ED29"/>
    </row>
    <row r="30" spans="8:142">
      <c r="V30" s="53" t="s">
        <v>94</v>
      </c>
      <c r="W30" s="54">
        <f>W6</f>
        <v>82</v>
      </c>
      <c r="X30" s="54">
        <f>AVERAGE(W4:W6)</f>
        <v>80.666666666666671</v>
      </c>
      <c r="Y30" s="54">
        <f>_xlfn.STDEV.S(W4:W6)</f>
        <v>1.2583057392117918</v>
      </c>
      <c r="Z30" s="55">
        <f>(W30-X30)/Y30</f>
        <v>1.0596258856520311</v>
      </c>
      <c r="AA30" s="54">
        <f>W15</f>
        <v>2.8284271247461903</v>
      </c>
      <c r="AB30" s="54">
        <f>AA30*AA30</f>
        <v>8.0000000000000018</v>
      </c>
      <c r="AC30" s="54">
        <f>W24</f>
        <v>3</v>
      </c>
      <c r="AD30" s="47">
        <f>(AA30*SQRT(AC30))/(SQRT(SUM(AB28:AB30)))</f>
        <v>1.3587324409735151</v>
      </c>
      <c r="AE30" s="26"/>
      <c r="AF30" s="53" t="s">
        <v>94</v>
      </c>
      <c r="AG30" s="54">
        <f>Y6</f>
        <v>71</v>
      </c>
      <c r="AH30" s="54">
        <f>AVERAGE(Y4:Y6)</f>
        <v>70.166666666666671</v>
      </c>
      <c r="AI30" s="54">
        <f>X23</f>
        <v>0.76376261582597327</v>
      </c>
      <c r="AJ30" s="55">
        <f>(AG30-AH30)/AI30</f>
        <v>1.0910894511799558</v>
      </c>
      <c r="AK30" s="54">
        <f>X15</f>
        <v>1.4142135623730951</v>
      </c>
      <c r="AL30" s="54">
        <f>AK30*AK30</f>
        <v>2.0000000000000004</v>
      </c>
      <c r="AM30" s="54">
        <f>X24</f>
        <v>3</v>
      </c>
      <c r="AN30" s="55">
        <f>(AK30*SQRT(AM30))/(SQRT(SUM(AL28:AL30)))</f>
        <v>0.51639777949432231</v>
      </c>
      <c r="AO30" s="26"/>
      <c r="AP30" s="53" t="s">
        <v>94</v>
      </c>
      <c r="AQ30" s="54">
        <f>AA6</f>
        <v>60.5</v>
      </c>
      <c r="AR30" s="54">
        <f>Y22</f>
        <v>63.333333333333336</v>
      </c>
      <c r="AS30" s="54">
        <f>Y23</f>
        <v>3.0138568866708537</v>
      </c>
      <c r="AT30" s="55">
        <f>(AQ30-AR30)/AS30</f>
        <v>-0.94010214813586368</v>
      </c>
      <c r="AU30" s="54">
        <f>Y15</f>
        <v>0.70710678118654757</v>
      </c>
      <c r="AV30" s="54">
        <f>AU30*AU30</f>
        <v>0.50000000000000011</v>
      </c>
      <c r="AW30" s="54">
        <f>Y24</f>
        <v>3</v>
      </c>
      <c r="AX30" s="55">
        <f>(AU30*SQRT(AW30))/(SQRT(SUM(AV28:AV30)))</f>
        <v>0.13779456365238762</v>
      </c>
      <c r="AY30" s="26"/>
      <c r="AZ30" s="53" t="s">
        <v>94</v>
      </c>
      <c r="BA30" s="54">
        <f>AC6</f>
        <v>69</v>
      </c>
      <c r="BB30" s="54">
        <f>Z22</f>
        <v>73</v>
      </c>
      <c r="BC30" s="54">
        <f>Z23</f>
        <v>4.5825756949558398</v>
      </c>
      <c r="BD30" s="55">
        <f>(BA30-BB30)/BC30</f>
        <v>-0.87287156094396956</v>
      </c>
      <c r="BE30" s="54">
        <f>Z15</f>
        <v>1.4142135623730951</v>
      </c>
      <c r="BF30" s="54">
        <f>BE30*BE30</f>
        <v>2.0000000000000004</v>
      </c>
      <c r="BG30" s="54">
        <f>Z24</f>
        <v>3</v>
      </c>
      <c r="BH30" s="55">
        <f>(BE30*SQRT(BG30))/(SQRT(SUM(BF28:BF30)))</f>
        <v>0.26726124191242434</v>
      </c>
      <c r="BI30" s="26"/>
      <c r="BJ30" s="53" t="s">
        <v>94</v>
      </c>
      <c r="BK30" s="54">
        <f>AE6</f>
        <v>83.5</v>
      </c>
      <c r="BL30" s="54">
        <f>AA22</f>
        <v>80</v>
      </c>
      <c r="BM30" s="54">
        <f>AA23</f>
        <v>3.2787192621510002</v>
      </c>
      <c r="BN30" s="55">
        <f>(BK30-BL30)/BM30</f>
        <v>1.0674899923282326</v>
      </c>
      <c r="BO30" s="54">
        <f>AA15</f>
        <v>0.70710678118654757</v>
      </c>
      <c r="BP30" s="54">
        <f>BO30*BO30</f>
        <v>0.50000000000000011</v>
      </c>
      <c r="BQ30" s="54">
        <f>AA24</f>
        <v>3</v>
      </c>
      <c r="BR30" s="55">
        <f>(BO30*SQRT(BQ30))/(SQRT(SUM(BP28:BP30)))</f>
        <v>0.1283881477532739</v>
      </c>
      <c r="CP30" s="10"/>
      <c r="ED30"/>
    </row>
    <row r="31" spans="8:142">
      <c r="V31" s="35"/>
      <c r="W31" s="35"/>
      <c r="X31" s="35"/>
      <c r="Y31" s="35"/>
      <c r="Z31" s="57"/>
      <c r="AA31" s="35"/>
      <c r="AB31" s="35"/>
      <c r="AC31" s="35"/>
      <c r="AD31" s="57"/>
      <c r="AE31" s="35"/>
      <c r="AF31" s="35"/>
      <c r="AG31" s="35"/>
      <c r="AH31" s="51"/>
      <c r="AI31" s="51"/>
      <c r="AJ31" s="58"/>
      <c r="AK31" s="35"/>
      <c r="AL31" s="51"/>
      <c r="AM31" s="51"/>
      <c r="AN31" s="51"/>
      <c r="AO31" s="26"/>
      <c r="AP31" s="35"/>
      <c r="AQ31" s="35"/>
      <c r="AR31" s="35"/>
      <c r="AS31" s="35"/>
      <c r="AT31" s="57"/>
      <c r="AU31" s="35"/>
      <c r="AV31" s="35"/>
      <c r="AW31" s="35"/>
      <c r="AX31" s="57"/>
      <c r="AY31" s="35"/>
      <c r="AZ31" s="35"/>
      <c r="BA31" s="35"/>
      <c r="BB31" s="35"/>
      <c r="BC31" s="35"/>
      <c r="BD31" s="57"/>
      <c r="BE31" s="35"/>
      <c r="BF31" s="35"/>
      <c r="BG31" s="35"/>
      <c r="BH31" s="57"/>
      <c r="BI31" s="35"/>
      <c r="BJ31" s="35"/>
      <c r="BK31" s="35"/>
      <c r="BL31" s="35"/>
      <c r="BM31" s="51"/>
      <c r="BN31" s="58"/>
      <c r="BO31" s="35"/>
      <c r="BP31" s="51"/>
      <c r="BQ31" s="35"/>
      <c r="BR31" s="58"/>
      <c r="CP31" s="10"/>
      <c r="ED31"/>
    </row>
    <row r="32" spans="8:142">
      <c r="V32" s="35"/>
      <c r="W32" s="35"/>
      <c r="X32" s="35"/>
      <c r="Y32" s="35"/>
      <c r="Z32" s="57"/>
      <c r="AA32" s="35"/>
      <c r="AB32" s="35"/>
      <c r="AC32" s="35"/>
      <c r="AD32" s="57"/>
      <c r="AE32" s="35"/>
      <c r="AF32" s="35"/>
      <c r="AG32" s="35"/>
      <c r="AH32" s="35"/>
      <c r="AI32" s="51"/>
      <c r="AJ32" s="58"/>
      <c r="AK32" s="35"/>
      <c r="AL32" s="51"/>
      <c r="AM32" s="51"/>
      <c r="AN32" s="51"/>
      <c r="AO32" s="26"/>
      <c r="AP32" s="35"/>
      <c r="AQ32" s="35"/>
      <c r="AR32" s="35"/>
      <c r="AS32" s="35"/>
      <c r="AT32" s="57"/>
      <c r="AU32" s="35"/>
      <c r="AV32" s="35"/>
      <c r="AW32" s="35"/>
      <c r="AX32" s="57"/>
      <c r="AY32" s="35"/>
      <c r="AZ32" s="35"/>
      <c r="BA32" s="35"/>
      <c r="BB32" s="35"/>
      <c r="BC32" s="35"/>
      <c r="BD32" s="57"/>
      <c r="BE32" s="35"/>
      <c r="BF32" s="52"/>
      <c r="BG32" s="35"/>
      <c r="BH32" s="57"/>
      <c r="BI32" s="35"/>
      <c r="BJ32" s="35"/>
      <c r="BK32" s="35"/>
      <c r="BL32" s="35"/>
      <c r="BM32" s="51"/>
      <c r="BN32" s="58"/>
      <c r="BO32" s="35"/>
      <c r="BP32" s="51"/>
      <c r="BQ32" s="35"/>
      <c r="BR32" s="58"/>
      <c r="CP32" s="10"/>
      <c r="ED32"/>
    </row>
    <row r="33" spans="22:134"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27"/>
      <c r="BE33" s="27"/>
      <c r="BF33" s="27"/>
      <c r="BG33" s="27"/>
      <c r="BH33" s="27"/>
      <c r="BI33" s="27"/>
      <c r="BJ33" s="27"/>
      <c r="BK33" s="27"/>
      <c r="BL33" s="27"/>
      <c r="BM33" s="27"/>
      <c r="BN33" s="27"/>
      <c r="CP33" s="10"/>
      <c r="ED33"/>
    </row>
    <row r="34" spans="22:134">
      <c r="V34" s="56"/>
      <c r="W34" s="129" t="s">
        <v>11</v>
      </c>
      <c r="X34" s="129"/>
      <c r="Y34" s="129"/>
      <c r="Z34" s="129"/>
      <c r="AA34" s="129"/>
      <c r="AB34" s="129"/>
      <c r="AC34" s="129"/>
      <c r="AD34" s="129"/>
      <c r="AE34" s="33"/>
      <c r="AF34" s="56"/>
      <c r="AG34" s="129" t="s">
        <v>10</v>
      </c>
      <c r="AH34" s="129"/>
      <c r="AI34" s="129"/>
      <c r="AJ34" s="129"/>
      <c r="AK34" s="129"/>
      <c r="AL34" s="129"/>
      <c r="AM34" s="129"/>
      <c r="AN34" s="129"/>
      <c r="AO34" s="33"/>
      <c r="AP34" s="25"/>
      <c r="AQ34" s="127" t="s">
        <v>9</v>
      </c>
      <c r="AR34" s="127"/>
      <c r="AS34" s="127"/>
      <c r="AT34" s="127"/>
      <c r="AU34" s="127"/>
      <c r="AV34" s="127"/>
      <c r="AW34" s="127"/>
      <c r="AX34" s="127"/>
      <c r="AY34" s="33"/>
      <c r="AZ34" s="25"/>
      <c r="BA34" s="127" t="s">
        <v>8</v>
      </c>
      <c r="BB34" s="127"/>
      <c r="BC34" s="127"/>
      <c r="BD34" s="127"/>
      <c r="BE34" s="127"/>
      <c r="BF34" s="127"/>
      <c r="BG34" s="127"/>
      <c r="BH34" s="127"/>
      <c r="BI34" s="33"/>
      <c r="BJ34" s="25"/>
      <c r="BK34" s="127" t="s">
        <v>7</v>
      </c>
      <c r="BL34" s="127"/>
      <c r="BM34" s="127"/>
      <c r="BN34" s="127"/>
      <c r="BO34" s="127"/>
      <c r="BP34" s="127"/>
      <c r="BQ34" s="127"/>
      <c r="BR34" s="127"/>
      <c r="CP34" s="10"/>
      <c r="ED34"/>
    </row>
    <row r="35" spans="22:134" ht="21" customHeight="1">
      <c r="V35" s="25"/>
      <c r="W35" s="25"/>
      <c r="X35" s="25"/>
      <c r="Y35" s="25"/>
      <c r="Z35" s="25"/>
      <c r="AA35" s="32" t="s">
        <v>68</v>
      </c>
      <c r="AB35" s="32" t="s">
        <v>68</v>
      </c>
      <c r="AC35" s="32" t="s">
        <v>67</v>
      </c>
      <c r="AD35" s="32"/>
      <c r="AE35" s="26"/>
      <c r="AF35" s="25"/>
      <c r="AG35" s="25"/>
      <c r="AH35" s="25"/>
      <c r="AI35" s="25"/>
      <c r="AJ35" s="25"/>
      <c r="AK35" s="32" t="s">
        <v>68</v>
      </c>
      <c r="AL35" s="32" t="s">
        <v>68</v>
      </c>
      <c r="AM35" s="32" t="s">
        <v>67</v>
      </c>
      <c r="AN35" s="32"/>
      <c r="AO35" s="26"/>
      <c r="AP35" s="25"/>
      <c r="AQ35" s="25"/>
      <c r="AR35" s="25"/>
      <c r="AS35" s="25"/>
      <c r="AT35" s="25"/>
      <c r="AU35" s="32" t="s">
        <v>68</v>
      </c>
      <c r="AV35" s="32" t="s">
        <v>68</v>
      </c>
      <c r="AW35" s="32" t="s">
        <v>67</v>
      </c>
      <c r="AX35" s="32"/>
      <c r="AY35" s="26"/>
      <c r="AZ35" s="25"/>
      <c r="BA35" s="25"/>
      <c r="BB35" s="25"/>
      <c r="BC35" s="25"/>
      <c r="BD35" s="25"/>
      <c r="BE35" s="32" t="s">
        <v>68</v>
      </c>
      <c r="BF35" s="32" t="s">
        <v>68</v>
      </c>
      <c r="BG35" s="32" t="s">
        <v>67</v>
      </c>
      <c r="BH35" s="32"/>
      <c r="BI35" s="26"/>
      <c r="BJ35" s="25"/>
      <c r="BK35" s="25"/>
      <c r="BL35" s="25"/>
      <c r="BM35" s="25"/>
      <c r="BN35" s="25"/>
      <c r="BO35" s="32" t="s">
        <v>68</v>
      </c>
      <c r="BP35" s="32" t="s">
        <v>68</v>
      </c>
      <c r="BQ35" s="32" t="s">
        <v>67</v>
      </c>
      <c r="BR35" s="32"/>
      <c r="CH35" s="10"/>
      <c r="ED35"/>
    </row>
    <row r="36" spans="22:134">
      <c r="V36" s="4" t="s">
        <v>92</v>
      </c>
      <c r="W36" s="25">
        <f>AG4</f>
        <v>77.5</v>
      </c>
      <c r="X36" s="25">
        <f>AB22</f>
        <v>74.666666666666671</v>
      </c>
      <c r="Y36" s="25">
        <f>AB23</f>
        <v>2.7537852736430506</v>
      </c>
      <c r="Z36" s="5">
        <f>(W36-X36)/Y36</f>
        <v>1.0288868055369627</v>
      </c>
      <c r="AA36" s="25">
        <f>AB13</f>
        <v>4.9497474683058327</v>
      </c>
      <c r="AB36" s="25">
        <f>AA36*AA36</f>
        <v>24.5</v>
      </c>
      <c r="AC36" s="25">
        <f>AB24</f>
        <v>3</v>
      </c>
      <c r="AD36" s="5">
        <f>(AA36*SQRT(AC36))/(SQRT(SUM(AB36:AB38)))</f>
        <v>1.6499158227686106</v>
      </c>
      <c r="AE36" s="26"/>
      <c r="AF36" s="4" t="s">
        <v>92</v>
      </c>
      <c r="AG36" s="25">
        <f>AI4</f>
        <v>73.5</v>
      </c>
      <c r="AH36" s="25">
        <f>AC22</f>
        <v>73.166666666666671</v>
      </c>
      <c r="AI36" s="25">
        <f>AC23</f>
        <v>3.5118845842842461</v>
      </c>
      <c r="AJ36" s="5">
        <f>(AG36-AH36)/AI36</f>
        <v>9.4915799575248552E-2</v>
      </c>
      <c r="AK36" s="25">
        <f>AC13</f>
        <v>7.7781745930520225</v>
      </c>
      <c r="AL36" s="25">
        <f>AK36*AK36</f>
        <v>60.499999999999993</v>
      </c>
      <c r="AM36" s="25">
        <f>AC24</f>
        <v>3</v>
      </c>
      <c r="AN36" s="5">
        <f>(AK36*SQRT(AM36))/(SQRT(SUM(AL36:AL38)))</f>
        <v>1.1018379294353933</v>
      </c>
      <c r="AO36" s="26"/>
      <c r="AP36" s="4" t="s">
        <v>92</v>
      </c>
      <c r="AQ36" s="25">
        <f>AK4</f>
        <v>83.5</v>
      </c>
      <c r="AR36" s="25">
        <f>AD22</f>
        <v>81.833333333333329</v>
      </c>
      <c r="AS36" s="25">
        <f>AD23</f>
        <v>2.0816659994661326</v>
      </c>
      <c r="AT36" s="5">
        <f>(AQ36-AR36)/AS36</f>
        <v>0.80064076902543801</v>
      </c>
      <c r="AU36" s="25">
        <f>AD13</f>
        <v>0.70710678118654757</v>
      </c>
      <c r="AV36" s="25">
        <f>AU36*AU36</f>
        <v>0.50000000000000011</v>
      </c>
      <c r="AW36" s="25">
        <f>AD24</f>
        <v>3</v>
      </c>
      <c r="AX36" s="5">
        <f>(AU36*SQRT(AW36))/(SQRT(SUM(AV36:AV38)))</f>
        <v>0.52223296786709361</v>
      </c>
      <c r="AY36" s="26"/>
      <c r="AZ36" s="4" t="s">
        <v>92</v>
      </c>
      <c r="BA36" s="25">
        <f>AM4</f>
        <v>87.5</v>
      </c>
      <c r="BB36" s="25">
        <f>AE22</f>
        <v>86.5</v>
      </c>
      <c r="BC36" s="25">
        <f>AE23</f>
        <v>0.8660254037844386</v>
      </c>
      <c r="BD36" s="5">
        <f>(BA36-BB36)/BC36</f>
        <v>1.1547005383792517</v>
      </c>
      <c r="BE36" s="25">
        <f>AE13</f>
        <v>0.70710678118654757</v>
      </c>
      <c r="BF36" s="25">
        <f>BE36*BE36</f>
        <v>0.50000000000000011</v>
      </c>
      <c r="BG36" s="25">
        <f>AE24</f>
        <v>3</v>
      </c>
      <c r="BH36" s="5">
        <f>(BE36*SQRT(BG36))/(SQRT(SUM(BF36:BF38)))</f>
        <v>0.7745966692414834</v>
      </c>
      <c r="BI36" s="26"/>
      <c r="BJ36" s="4" t="s">
        <v>92</v>
      </c>
      <c r="BK36" s="25">
        <f>AO4</f>
        <v>70.5</v>
      </c>
      <c r="BL36" s="25">
        <f>AF22</f>
        <v>72</v>
      </c>
      <c r="BM36" s="25">
        <f>AF23</f>
        <v>2.179449471770337</v>
      </c>
      <c r="BN36" s="5">
        <f>(BK36-BL36)/BM36</f>
        <v>-0.68824720161168518</v>
      </c>
      <c r="BO36" s="25">
        <f>AF13</f>
        <v>0.70710678118654757</v>
      </c>
      <c r="BP36" s="25">
        <f>BO36*BO36</f>
        <v>0.50000000000000011</v>
      </c>
      <c r="BQ36" s="25">
        <f>AF24</f>
        <v>3</v>
      </c>
      <c r="BR36" s="5">
        <f>(BO36*SQRT(BQ36))/(SQRT(SUM(BP36:BP38)))</f>
        <v>0.31622776601683794</v>
      </c>
      <c r="CI36" s="10"/>
      <c r="ED36"/>
    </row>
    <row r="37" spans="22:134" ht="19.5" customHeight="1">
      <c r="V37" s="2" t="s">
        <v>93</v>
      </c>
      <c r="W37" s="25">
        <f>AG5</f>
        <v>74.5</v>
      </c>
      <c r="X37" s="25">
        <f>AB22</f>
        <v>74.666666666666671</v>
      </c>
      <c r="Y37" s="25">
        <f>AB23</f>
        <v>2.7537852736430506</v>
      </c>
      <c r="Z37" s="5">
        <f>(W37-X37)/Y37</f>
        <v>-6.0522753266881973E-2</v>
      </c>
      <c r="AA37" s="25">
        <f>AB14</f>
        <v>0.70710678118654757</v>
      </c>
      <c r="AB37" s="25">
        <f>AA37*AA37</f>
        <v>0.50000000000000011</v>
      </c>
      <c r="AC37" s="25">
        <f>AB24</f>
        <v>3</v>
      </c>
      <c r="AD37" s="5">
        <f>(AA37*SQRT(AC37))/(SQRT(SUM(AB36:AB38)))</f>
        <v>0.23570226039551587</v>
      </c>
      <c r="AE37" s="26"/>
      <c r="AF37" s="2" t="s">
        <v>93</v>
      </c>
      <c r="AG37" s="25">
        <f>AI5</f>
        <v>69.5</v>
      </c>
      <c r="AH37" s="25">
        <f>AC22</f>
        <v>73.166666666666671</v>
      </c>
      <c r="AI37" s="25">
        <f>AC23</f>
        <v>3.5118845842842461</v>
      </c>
      <c r="AJ37" s="47">
        <f>(AG37-AH37)/AI37</f>
        <v>-1.0440737953277504</v>
      </c>
      <c r="AK37" s="25">
        <f>AC14</f>
        <v>9.1923881554251174</v>
      </c>
      <c r="AL37" s="25">
        <f>AK37*AK37</f>
        <v>84.5</v>
      </c>
      <c r="AM37" s="25">
        <f>AC24</f>
        <v>3</v>
      </c>
      <c r="AN37" s="47">
        <f>(AK37*SQRT(AM37))/(SQRT(SUM(AL36:AL38)))</f>
        <v>1.3021720984236467</v>
      </c>
      <c r="AO37" s="26"/>
      <c r="AP37" s="2" t="s">
        <v>93</v>
      </c>
      <c r="AQ37" s="25">
        <f>AK5</f>
        <v>79.5</v>
      </c>
      <c r="AR37" s="25">
        <f>AD22</f>
        <v>81.833333333333329</v>
      </c>
      <c r="AS37" s="25">
        <f>AD23</f>
        <v>2.0816659994661326</v>
      </c>
      <c r="AT37" s="5">
        <f>(AQ37-AR37)/AS37</f>
        <v>-1.1208970766356077</v>
      </c>
      <c r="AU37" s="25">
        <f>AD14</f>
        <v>0.70710678118654757</v>
      </c>
      <c r="AV37" s="25">
        <f>AU37*AU37</f>
        <v>0.50000000000000011</v>
      </c>
      <c r="AW37" s="25">
        <f>AD24</f>
        <v>3</v>
      </c>
      <c r="AX37" s="5">
        <f>(AU37*SQRT(AW37))/(SQRT(SUM(AV36:AV38)))</f>
        <v>0.52223296786709361</v>
      </c>
      <c r="AY37" s="26"/>
      <c r="AZ37" s="2" t="s">
        <v>93</v>
      </c>
      <c r="BA37" s="25">
        <f>AM5</f>
        <v>86</v>
      </c>
      <c r="BB37" s="25">
        <f>AE22</f>
        <v>86.5</v>
      </c>
      <c r="BC37" s="25">
        <f>AE23</f>
        <v>0.8660254037844386</v>
      </c>
      <c r="BD37" s="5">
        <f>(BA37-BB37)/BC37</f>
        <v>-0.57735026918962584</v>
      </c>
      <c r="BE37" s="25">
        <f>AE14</f>
        <v>1.4142135623730951</v>
      </c>
      <c r="BF37" s="25">
        <f>BE37*BE37</f>
        <v>2.0000000000000004</v>
      </c>
      <c r="BG37" s="25">
        <f>AE24</f>
        <v>3</v>
      </c>
      <c r="BH37" s="5">
        <f>(BE37*SQRT(BG37))/(SQRT(SUM(BF36:BF38)))</f>
        <v>1.5491933384829668</v>
      </c>
      <c r="BI37" s="26"/>
      <c r="BJ37" s="2" t="s">
        <v>93</v>
      </c>
      <c r="BK37" s="25">
        <f>AO5</f>
        <v>71</v>
      </c>
      <c r="BL37" s="25">
        <f>AF22</f>
        <v>72</v>
      </c>
      <c r="BM37" s="25">
        <f>AF23</f>
        <v>2.179449471770337</v>
      </c>
      <c r="BN37" s="5">
        <f>(BK37-BL37)/BM37</f>
        <v>-0.45883146774112349</v>
      </c>
      <c r="BO37" s="25">
        <f>AF14</f>
        <v>1.4142135623730951</v>
      </c>
      <c r="BP37" s="25">
        <f>BO37*BO37</f>
        <v>2.0000000000000004</v>
      </c>
      <c r="BQ37" s="25">
        <f>AF24</f>
        <v>3</v>
      </c>
      <c r="BR37" s="5">
        <f>(BO37*SQRT(BQ37))/(SQRT(SUM(BP36:BP38)))</f>
        <v>0.63245553203367588</v>
      </c>
      <c r="CI37" s="10"/>
      <c r="ED37"/>
    </row>
    <row r="38" spans="22:134">
      <c r="V38" s="53" t="s">
        <v>94</v>
      </c>
      <c r="W38" s="54">
        <f>AG6</f>
        <v>72</v>
      </c>
      <c r="X38" s="54">
        <f>AB22</f>
        <v>74.666666666666671</v>
      </c>
      <c r="Y38" s="54">
        <f>AB23</f>
        <v>2.7537852736430506</v>
      </c>
      <c r="Z38" s="55">
        <f>(W38-X38)/Y38</f>
        <v>-0.96836405227008571</v>
      </c>
      <c r="AA38" s="54">
        <f>AB15</f>
        <v>1.4142135623730951</v>
      </c>
      <c r="AB38" s="54">
        <f>AA38*AA38</f>
        <v>2.0000000000000004</v>
      </c>
      <c r="AC38" s="54">
        <f>AB24</f>
        <v>3</v>
      </c>
      <c r="AD38" s="55">
        <f>(AA38*SQRT(AC38))/(SQRT(SUM(AB36:AB38)))</f>
        <v>0.47140452079103173</v>
      </c>
      <c r="AE38" s="26"/>
      <c r="AF38" s="53" t="s">
        <v>94</v>
      </c>
      <c r="AG38" s="54">
        <f>AI6</f>
        <v>76.5</v>
      </c>
      <c r="AH38" s="54">
        <f>AC22</f>
        <v>73.166666666666671</v>
      </c>
      <c r="AI38" s="54">
        <f>AC23</f>
        <v>3.5118845842842461</v>
      </c>
      <c r="AJ38" s="55">
        <f>(AG38-AH38)/AI38</f>
        <v>0.94915799575249771</v>
      </c>
      <c r="AK38" s="54">
        <f>AC15</f>
        <v>2.1213203435596424</v>
      </c>
      <c r="AL38" s="54">
        <f>AK38*AK38</f>
        <v>4.4999999999999991</v>
      </c>
      <c r="AM38" s="54">
        <f>AC24</f>
        <v>3</v>
      </c>
      <c r="AN38" s="55">
        <f>(AK38*SQRT(AM38))/(SQRT(SUM(AL36:AL38)))</f>
        <v>0.30050125348237999</v>
      </c>
      <c r="AO38" s="26"/>
      <c r="AP38" s="53" t="s">
        <v>94</v>
      </c>
      <c r="AQ38" s="54">
        <f>AK6</f>
        <v>82.5</v>
      </c>
      <c r="AR38" s="54">
        <f>AD22</f>
        <v>81.833333333333329</v>
      </c>
      <c r="AS38" s="54">
        <f>AD23</f>
        <v>2.0816659994661326</v>
      </c>
      <c r="AT38" s="55">
        <f>(AQ38-AR38)/AS38</f>
        <v>0.32025630761017654</v>
      </c>
      <c r="AU38" s="54">
        <f>AD15</f>
        <v>2.1213203435596424</v>
      </c>
      <c r="AV38" s="54">
        <f>AU38*AU38</f>
        <v>4.4999999999999991</v>
      </c>
      <c r="AW38" s="54">
        <f>AD24</f>
        <v>3</v>
      </c>
      <c r="AX38" s="55">
        <f>(AU38*SQRT(AW38))/(SQRT(SUM(AV36:AV38)))</f>
        <v>1.5666989036012806</v>
      </c>
      <c r="AY38" s="26"/>
      <c r="AZ38" s="53" t="s">
        <v>94</v>
      </c>
      <c r="BA38" s="54">
        <f>AM6</f>
        <v>86</v>
      </c>
      <c r="BB38" s="54">
        <f>AE22</f>
        <v>86.5</v>
      </c>
      <c r="BC38" s="54">
        <f>AE23</f>
        <v>0.8660254037844386</v>
      </c>
      <c r="BD38" s="55">
        <f>(BA38-BB38)/BC38</f>
        <v>-0.57735026918962584</v>
      </c>
      <c r="BE38" s="54">
        <f>AE15</f>
        <v>0</v>
      </c>
      <c r="BF38" s="54">
        <f>BE38*BE38</f>
        <v>0</v>
      </c>
      <c r="BG38" s="54">
        <f>AE24</f>
        <v>3</v>
      </c>
      <c r="BH38" s="55">
        <f>(BE38*SQRT(BG38))/(SQRT(SUM(BF36:BF38)))</f>
        <v>0</v>
      </c>
      <c r="BI38" s="26"/>
      <c r="BJ38" s="53" t="s">
        <v>94</v>
      </c>
      <c r="BK38" s="54">
        <f>AO6</f>
        <v>74.5</v>
      </c>
      <c r="BL38" s="54">
        <f>AF22</f>
        <v>72</v>
      </c>
      <c r="BM38" s="54">
        <f>AF23</f>
        <v>2.179449471770337</v>
      </c>
      <c r="BN38" s="55">
        <f>(BK38-BL38)/BM38</f>
        <v>1.1470786693528088</v>
      </c>
      <c r="BO38" s="54">
        <f>AF15</f>
        <v>3.5355339059327378</v>
      </c>
      <c r="BP38" s="54">
        <f>BO38*BO38</f>
        <v>12.500000000000002</v>
      </c>
      <c r="BQ38" s="54">
        <f>AF24</f>
        <v>3</v>
      </c>
      <c r="BR38" s="55">
        <f>(BO38*SQRT(BQ38))/(SQRT(SUM(BP36:BP38)))</f>
        <v>1.5811388300841895</v>
      </c>
      <c r="CI38" s="10"/>
      <c r="ED38"/>
    </row>
    <row r="39" spans="22:134">
      <c r="V39" s="35"/>
      <c r="W39" s="35"/>
      <c r="X39" s="35"/>
      <c r="Y39" s="35"/>
      <c r="Z39" s="57"/>
      <c r="AA39" s="35"/>
      <c r="AB39" s="35"/>
      <c r="AC39" s="35"/>
      <c r="AD39" s="57"/>
      <c r="AE39" s="35"/>
      <c r="AF39" s="35"/>
      <c r="AG39" s="35"/>
      <c r="AH39" s="35"/>
      <c r="AI39" s="35"/>
      <c r="AJ39" s="57"/>
      <c r="AK39" s="35"/>
      <c r="AL39" s="35"/>
      <c r="AM39" s="35"/>
      <c r="AN39" s="57"/>
      <c r="AO39" s="35"/>
      <c r="AP39" s="35"/>
      <c r="AQ39" s="35"/>
      <c r="AR39" s="35"/>
      <c r="AS39" s="35"/>
      <c r="AT39" s="57"/>
      <c r="AU39" s="35"/>
      <c r="AV39" s="35"/>
      <c r="AW39" s="35"/>
      <c r="AX39" s="57"/>
      <c r="AY39" s="35"/>
      <c r="AZ39" s="35"/>
      <c r="BA39" s="35"/>
      <c r="BB39" s="35"/>
      <c r="BC39" s="35"/>
      <c r="BD39" s="57"/>
      <c r="BE39" s="35"/>
      <c r="BF39" s="35"/>
      <c r="BG39" s="35"/>
      <c r="BH39" s="57"/>
      <c r="BI39" s="35"/>
      <c r="BJ39" s="35"/>
      <c r="BK39" s="35"/>
      <c r="BL39" s="35"/>
      <c r="BM39" s="35"/>
      <c r="BN39" s="57"/>
      <c r="BO39" s="35"/>
      <c r="BP39" s="35"/>
      <c r="BQ39" s="35"/>
      <c r="BR39" s="57"/>
      <c r="CI39" s="10"/>
      <c r="ED39"/>
    </row>
    <row r="40" spans="22:134">
      <c r="V40" s="35"/>
      <c r="W40" s="35"/>
      <c r="X40" s="35"/>
      <c r="Y40" s="35"/>
      <c r="Z40" s="57"/>
      <c r="AA40" s="35"/>
      <c r="AB40" s="35"/>
      <c r="AC40" s="35"/>
      <c r="AD40" s="57"/>
      <c r="AE40" s="35"/>
      <c r="AF40" s="35"/>
      <c r="AG40" s="35"/>
      <c r="AH40" s="35"/>
      <c r="AI40" s="35"/>
      <c r="AJ40" s="57"/>
      <c r="AK40" s="35"/>
      <c r="AL40" s="35"/>
      <c r="AM40" s="35"/>
      <c r="AN40" s="57"/>
      <c r="AO40" s="35"/>
      <c r="AP40" s="35"/>
      <c r="AQ40" s="35"/>
      <c r="AR40" s="35"/>
      <c r="AS40" s="35"/>
      <c r="AT40" s="57"/>
      <c r="AU40" s="35"/>
      <c r="AV40" s="35"/>
      <c r="AW40" s="35"/>
      <c r="AX40" s="57"/>
      <c r="AY40" s="35"/>
      <c r="AZ40" s="35"/>
      <c r="BA40" s="35"/>
      <c r="BB40" s="35"/>
      <c r="BC40" s="35"/>
      <c r="BD40" s="57"/>
      <c r="BE40" s="35"/>
      <c r="BF40" s="35"/>
      <c r="BG40" s="35"/>
      <c r="BH40" s="57"/>
      <c r="BI40" s="35"/>
      <c r="BJ40" s="35"/>
      <c r="BK40" s="35"/>
      <c r="BL40" s="35"/>
      <c r="BM40" s="35"/>
      <c r="BN40" s="57"/>
      <c r="BO40" s="35"/>
      <c r="BP40" s="35"/>
      <c r="BQ40" s="35"/>
      <c r="BR40" s="57"/>
      <c r="CI40" s="10"/>
      <c r="ED40"/>
    </row>
    <row r="41" spans="22:134"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  <c r="BM41" s="27"/>
      <c r="BN41" s="27"/>
      <c r="CI41" s="10"/>
      <c r="ED41"/>
    </row>
    <row r="42" spans="22:134"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  <c r="BM42" s="27"/>
      <c r="BN42" s="27"/>
      <c r="CI42" s="10"/>
      <c r="ED42"/>
    </row>
    <row r="43" spans="22:134">
      <c r="V43" s="25"/>
      <c r="W43" s="127" t="s">
        <v>6</v>
      </c>
      <c r="X43" s="127"/>
      <c r="Y43" s="127"/>
      <c r="Z43" s="127"/>
      <c r="AA43" s="127"/>
      <c r="AB43" s="127"/>
      <c r="AC43" s="127"/>
      <c r="AD43" s="127"/>
      <c r="AE43" s="27"/>
      <c r="AF43" s="25"/>
      <c r="AG43" s="127" t="s">
        <v>5</v>
      </c>
      <c r="AH43" s="127"/>
      <c r="AI43" s="127"/>
      <c r="AJ43" s="127"/>
      <c r="AK43" s="127"/>
      <c r="AL43" s="127"/>
      <c r="AM43" s="127"/>
      <c r="AN43" s="127"/>
      <c r="AO43" s="33"/>
      <c r="AP43" s="25"/>
      <c r="AQ43" s="127" t="s">
        <v>4</v>
      </c>
      <c r="AR43" s="127"/>
      <c r="AS43" s="127"/>
      <c r="AT43" s="127"/>
      <c r="AU43" s="127"/>
      <c r="AV43" s="127"/>
      <c r="AW43" s="127"/>
      <c r="AX43" s="127"/>
      <c r="AY43" s="33"/>
      <c r="AZ43" s="25"/>
      <c r="BA43" s="127" t="s">
        <v>3</v>
      </c>
      <c r="BB43" s="127"/>
      <c r="BC43" s="127"/>
      <c r="BD43" s="127"/>
      <c r="BE43" s="127"/>
      <c r="BF43" s="127"/>
      <c r="BG43" s="127"/>
      <c r="BH43" s="127"/>
      <c r="BI43" s="33"/>
      <c r="BJ43" s="25"/>
      <c r="BK43" s="127" t="s">
        <v>2</v>
      </c>
      <c r="BL43" s="127"/>
      <c r="BM43" s="127"/>
      <c r="BN43" s="127"/>
      <c r="BO43" s="127"/>
      <c r="BP43" s="127"/>
      <c r="BQ43" s="127"/>
      <c r="BR43" s="127"/>
      <c r="CI43" s="10"/>
      <c r="ED43"/>
    </row>
    <row r="44" spans="22:134" ht="15" customHeight="1">
      <c r="V44" s="25"/>
      <c r="W44" s="25"/>
      <c r="X44" s="25"/>
      <c r="Y44" s="25"/>
      <c r="Z44" s="25"/>
      <c r="AA44" s="32"/>
      <c r="AB44" s="32"/>
      <c r="AC44" s="32"/>
      <c r="AD44" s="32"/>
      <c r="AE44" s="27"/>
      <c r="AF44" s="25"/>
      <c r="AG44" s="25"/>
      <c r="AH44" s="25"/>
      <c r="AI44" s="25"/>
      <c r="AJ44" s="25"/>
      <c r="AK44" s="32"/>
      <c r="AL44" s="32"/>
      <c r="AM44" s="32"/>
      <c r="AN44" s="32"/>
      <c r="AO44" s="26"/>
      <c r="AP44" s="25"/>
      <c r="AQ44" s="25"/>
      <c r="AR44" s="25"/>
      <c r="AS44" s="25"/>
      <c r="AT44" s="25"/>
      <c r="AU44" s="32"/>
      <c r="AV44" s="32"/>
      <c r="AW44" s="32"/>
      <c r="AX44" s="32"/>
      <c r="AY44" s="26"/>
      <c r="AZ44" s="25"/>
      <c r="BA44" s="25"/>
      <c r="BB44" s="25"/>
      <c r="BC44" s="25"/>
      <c r="BD44" s="25"/>
      <c r="BE44" s="32"/>
      <c r="BF44" s="32"/>
      <c r="BG44" s="32"/>
      <c r="BH44" s="32"/>
      <c r="BI44" s="26"/>
      <c r="BJ44" s="25"/>
      <c r="BK44" s="25"/>
      <c r="BL44" s="25"/>
      <c r="BM44" s="25"/>
      <c r="BN44" s="25"/>
      <c r="BO44" s="32"/>
      <c r="BP44" s="32"/>
      <c r="BQ44" s="32"/>
      <c r="BR44" s="32"/>
      <c r="CI44" s="10"/>
      <c r="ED44"/>
    </row>
    <row r="45" spans="22:134">
      <c r="V45" s="4" t="s">
        <v>92</v>
      </c>
      <c r="W45" s="25">
        <f>AQ4</f>
        <v>70.5</v>
      </c>
      <c r="X45" s="25">
        <f>AG22</f>
        <v>75.333333333333329</v>
      </c>
      <c r="Y45" s="25">
        <f>AG23</f>
        <v>4.7521924764610839</v>
      </c>
      <c r="Z45" s="5">
        <f>(W45-X45)/Y45</f>
        <v>-1.0170744045562459</v>
      </c>
      <c r="AA45" s="25">
        <f>AG13</f>
        <v>6.3639610306789276</v>
      </c>
      <c r="AB45" s="25">
        <f>AA45*AA45</f>
        <v>40.5</v>
      </c>
      <c r="AC45" s="25">
        <f>AG24</f>
        <v>3</v>
      </c>
      <c r="AD45" s="5">
        <f>(AA45*SQRT(AC45))/(SQRT(SUM(AB45:AB47)))</f>
        <v>1.5746719775034717</v>
      </c>
      <c r="AE45" s="27"/>
      <c r="AF45" s="4" t="s">
        <v>92</v>
      </c>
      <c r="AG45" s="25">
        <f>AS4</f>
        <v>82</v>
      </c>
      <c r="AH45" s="25">
        <f>AH22</f>
        <v>81.666666666666671</v>
      </c>
      <c r="AI45" s="25">
        <f>AH23</f>
        <v>0.57735026918962573</v>
      </c>
      <c r="AJ45" s="5">
        <f>(AG45-AH45)/AI45</f>
        <v>0.57735026918961763</v>
      </c>
      <c r="AK45" s="25">
        <f>AH13</f>
        <v>0</v>
      </c>
      <c r="AL45" s="25">
        <f>AK45*AK45</f>
        <v>0</v>
      </c>
      <c r="AM45" s="25">
        <f>AH24</f>
        <v>3</v>
      </c>
      <c r="AN45" s="5">
        <f>(AK45*SQRT(AM45))/(SQRT(SUM(AL45:AL47)))</f>
        <v>0</v>
      </c>
      <c r="AO45" s="26"/>
      <c r="AP45" s="4" t="s">
        <v>92</v>
      </c>
      <c r="AQ45" s="25">
        <f>AU4</f>
        <v>77.5</v>
      </c>
      <c r="AR45" s="25">
        <f>AI22</f>
        <v>80.166666666666671</v>
      </c>
      <c r="AS45" s="25">
        <f>AI23</f>
        <v>3.0550504633038931</v>
      </c>
      <c r="AT45" s="5">
        <f>(AQ45-AR45)/AS45</f>
        <v>-0.87287156094397111</v>
      </c>
      <c r="AU45" s="25">
        <f>AI13</f>
        <v>4.9497474683058327</v>
      </c>
      <c r="AV45" s="25">
        <f>AU45*AU45</f>
        <v>24.5</v>
      </c>
      <c r="AW45" s="25">
        <f>AI24</f>
        <v>3</v>
      </c>
      <c r="AX45" s="5">
        <f>(AU45*SQRT(AW45))/(SQRT(SUM(AV45:AV47)))</f>
        <v>1.4812257933030561</v>
      </c>
      <c r="AY45" s="26"/>
      <c r="AZ45" s="4" t="s">
        <v>92</v>
      </c>
      <c r="BA45" s="25">
        <f>AW4</f>
        <v>81.5</v>
      </c>
      <c r="BB45" s="25">
        <f>AJ22</f>
        <v>80</v>
      </c>
      <c r="BC45" s="25">
        <f>AJ23</f>
        <v>1.8027756377319946</v>
      </c>
      <c r="BD45" s="5">
        <f>(BA45-BB45)/BC45</f>
        <v>0.83205029433784372</v>
      </c>
      <c r="BE45" s="25">
        <f>AJ13</f>
        <v>0.70710678118654757</v>
      </c>
      <c r="BF45" s="25">
        <f>BE45*BE45</f>
        <v>0.50000000000000011</v>
      </c>
      <c r="BG45" s="25">
        <f>AJ24</f>
        <v>3</v>
      </c>
      <c r="BH45" s="5">
        <f>(BE45*SQRT(BG45))/(SQRT(SUM(BF45:BF59)))</f>
        <v>0.46291004988627577</v>
      </c>
      <c r="BI45" s="26"/>
      <c r="BJ45" s="4" t="s">
        <v>92</v>
      </c>
      <c r="BK45" s="25">
        <f>AY4</f>
        <v>80</v>
      </c>
      <c r="BL45" s="25">
        <f>AK22</f>
        <v>79</v>
      </c>
      <c r="BM45" s="25">
        <f>AK23</f>
        <v>1</v>
      </c>
      <c r="BN45" s="5">
        <f>(BK45-BL45)/BM45</f>
        <v>1</v>
      </c>
      <c r="BO45" s="25">
        <f>AK13</f>
        <v>2.8284271247461903</v>
      </c>
      <c r="BP45" s="30">
        <f>BO45*BO45</f>
        <v>8.0000000000000018</v>
      </c>
      <c r="BQ45" s="25">
        <f>AK24</f>
        <v>3</v>
      </c>
      <c r="BR45" s="5">
        <f>(BO45*SQRT(BQ45))/(SQRT(SUM(BP45:BP59)))</f>
        <v>1.7320508075688774</v>
      </c>
      <c r="CI45" s="10"/>
      <c r="ED45"/>
    </row>
    <row r="46" spans="22:134" ht="20.25" customHeight="1">
      <c r="V46" s="2" t="s">
        <v>93</v>
      </c>
      <c r="W46" s="25">
        <f>AQ5</f>
        <v>75.5</v>
      </c>
      <c r="X46" s="25">
        <f>AG22</f>
        <v>75.333333333333329</v>
      </c>
      <c r="Y46" s="25">
        <f>AG23</f>
        <v>4.7521924764610839</v>
      </c>
      <c r="Z46" s="5">
        <f>(W46-X46)/Y46</f>
        <v>3.5071531191595721E-2</v>
      </c>
      <c r="AA46" s="25">
        <f>AG14</f>
        <v>0.70710678118654757</v>
      </c>
      <c r="AB46" s="25">
        <f>AA46*AA46</f>
        <v>0.50000000000000011</v>
      </c>
      <c r="AC46" s="25">
        <f>AG24</f>
        <v>3</v>
      </c>
      <c r="AD46" s="5">
        <f>(AA46*SQRT(AC46))/(SQRT(SUM(AB45:AB47)))</f>
        <v>0.1749635530559413</v>
      </c>
      <c r="AE46" s="27"/>
      <c r="AF46" s="2" t="s">
        <v>93</v>
      </c>
      <c r="AG46" s="25">
        <f>AS5</f>
        <v>82</v>
      </c>
      <c r="AH46" s="25">
        <f>AH22</f>
        <v>81.666666666666671</v>
      </c>
      <c r="AI46" s="25">
        <f>AH23</f>
        <v>0.57735026918962573</v>
      </c>
      <c r="AJ46" s="5">
        <f>(AG46-AH46)/AI46</f>
        <v>0.57735026918961763</v>
      </c>
      <c r="AK46" s="25">
        <f>AH14</f>
        <v>0</v>
      </c>
      <c r="AL46" s="25">
        <f>AK46*AK46</f>
        <v>0</v>
      </c>
      <c r="AM46" s="25">
        <f>AH24</f>
        <v>3</v>
      </c>
      <c r="AN46" s="5">
        <f>(AK46*SQRT(AM46))/(SQRT(SUM(AL45:AL47)))</f>
        <v>0</v>
      </c>
      <c r="AO46" s="26"/>
      <c r="AP46" s="2" t="s">
        <v>93</v>
      </c>
      <c r="AQ46" s="25">
        <f>AU5</f>
        <v>79.5</v>
      </c>
      <c r="AR46" s="25">
        <f>AI22</f>
        <v>80.166666666666671</v>
      </c>
      <c r="AS46" s="25">
        <f>AI23</f>
        <v>3.0550504633038931</v>
      </c>
      <c r="AT46" s="5">
        <f>(AQ46-AR46)/AS46</f>
        <v>-0.21821789023599394</v>
      </c>
      <c r="AU46" s="25">
        <f>AI14</f>
        <v>2.1213203435596424</v>
      </c>
      <c r="AV46" s="25">
        <f>AU46*AU46</f>
        <v>4.4999999999999991</v>
      </c>
      <c r="AW46" s="25">
        <f>AI24</f>
        <v>3</v>
      </c>
      <c r="AX46" s="5">
        <f>(AU46*SQRT(AW46))/(SQRT(SUM(AV45:AV47)))</f>
        <v>0.63481105427273843</v>
      </c>
      <c r="AY46" s="26"/>
      <c r="AZ46" s="2" t="s">
        <v>93</v>
      </c>
      <c r="BA46" s="25">
        <f>AW5</f>
        <v>78</v>
      </c>
      <c r="BB46" s="25">
        <f>AJ22</f>
        <v>80</v>
      </c>
      <c r="BC46" s="25">
        <f>AJ23</f>
        <v>1.8027756377319946</v>
      </c>
      <c r="BD46" s="5">
        <f>(BA46-BB46)/BC46</f>
        <v>-1.1094003924504583</v>
      </c>
      <c r="BE46" s="25">
        <f>AJ14</f>
        <v>1.4142135623730951</v>
      </c>
      <c r="BF46" s="25">
        <f>BE46*BE46</f>
        <v>2.0000000000000004</v>
      </c>
      <c r="BG46" s="25">
        <f>AJ24</f>
        <v>3</v>
      </c>
      <c r="BH46" s="5">
        <f>(BE46*SQRT(BG46))/(SQRT(SUM(BF45:BF59)))</f>
        <v>0.92582009977255153</v>
      </c>
      <c r="BI46" s="26"/>
      <c r="BJ46" s="2" t="s">
        <v>93</v>
      </c>
      <c r="BK46" s="25">
        <f>AY5</f>
        <v>78</v>
      </c>
      <c r="BL46" s="25">
        <f>AK22</f>
        <v>79</v>
      </c>
      <c r="BM46" s="25">
        <f>AK23</f>
        <v>1</v>
      </c>
      <c r="BN46" s="5">
        <f>(BK46-BL46)/BM46</f>
        <v>-1</v>
      </c>
      <c r="BO46" s="25">
        <f>AK14</f>
        <v>0</v>
      </c>
      <c r="BP46" s="25">
        <f>BO46*BO46</f>
        <v>0</v>
      </c>
      <c r="BQ46" s="25">
        <f>AK24</f>
        <v>3</v>
      </c>
      <c r="BR46" s="5">
        <f>(BO46*SQRT(BQ46))/(SQRT(SUM(BP45:BP59)))</f>
        <v>0</v>
      </c>
      <c r="CI46" s="10"/>
      <c r="ED46"/>
    </row>
    <row r="47" spans="22:134">
      <c r="V47" s="53" t="s">
        <v>94</v>
      </c>
      <c r="W47" s="54">
        <f>AQ6</f>
        <v>80</v>
      </c>
      <c r="X47" s="54">
        <f>AG22</f>
        <v>75.333333333333329</v>
      </c>
      <c r="Y47" s="54">
        <f>AG23</f>
        <v>4.7521924764610839</v>
      </c>
      <c r="Z47" s="55">
        <f>(W47-X47)/Y47</f>
        <v>0.98200287336465319</v>
      </c>
      <c r="AA47" s="54">
        <f>AG15</f>
        <v>2.8284271247461903</v>
      </c>
      <c r="AB47" s="54">
        <f>AA47*AA47</f>
        <v>8.0000000000000018</v>
      </c>
      <c r="AC47" s="54">
        <f>AG24</f>
        <v>3</v>
      </c>
      <c r="AD47" s="55">
        <f>(AA47*SQRT(AC47))/(SQRT(SUM(AB45:AB47)))</f>
        <v>0.6998542122237652</v>
      </c>
      <c r="AE47" s="27"/>
      <c r="AF47" s="53" t="s">
        <v>94</v>
      </c>
      <c r="AG47" s="54">
        <f>AS6</f>
        <v>81</v>
      </c>
      <c r="AH47" s="54">
        <f>AH22</f>
        <v>81.666666666666671</v>
      </c>
      <c r="AI47" s="54">
        <f>AH23</f>
        <v>0.57735026918962573</v>
      </c>
      <c r="AJ47" s="55">
        <f>(AG47-AH47)/AI47</f>
        <v>-1.1547005383792599</v>
      </c>
      <c r="AK47" s="54">
        <f>AH15</f>
        <v>1.4142135623730951</v>
      </c>
      <c r="AL47" s="54">
        <f>AK47*AK47</f>
        <v>2.0000000000000004</v>
      </c>
      <c r="AM47" s="54">
        <f>AH24</f>
        <v>3</v>
      </c>
      <c r="AN47" s="55">
        <f>(AK47*SQRT(AM47))/(SQRT(SUM(AL45:AL47)))</f>
        <v>1.7320508075688774</v>
      </c>
      <c r="AO47" s="26"/>
      <c r="AP47" s="53" t="s">
        <v>94</v>
      </c>
      <c r="AQ47" s="54">
        <f>AU6</f>
        <v>83.5</v>
      </c>
      <c r="AR47" s="54">
        <f>AI22</f>
        <v>80.166666666666671</v>
      </c>
      <c r="AS47" s="54">
        <f>AI23</f>
        <v>3.0550504633038931</v>
      </c>
      <c r="AT47" s="55">
        <f>(AQ47-AR47)/AS47</f>
        <v>1.0910894511799605</v>
      </c>
      <c r="AU47" s="54">
        <f>AI15</f>
        <v>2.1213203435596424</v>
      </c>
      <c r="AV47" s="54">
        <f>AU47*AU47</f>
        <v>4.4999999999999991</v>
      </c>
      <c r="AW47" s="54">
        <f>AI24</f>
        <v>3</v>
      </c>
      <c r="AX47" s="55">
        <f>(AU47*SQRT(AW47))/(SQRT(SUM(AV45:AV47)))</f>
        <v>0.63481105427273843</v>
      </c>
      <c r="AY47" s="26"/>
      <c r="AZ47" s="53" t="s">
        <v>94</v>
      </c>
      <c r="BA47" s="54">
        <f>AW6</f>
        <v>80.5</v>
      </c>
      <c r="BB47" s="54">
        <f>AJ22</f>
        <v>80</v>
      </c>
      <c r="BC47" s="54">
        <f>AJ23</f>
        <v>1.8027756377319946</v>
      </c>
      <c r="BD47" s="55">
        <f>(BA47-BB47)/BC47</f>
        <v>0.27735009811261457</v>
      </c>
      <c r="BE47" s="54">
        <f>AJ15</f>
        <v>2.1213203435596424</v>
      </c>
      <c r="BF47" s="54">
        <f>BE47*BE47</f>
        <v>4.4999999999999991</v>
      </c>
      <c r="BG47" s="54">
        <f>AJ24</f>
        <v>3</v>
      </c>
      <c r="BH47" s="55">
        <f>(BE47*SQRT(BG47))/(SQRT(SUM(BF45:BF59)))</f>
        <v>1.3887301496588269</v>
      </c>
      <c r="BI47" s="26"/>
      <c r="BJ47" s="53" t="s">
        <v>94</v>
      </c>
      <c r="BK47" s="54">
        <f>AY6</f>
        <v>79</v>
      </c>
      <c r="BL47" s="54">
        <f>AK22</f>
        <v>79</v>
      </c>
      <c r="BM47" s="54">
        <f>AK23</f>
        <v>1</v>
      </c>
      <c r="BN47" s="55">
        <f>(BK47-BL47)/BM47</f>
        <v>0</v>
      </c>
      <c r="BO47" s="54">
        <f>AK15</f>
        <v>0</v>
      </c>
      <c r="BP47" s="54">
        <f>BO47*BO47</f>
        <v>0</v>
      </c>
      <c r="BQ47" s="54">
        <f>AK24</f>
        <v>3</v>
      </c>
      <c r="BR47" s="55">
        <f>(BO47*SQRT(BQ47))/(SQRT(SUM(BP45:BP59)))</f>
        <v>0</v>
      </c>
      <c r="CI47" s="10"/>
      <c r="ED47"/>
    </row>
    <row r="48" spans="22:134">
      <c r="V48" s="35"/>
      <c r="W48" s="35"/>
      <c r="X48" s="35"/>
      <c r="Y48" s="35"/>
      <c r="Z48" s="57"/>
      <c r="AA48" s="35"/>
      <c r="AB48" s="35"/>
      <c r="AC48" s="35"/>
      <c r="AD48" s="57"/>
      <c r="AE48" s="35"/>
      <c r="AF48" s="35"/>
      <c r="AG48" s="35"/>
      <c r="AH48" s="35"/>
      <c r="AI48" s="35"/>
      <c r="AJ48" s="57"/>
      <c r="AK48" s="35"/>
      <c r="AL48" s="35"/>
      <c r="AM48" s="35"/>
      <c r="AN48" s="57"/>
      <c r="AO48" s="35"/>
      <c r="AP48" s="35"/>
      <c r="AQ48" s="35"/>
      <c r="AR48" s="35"/>
      <c r="AS48" s="35"/>
      <c r="AT48" s="57"/>
      <c r="AU48" s="35"/>
      <c r="AV48" s="35"/>
      <c r="AW48" s="35"/>
      <c r="AX48" s="57"/>
      <c r="AY48" s="35"/>
      <c r="AZ48" s="35"/>
      <c r="BA48" s="35"/>
      <c r="BB48" s="35"/>
      <c r="BC48" s="35"/>
      <c r="BD48" s="57"/>
      <c r="BE48" s="35"/>
      <c r="BF48" s="35"/>
      <c r="BG48" s="35"/>
      <c r="BH48" s="57"/>
      <c r="BI48" s="35"/>
      <c r="BJ48" s="35"/>
      <c r="BK48" s="35"/>
      <c r="BL48" s="35"/>
      <c r="BM48" s="35"/>
      <c r="BN48" s="57"/>
      <c r="BO48" s="35"/>
      <c r="BP48" s="35"/>
      <c r="BQ48" s="35"/>
      <c r="BR48" s="57"/>
      <c r="CI48" s="10"/>
      <c r="ED48"/>
    </row>
    <row r="49" spans="22:134">
      <c r="V49" s="35"/>
      <c r="W49" s="35"/>
      <c r="X49" s="35"/>
      <c r="Y49" s="35"/>
      <c r="Z49" s="57"/>
      <c r="AA49" s="35"/>
      <c r="AB49" s="35"/>
      <c r="AC49" s="35"/>
      <c r="AD49" s="57"/>
      <c r="AE49" s="35"/>
      <c r="AF49" s="35"/>
      <c r="AG49" s="35"/>
      <c r="AH49" s="35"/>
      <c r="AI49" s="35"/>
      <c r="AJ49" s="57"/>
      <c r="AK49" s="35"/>
      <c r="AL49" s="35"/>
      <c r="AM49" s="35"/>
      <c r="AN49" s="57"/>
      <c r="AO49" s="35"/>
      <c r="AP49" s="35"/>
      <c r="AQ49" s="35"/>
      <c r="AR49" s="35"/>
      <c r="AS49" s="35"/>
      <c r="AT49" s="57"/>
      <c r="AU49" s="35"/>
      <c r="AV49" s="35"/>
      <c r="AW49" s="35"/>
      <c r="AX49" s="57"/>
      <c r="AY49" s="35"/>
      <c r="AZ49" s="35"/>
      <c r="BA49" s="35"/>
      <c r="BB49" s="35"/>
      <c r="BC49" s="35"/>
      <c r="BD49" s="57"/>
      <c r="BE49" s="35"/>
      <c r="BF49" s="35"/>
      <c r="BG49" s="35"/>
      <c r="BH49" s="57"/>
      <c r="BI49" s="35"/>
      <c r="BJ49" s="35"/>
      <c r="BK49" s="35"/>
      <c r="BL49" s="35"/>
      <c r="BM49" s="35"/>
      <c r="BN49" s="57"/>
      <c r="BO49" s="35"/>
      <c r="BP49" s="35"/>
      <c r="BQ49" s="35"/>
      <c r="BR49" s="57"/>
      <c r="CI49" s="10"/>
      <c r="ED49"/>
    </row>
    <row r="50" spans="22:134">
      <c r="V50" s="25"/>
      <c r="W50" s="127" t="s">
        <v>97</v>
      </c>
      <c r="X50" s="127"/>
      <c r="Y50" s="127"/>
      <c r="Z50" s="127"/>
      <c r="AA50" s="127"/>
      <c r="AB50" s="127"/>
      <c r="AC50" s="127"/>
      <c r="AD50" s="127"/>
      <c r="AE50" s="74"/>
      <c r="AF50" s="25"/>
      <c r="AG50" s="127" t="s">
        <v>98</v>
      </c>
      <c r="AH50" s="127"/>
      <c r="AI50" s="127"/>
      <c r="AJ50" s="127"/>
      <c r="AK50" s="127"/>
      <c r="AL50" s="127"/>
      <c r="AM50" s="127"/>
      <c r="AN50" s="127"/>
      <c r="AO50" s="33"/>
      <c r="AP50" s="25"/>
      <c r="AQ50" s="127" t="s">
        <v>99</v>
      </c>
      <c r="AR50" s="127"/>
      <c r="AS50" s="127"/>
      <c r="AT50" s="127"/>
      <c r="AU50" s="127"/>
      <c r="AV50" s="127"/>
      <c r="AW50" s="127"/>
      <c r="AX50" s="127"/>
      <c r="AY50" s="35"/>
      <c r="AZ50" s="35"/>
      <c r="BA50" s="35"/>
      <c r="BB50" s="35"/>
      <c r="BC50" s="35"/>
      <c r="BD50" s="57"/>
      <c r="BE50" s="35"/>
      <c r="BF50" s="35"/>
      <c r="BG50" s="35"/>
      <c r="BH50" s="57"/>
      <c r="BI50" s="35"/>
      <c r="BJ50" s="35"/>
      <c r="BK50" s="35"/>
      <c r="BL50" s="35"/>
      <c r="BM50" s="35"/>
      <c r="BN50" s="57"/>
      <c r="BO50" s="35"/>
      <c r="BP50" s="35"/>
      <c r="BQ50" s="35"/>
      <c r="BR50" s="57"/>
      <c r="CI50" s="10"/>
      <c r="ED50"/>
    </row>
    <row r="51" spans="22:134" ht="20.5" customHeight="1">
      <c r="V51" s="25"/>
      <c r="W51" s="25"/>
      <c r="X51" s="25"/>
      <c r="Y51" s="25"/>
      <c r="Z51" s="25"/>
      <c r="AA51" s="32"/>
      <c r="AB51" s="32"/>
      <c r="AC51" s="32"/>
      <c r="AD51" s="32"/>
      <c r="AE51" s="74"/>
      <c r="AF51" s="25"/>
      <c r="AG51" s="25"/>
      <c r="AH51" s="25"/>
      <c r="AI51" s="25"/>
      <c r="AJ51" s="25"/>
      <c r="AK51" s="32"/>
      <c r="AL51" s="32"/>
      <c r="AM51" s="32"/>
      <c r="AN51" s="32"/>
      <c r="AO51" s="26"/>
      <c r="AP51" s="25"/>
      <c r="AQ51" s="25"/>
      <c r="AR51" s="25"/>
      <c r="AS51" s="25"/>
      <c r="AT51" s="25"/>
      <c r="AU51" s="32"/>
      <c r="AV51" s="32"/>
      <c r="AW51" s="32"/>
      <c r="AX51" s="32"/>
      <c r="AY51" s="35"/>
      <c r="AZ51" s="35"/>
      <c r="BA51" s="35"/>
      <c r="BB51" s="35"/>
      <c r="BC51" s="35"/>
      <c r="BD51" s="57"/>
      <c r="BE51" s="35"/>
      <c r="BF51" s="35"/>
      <c r="BG51" s="35"/>
      <c r="BH51" s="57"/>
      <c r="BI51" s="35"/>
      <c r="BJ51" s="35"/>
      <c r="BK51" s="35"/>
      <c r="BL51" s="35"/>
      <c r="BM51" s="35"/>
      <c r="BN51" s="57"/>
      <c r="BO51" s="35"/>
      <c r="BP51" s="35"/>
      <c r="BQ51" s="35"/>
      <c r="BR51" s="57"/>
      <c r="CI51" s="10"/>
      <c r="ED51"/>
    </row>
    <row r="52" spans="22:134">
      <c r="V52" s="4" t="s">
        <v>92</v>
      </c>
      <c r="W52" s="25">
        <f>BA4</f>
        <v>76</v>
      </c>
      <c r="X52" s="25">
        <f>$AL$22</f>
        <v>78.166666666666671</v>
      </c>
      <c r="Y52" s="25">
        <f>$AL$23</f>
        <v>2.0207259421636903</v>
      </c>
      <c r="Z52" s="72">
        <f>(W52-X52)/Y52</f>
        <v>-1.0722219284950216</v>
      </c>
      <c r="AA52" s="25">
        <f>AL13</f>
        <v>9.8994949366116654</v>
      </c>
      <c r="AB52" s="25">
        <f>AA52*AA52</f>
        <v>98</v>
      </c>
      <c r="AC52" s="25">
        <v>3</v>
      </c>
      <c r="AD52" s="72">
        <f>(AA52*SQRT(AC52))/(SQRT(SUM(AB52:AB54)))</f>
        <v>1.7103722209882728</v>
      </c>
      <c r="AE52" s="74"/>
      <c r="AF52" s="4" t="s">
        <v>92</v>
      </c>
      <c r="AG52" s="25">
        <f>BC4</f>
        <v>79</v>
      </c>
      <c r="AH52" s="25">
        <f>$AM$22</f>
        <v>75.333333333333329</v>
      </c>
      <c r="AI52" s="25">
        <f>$AM$23</f>
        <v>4.0414518843273806</v>
      </c>
      <c r="AJ52" s="72">
        <f>(AG52-AH52)/AI52</f>
        <v>0.90726470872655585</v>
      </c>
      <c r="AK52" s="25">
        <f>AM13</f>
        <v>2.8284271247461903</v>
      </c>
      <c r="AL52" s="25">
        <f>AK52*AK52</f>
        <v>8.0000000000000018</v>
      </c>
      <c r="AM52" s="25">
        <v>3</v>
      </c>
      <c r="AN52" s="72">
        <f>(AK52*SQRT(AM52))/(SQRT(SUM(AL52:AL66)))</f>
        <v>0.75592894601845451</v>
      </c>
      <c r="AO52" s="26"/>
      <c r="AP52" s="4" t="s">
        <v>92</v>
      </c>
      <c r="AQ52" s="25">
        <f>BE4</f>
        <v>59</v>
      </c>
      <c r="AR52" s="25">
        <f>$AN$22</f>
        <v>60.166666666666664</v>
      </c>
      <c r="AS52" s="25">
        <f>$AN$23</f>
        <v>1.607275126832159</v>
      </c>
      <c r="AT52" s="72">
        <f>(AQ52-AR52)/AS52</f>
        <v>-0.72586618631129629</v>
      </c>
      <c r="AU52" s="25">
        <f>AN13</f>
        <v>1.4142135623730951</v>
      </c>
      <c r="AV52" s="25">
        <f>AU52*AU52</f>
        <v>2.0000000000000004</v>
      </c>
      <c r="AW52" s="25">
        <v>3</v>
      </c>
      <c r="AX52" s="72">
        <f>(AU52*SQRT(AW52))/(SQRT(SUM(AV52:AV66)))</f>
        <v>1.1547005383792515</v>
      </c>
      <c r="AY52" s="35"/>
      <c r="AZ52" s="35"/>
      <c r="BA52" s="35"/>
      <c r="BB52" s="35"/>
      <c r="BC52" s="35"/>
      <c r="BD52" s="57"/>
      <c r="BE52" s="35"/>
      <c r="BF52" s="35"/>
      <c r="BG52" s="35"/>
      <c r="BH52" s="57"/>
      <c r="BI52" s="35"/>
      <c r="BJ52" s="35"/>
      <c r="BK52" s="35"/>
      <c r="BL52" s="35"/>
      <c r="BM52" s="35"/>
      <c r="BN52" s="57"/>
      <c r="BO52" s="35"/>
      <c r="BP52" s="35"/>
      <c r="BQ52" s="35"/>
      <c r="BR52" s="57"/>
      <c r="CH52" s="10"/>
      <c r="ED52"/>
    </row>
    <row r="53" spans="22:134">
      <c r="V53" s="2" t="s">
        <v>93</v>
      </c>
      <c r="W53" s="25">
        <f>BA5</f>
        <v>78.5</v>
      </c>
      <c r="X53" s="25">
        <f t="shared" ref="X53:X54" si="20">$AL$22</f>
        <v>78.166666666666671</v>
      </c>
      <c r="Y53" s="25">
        <f t="shared" ref="Y53:Y54" si="21">$AL$23</f>
        <v>2.0207259421636903</v>
      </c>
      <c r="Z53" s="72">
        <f>(W53-X53)/Y53</f>
        <v>0.16495721976846214</v>
      </c>
      <c r="AA53" s="25">
        <f t="shared" ref="AA53:AA54" si="22">AL14</f>
        <v>0.70710678118654757</v>
      </c>
      <c r="AB53" s="25">
        <f>AA53*AA53</f>
        <v>0.50000000000000011</v>
      </c>
      <c r="AC53" s="25">
        <v>3</v>
      </c>
      <c r="AD53" s="72">
        <f>(AA53*SQRT(AC53))/(SQRT(SUM(AB52:AB54)))</f>
        <v>0.12216944435630522</v>
      </c>
      <c r="AE53" s="74"/>
      <c r="AF53" s="2" t="s">
        <v>93</v>
      </c>
      <c r="AG53" s="25">
        <f t="shared" ref="AG53:AG54" si="23">BC5</f>
        <v>71</v>
      </c>
      <c r="AH53" s="25">
        <f t="shared" ref="AH53:AH54" si="24">$AM$22</f>
        <v>75.333333333333329</v>
      </c>
      <c r="AI53" s="25">
        <f t="shared" ref="AI53:AI54" si="25">$AM$23</f>
        <v>4.0414518843273806</v>
      </c>
      <c r="AJ53" s="72">
        <f>(AG53-AH53)/AI53</f>
        <v>-1.0722219284950181</v>
      </c>
      <c r="AK53" s="25">
        <f t="shared" ref="AK53:AK54" si="26">AM14</f>
        <v>5.6568542494923806</v>
      </c>
      <c r="AL53" s="25">
        <f>AK53*AK53</f>
        <v>32.000000000000007</v>
      </c>
      <c r="AM53" s="25">
        <v>3</v>
      </c>
      <c r="AN53" s="72">
        <f>(AK53*SQRT(AM53))/(SQRT(SUM(AL52:AL66)))</f>
        <v>1.511857892036909</v>
      </c>
      <c r="AO53" s="26"/>
      <c r="AP53" s="2" t="s">
        <v>93</v>
      </c>
      <c r="AQ53" s="25">
        <f t="shared" ref="AQ53:AQ54" si="27">BE5</f>
        <v>59.5</v>
      </c>
      <c r="AR53" s="25">
        <f t="shared" ref="AR53:AR54" si="28">$AN$22</f>
        <v>60.166666666666664</v>
      </c>
      <c r="AS53" s="25">
        <f t="shared" ref="AS53:AS54" si="29">$AN$23</f>
        <v>1.607275126832159</v>
      </c>
      <c r="AT53" s="72">
        <f>(AQ53-AR53)/AS53</f>
        <v>-0.41478067789216866</v>
      </c>
      <c r="AU53" s="25">
        <f t="shared" ref="AU53:AU54" si="30">AN14</f>
        <v>0.70710678118654757</v>
      </c>
      <c r="AV53" s="25">
        <f>AU53*AU53</f>
        <v>0.50000000000000011</v>
      </c>
      <c r="AW53" s="25">
        <v>3</v>
      </c>
      <c r="AX53" s="72">
        <f>(AU53*SQRT(AW53))/(SQRT(SUM(AV52:AV66)))</f>
        <v>0.57735026918962573</v>
      </c>
      <c r="AY53" s="35"/>
      <c r="AZ53" s="35"/>
      <c r="BA53" s="35"/>
      <c r="BB53" s="35"/>
      <c r="BC53" s="35"/>
      <c r="BD53" s="57"/>
      <c r="BE53" s="35"/>
      <c r="BF53" s="35"/>
      <c r="BG53" s="35"/>
      <c r="BH53" s="57"/>
      <c r="BI53" s="35"/>
      <c r="BJ53" s="35"/>
      <c r="BK53" s="35"/>
      <c r="BL53" s="35"/>
      <c r="BM53" s="35"/>
      <c r="BN53" s="57"/>
      <c r="BO53" s="35"/>
      <c r="BP53" s="35"/>
      <c r="BQ53" s="35"/>
      <c r="BR53" s="57"/>
      <c r="CI53" s="10"/>
      <c r="ED53"/>
    </row>
    <row r="54" spans="22:134">
      <c r="V54" s="53" t="s">
        <v>94</v>
      </c>
      <c r="W54" s="54">
        <f>BA6</f>
        <v>80</v>
      </c>
      <c r="X54" s="25">
        <f t="shared" si="20"/>
        <v>78.166666666666671</v>
      </c>
      <c r="Y54" s="25">
        <f t="shared" si="21"/>
        <v>2.0207259421636903</v>
      </c>
      <c r="Z54" s="55">
        <f>(W54-X54)/Y54</f>
        <v>0.9072647087265524</v>
      </c>
      <c r="AA54" s="25">
        <f t="shared" si="22"/>
        <v>1.4142135623730951</v>
      </c>
      <c r="AB54" s="54">
        <f>AA54*AA54</f>
        <v>2.0000000000000004</v>
      </c>
      <c r="AC54" s="54">
        <v>3</v>
      </c>
      <c r="AD54" s="55">
        <f>(AA54*SQRT(AC54))/(SQRT(SUM(AB52:AB54)))</f>
        <v>0.24433888871261045</v>
      </c>
      <c r="AE54" s="74"/>
      <c r="AF54" s="53" t="s">
        <v>94</v>
      </c>
      <c r="AG54" s="25">
        <f t="shared" si="23"/>
        <v>76</v>
      </c>
      <c r="AH54" s="25">
        <f t="shared" si="24"/>
        <v>75.333333333333329</v>
      </c>
      <c r="AI54" s="25">
        <f t="shared" si="25"/>
        <v>4.0414518843273806</v>
      </c>
      <c r="AJ54" s="55">
        <f>(AG54-AH54)/AI54</f>
        <v>0.16495721976846567</v>
      </c>
      <c r="AK54" s="25">
        <f t="shared" si="26"/>
        <v>1.4142135623730951</v>
      </c>
      <c r="AL54" s="54">
        <f>AK54*AK54</f>
        <v>2.0000000000000004</v>
      </c>
      <c r="AM54" s="54">
        <v>3</v>
      </c>
      <c r="AN54" s="55">
        <f>(AK54*SQRT(AM54))/(SQRT(SUM(AL52:AL66)))</f>
        <v>0.37796447300922725</v>
      </c>
      <c r="AO54" s="26"/>
      <c r="AP54" s="53" t="s">
        <v>94</v>
      </c>
      <c r="AQ54" s="25">
        <f t="shared" si="27"/>
        <v>62</v>
      </c>
      <c r="AR54" s="25">
        <f t="shared" si="28"/>
        <v>60.166666666666664</v>
      </c>
      <c r="AS54" s="25">
        <f t="shared" si="29"/>
        <v>1.607275126832159</v>
      </c>
      <c r="AT54" s="55">
        <f>(AQ54-AR54)/AS54</f>
        <v>1.1406468642034693</v>
      </c>
      <c r="AU54" s="25">
        <f t="shared" si="30"/>
        <v>1.4142135623730951</v>
      </c>
      <c r="AV54" s="54">
        <f>AU54*AU54</f>
        <v>2.0000000000000004</v>
      </c>
      <c r="AW54" s="54">
        <v>3</v>
      </c>
      <c r="AX54" s="55">
        <f>(AU54*SQRT(AW54))/(SQRT(SUM(AV52:AV66)))</f>
        <v>1.1547005383792515</v>
      </c>
      <c r="AY54" s="35"/>
      <c r="AZ54" s="35"/>
      <c r="BA54" s="35"/>
      <c r="BB54" s="35"/>
      <c r="BC54" s="35"/>
      <c r="BD54" s="57"/>
      <c r="BE54" s="35"/>
      <c r="BF54" s="35"/>
      <c r="BG54" s="35"/>
      <c r="BH54" s="57"/>
      <c r="BI54" s="35"/>
      <c r="BJ54" s="35"/>
      <c r="BK54" s="35"/>
      <c r="BL54" s="35"/>
      <c r="BM54" s="35"/>
      <c r="BN54" s="57"/>
      <c r="BO54" s="35"/>
      <c r="BP54" s="35"/>
      <c r="BQ54" s="35"/>
      <c r="BR54" s="57"/>
      <c r="CI54" s="10"/>
      <c r="ED54"/>
    </row>
    <row r="55" spans="22:134">
      <c r="V55" s="35"/>
      <c r="W55" s="35"/>
      <c r="X55" s="35"/>
      <c r="Y55" s="35"/>
      <c r="Z55" s="57"/>
      <c r="AA55" s="35"/>
      <c r="AB55" s="35"/>
      <c r="AC55" s="35"/>
      <c r="AD55" s="57"/>
      <c r="AE55" s="35"/>
      <c r="AF55" s="35"/>
      <c r="AG55" s="35"/>
      <c r="AH55" s="35"/>
      <c r="AI55" s="35"/>
      <c r="AJ55" s="57"/>
      <c r="AK55" s="35"/>
      <c r="AL55" s="35"/>
      <c r="AM55" s="35"/>
      <c r="AN55" s="57"/>
      <c r="AO55" s="35"/>
      <c r="AP55" s="35"/>
      <c r="AQ55" s="35"/>
      <c r="AR55" s="35"/>
      <c r="AS55" s="35"/>
      <c r="AT55" s="57"/>
      <c r="AU55" s="35"/>
      <c r="AV55" s="35"/>
      <c r="AW55" s="35"/>
      <c r="AX55" s="57"/>
      <c r="AY55" s="35"/>
      <c r="AZ55" s="35"/>
      <c r="BA55" s="35"/>
      <c r="BB55" s="35"/>
      <c r="BC55" s="35"/>
      <c r="BD55" s="57"/>
      <c r="BE55" s="35"/>
      <c r="BF55" s="35"/>
      <c r="BG55" s="35"/>
      <c r="BH55" s="57"/>
      <c r="BI55" s="35"/>
      <c r="BJ55" s="35"/>
      <c r="BK55" s="35"/>
      <c r="BL55" s="35"/>
      <c r="BM55" s="35"/>
      <c r="BN55" s="57"/>
      <c r="BO55" s="35"/>
      <c r="BP55" s="35"/>
      <c r="BQ55" s="35"/>
      <c r="BR55" s="57"/>
      <c r="CI55" s="10"/>
      <c r="ED55"/>
    </row>
    <row r="56" spans="22:134">
      <c r="V56" s="35"/>
      <c r="W56" s="35"/>
      <c r="X56" s="35"/>
      <c r="Y56" s="35"/>
      <c r="Z56" s="57"/>
      <c r="AA56" s="35"/>
      <c r="AB56" s="35"/>
      <c r="AC56" s="35"/>
      <c r="AD56" s="57"/>
      <c r="AE56" s="35"/>
      <c r="AF56" s="35"/>
      <c r="AG56" s="35"/>
      <c r="AH56" s="35"/>
      <c r="AI56" s="35"/>
      <c r="AJ56" s="57"/>
      <c r="AK56" s="35"/>
      <c r="AL56" s="35"/>
      <c r="AM56" s="35"/>
      <c r="AN56" s="57"/>
      <c r="AO56" s="35"/>
      <c r="AP56" s="35"/>
      <c r="AQ56" s="35"/>
      <c r="AR56" s="35"/>
      <c r="AS56" s="35"/>
      <c r="AT56" s="57"/>
      <c r="AU56" s="35"/>
      <c r="AV56" s="35"/>
      <c r="AW56" s="35"/>
      <c r="AX56" s="57"/>
      <c r="AY56" s="35"/>
      <c r="AZ56" s="35"/>
      <c r="BA56" s="35"/>
      <c r="BB56" s="35"/>
      <c r="BC56" s="35"/>
      <c r="BD56" s="57"/>
      <c r="BE56" s="35"/>
      <c r="BF56" s="35"/>
      <c r="BG56" s="35"/>
      <c r="BH56" s="57"/>
      <c r="BI56" s="35"/>
      <c r="BJ56" s="35"/>
      <c r="BK56" s="35"/>
      <c r="BL56" s="35"/>
      <c r="BM56" s="35"/>
      <c r="BN56" s="57"/>
      <c r="BO56" s="35"/>
      <c r="BP56" s="35"/>
      <c r="BQ56" s="35"/>
      <c r="BR56" s="57"/>
      <c r="CI56" s="10"/>
      <c r="ED56"/>
    </row>
    <row r="57" spans="22:134">
      <c r="V57" s="35"/>
      <c r="W57" s="35"/>
      <c r="X57" s="35"/>
      <c r="Y57" s="35"/>
      <c r="Z57" s="57"/>
      <c r="AA57" s="35"/>
      <c r="AB57" s="35"/>
      <c r="AC57" s="35"/>
      <c r="AD57" s="57"/>
      <c r="AE57" s="35"/>
      <c r="AF57" s="35"/>
      <c r="AG57" s="35"/>
      <c r="AH57" s="35"/>
      <c r="AI57" s="35"/>
      <c r="AJ57" s="57"/>
      <c r="AK57" s="35"/>
      <c r="AL57" s="35"/>
      <c r="AM57" s="35"/>
      <c r="AN57" s="57"/>
      <c r="AO57" s="35"/>
      <c r="AP57" s="35"/>
      <c r="AQ57" s="35"/>
      <c r="AR57" s="35"/>
      <c r="AS57" s="35"/>
      <c r="AT57" s="57"/>
      <c r="AU57" s="35"/>
      <c r="AV57" s="35"/>
      <c r="AW57" s="35"/>
      <c r="AX57" s="57"/>
      <c r="AY57" s="35"/>
      <c r="AZ57" s="35"/>
      <c r="BA57" s="35"/>
      <c r="BB57" s="35"/>
      <c r="BC57" s="35"/>
      <c r="BD57" s="57"/>
      <c r="BE57" s="35"/>
      <c r="BF57" s="35"/>
      <c r="BG57" s="35"/>
      <c r="BH57" s="57"/>
      <c r="BI57" s="35"/>
      <c r="BJ57" s="35"/>
      <c r="BK57" s="35"/>
      <c r="BL57" s="35"/>
      <c r="BM57" s="35"/>
      <c r="BN57" s="57"/>
      <c r="BO57" s="35"/>
      <c r="BP57" s="35"/>
      <c r="BQ57" s="35"/>
      <c r="BR57" s="57"/>
      <c r="CI57" s="10"/>
      <c r="ED57"/>
    </row>
    <row r="58" spans="22:134">
      <c r="V58" s="35"/>
      <c r="W58" s="35"/>
      <c r="X58" s="35"/>
      <c r="Y58" s="35"/>
      <c r="Z58" s="57"/>
      <c r="AA58" s="35"/>
      <c r="AB58" s="35"/>
      <c r="AC58" s="35"/>
      <c r="AD58" s="57"/>
      <c r="AE58" s="35"/>
      <c r="AF58" s="35"/>
      <c r="AG58" s="35"/>
      <c r="AH58" s="35"/>
      <c r="AI58" s="35"/>
      <c r="AJ58" s="57"/>
      <c r="AK58" s="35"/>
      <c r="AL58" s="35"/>
      <c r="AM58" s="35"/>
      <c r="AN58" s="57"/>
      <c r="AO58" s="35"/>
      <c r="AP58" s="35"/>
      <c r="AQ58" s="35"/>
      <c r="AR58" s="35"/>
      <c r="AS58" s="35"/>
      <c r="AT58" s="57"/>
      <c r="AU58" s="35"/>
      <c r="AV58" s="35"/>
      <c r="AW58" s="35"/>
      <c r="AX58" s="57"/>
      <c r="AY58" s="35"/>
      <c r="AZ58" s="35"/>
      <c r="BA58" s="35"/>
      <c r="BB58" s="35"/>
      <c r="BC58" s="35"/>
      <c r="BD58" s="57"/>
      <c r="BE58" s="35"/>
      <c r="BF58" s="35"/>
      <c r="BG58" s="35"/>
      <c r="BH58" s="57"/>
      <c r="BI58" s="35"/>
      <c r="BJ58" s="35"/>
      <c r="BK58" s="35"/>
      <c r="BL58" s="35"/>
      <c r="BM58" s="35"/>
      <c r="BN58" s="57"/>
      <c r="BO58" s="35"/>
      <c r="BP58" s="35"/>
      <c r="BQ58" s="35"/>
      <c r="BR58" s="57"/>
      <c r="CI58" s="10"/>
      <c r="ED58"/>
    </row>
    <row r="59" spans="22:134">
      <c r="V59" s="35"/>
      <c r="W59" s="35"/>
      <c r="X59" s="35"/>
      <c r="Y59" s="35"/>
      <c r="Z59" s="57"/>
      <c r="AA59" s="35"/>
      <c r="AB59" s="35"/>
      <c r="AC59" s="35"/>
      <c r="AD59" s="57"/>
      <c r="AE59" s="35"/>
      <c r="AF59" s="35"/>
      <c r="AG59" s="35"/>
      <c r="AH59" s="35"/>
      <c r="AI59" s="35"/>
      <c r="AJ59" s="57"/>
      <c r="AK59" s="35"/>
      <c r="AL59" s="35"/>
      <c r="AM59" s="35"/>
      <c r="AN59" s="57"/>
      <c r="AO59" s="35"/>
      <c r="AP59" s="35"/>
      <c r="AQ59" s="35"/>
      <c r="AR59" s="35"/>
      <c r="AS59" s="35"/>
      <c r="AT59" s="57"/>
      <c r="AU59" s="35"/>
      <c r="AV59" s="35"/>
      <c r="AW59" s="35"/>
      <c r="AX59" s="57"/>
      <c r="AY59" s="35"/>
      <c r="AZ59" s="35"/>
      <c r="BA59" s="35"/>
      <c r="BB59" s="35"/>
      <c r="BC59" s="35"/>
      <c r="BD59" s="57"/>
      <c r="BE59" s="35"/>
      <c r="BF59" s="35"/>
      <c r="BG59" s="35"/>
      <c r="BH59" s="57"/>
      <c r="BI59" s="35"/>
      <c r="BJ59" s="35"/>
      <c r="BK59" s="35"/>
      <c r="BL59" s="35"/>
      <c r="BM59" s="51"/>
      <c r="BN59" s="58"/>
      <c r="BO59" s="35"/>
      <c r="BP59" s="51"/>
      <c r="BQ59" s="35"/>
      <c r="BR59" s="58"/>
      <c r="CI59" s="10"/>
      <c r="ED59"/>
    </row>
    <row r="60" spans="22:134">
      <c r="AE60" s="9"/>
      <c r="CI60" s="10"/>
      <c r="ED60"/>
    </row>
    <row r="61" spans="22:134">
      <c r="V61" t="s">
        <v>66</v>
      </c>
      <c r="CI61" s="10"/>
      <c r="ED61"/>
    </row>
    <row r="62" spans="22:134">
      <c r="CI62" s="10"/>
      <c r="ED62"/>
    </row>
    <row r="63" spans="22:134">
      <c r="W63" s="128" t="s">
        <v>65</v>
      </c>
      <c r="X63" s="128"/>
      <c r="CI63" s="10"/>
      <c r="ED63"/>
    </row>
    <row r="64" spans="22:134">
      <c r="V64" s="24">
        <v>0.01</v>
      </c>
      <c r="W64" s="22">
        <v>1.1499999999999999</v>
      </c>
      <c r="X64">
        <v>1.1499999999999999</v>
      </c>
      <c r="CI64" s="10"/>
      <c r="ED64"/>
    </row>
    <row r="65" spans="22:134">
      <c r="V65" s="24">
        <v>0.05</v>
      </c>
      <c r="W65" s="22">
        <v>1.1499999999999999</v>
      </c>
      <c r="X65">
        <v>1.1499999999999999</v>
      </c>
      <c r="CI65" s="10"/>
      <c r="ED65"/>
    </row>
    <row r="66" spans="22:134">
      <c r="W66" s="23">
        <v>-1.1499999999999999</v>
      </c>
      <c r="X66" s="23">
        <v>-1.1499999999999999</v>
      </c>
      <c r="CI66" s="10"/>
      <c r="ED66"/>
    </row>
    <row r="67" spans="22:134">
      <c r="W67" s="23">
        <v>-1.1499999999999999</v>
      </c>
      <c r="X67" s="23">
        <v>-1.1499999999999999</v>
      </c>
      <c r="CI67" s="10"/>
      <c r="ED67"/>
    </row>
    <row r="68" spans="22:134">
      <c r="CI68" s="10"/>
      <c r="ED68"/>
    </row>
    <row r="69" spans="22:134">
      <c r="W69" s="128" t="s">
        <v>64</v>
      </c>
      <c r="X69" s="128"/>
      <c r="CI69" s="10"/>
      <c r="ED69"/>
    </row>
    <row r="70" spans="22:134">
      <c r="V70" s="24">
        <v>0.01</v>
      </c>
      <c r="W70" s="22">
        <v>1.71</v>
      </c>
      <c r="X70">
        <v>1.71</v>
      </c>
      <c r="CI70" s="10"/>
      <c r="ED70"/>
    </row>
    <row r="71" spans="22:134">
      <c r="V71" s="24">
        <v>0.05</v>
      </c>
      <c r="W71" s="22">
        <v>1.65</v>
      </c>
      <c r="X71">
        <v>1.65</v>
      </c>
      <c r="CI71" s="10"/>
      <c r="ED71"/>
    </row>
    <row r="72" spans="22:134">
      <c r="W72" s="23">
        <v>-1.71</v>
      </c>
      <c r="X72" s="23">
        <v>-1.71</v>
      </c>
      <c r="CI72" s="10"/>
      <c r="ED72"/>
    </row>
    <row r="73" spans="22:134">
      <c r="W73" s="23">
        <v>-1.65</v>
      </c>
      <c r="X73" s="23">
        <v>-1.65</v>
      </c>
      <c r="CI73" s="10"/>
      <c r="ED73"/>
    </row>
    <row r="74" spans="22:134">
      <c r="CI74" s="10"/>
      <c r="ED74"/>
    </row>
    <row r="75" spans="22:134">
      <c r="CI75" s="10"/>
      <c r="ED75"/>
    </row>
    <row r="76" spans="22:134">
      <c r="CI76" s="10"/>
      <c r="ED76"/>
    </row>
    <row r="77" spans="22:134">
      <c r="CI77" s="10"/>
      <c r="ED77"/>
    </row>
    <row r="78" spans="22:134">
      <c r="CI78" s="10"/>
      <c r="ED78"/>
    </row>
    <row r="79" spans="22:134">
      <c r="CI79" s="10"/>
      <c r="ED79"/>
    </row>
    <row r="80" spans="22:134">
      <c r="V80" s="130" t="s">
        <v>63</v>
      </c>
      <c r="W80" s="130"/>
      <c r="X80" s="130"/>
      <c r="Y80" s="130"/>
      <c r="Z80" s="130"/>
      <c r="AA80" s="130"/>
      <c r="AB80" s="130"/>
      <c r="AC80" s="130"/>
      <c r="AD80" s="130"/>
      <c r="AE80" s="130"/>
      <c r="AF80" s="130"/>
      <c r="AG80" s="130"/>
      <c r="AH80" s="130"/>
      <c r="AI80" s="130"/>
      <c r="AJ80" s="130"/>
      <c r="AK80" s="130"/>
      <c r="AO80" s="130" t="s">
        <v>62</v>
      </c>
      <c r="AP80" s="130"/>
      <c r="AQ80" s="130"/>
      <c r="AR80" s="130"/>
      <c r="AS80" s="130"/>
      <c r="AT80" s="130"/>
      <c r="AU80" s="130"/>
      <c r="AV80" s="130"/>
      <c r="AW80" s="130"/>
      <c r="AX80" s="130"/>
      <c r="AY80" s="130"/>
      <c r="AZ80" s="130"/>
      <c r="BA80" s="130"/>
      <c r="BB80" s="130"/>
      <c r="BC80" s="130"/>
      <c r="BD80" s="130"/>
      <c r="CI80" s="10"/>
      <c r="ED80"/>
    </row>
    <row r="81" spans="22:134">
      <c r="V81" t="s">
        <v>61</v>
      </c>
      <c r="AQ81" t="s">
        <v>60</v>
      </c>
      <c r="CI81" s="10"/>
      <c r="ED81"/>
    </row>
    <row r="82" spans="22:134">
      <c r="W82" t="s">
        <v>16</v>
      </c>
      <c r="X82" t="s">
        <v>15</v>
      </c>
      <c r="Y82" t="s">
        <v>14</v>
      </c>
      <c r="Z82" t="s">
        <v>13</v>
      </c>
      <c r="AA82" t="s">
        <v>12</v>
      </c>
      <c r="AB82" t="s">
        <v>11</v>
      </c>
      <c r="AC82" t="s">
        <v>10</v>
      </c>
      <c r="AD82" t="s">
        <v>9</v>
      </c>
      <c r="AE82" t="s">
        <v>8</v>
      </c>
      <c r="AF82" t="s">
        <v>7</v>
      </c>
      <c r="AG82" t="s">
        <v>6</v>
      </c>
      <c r="AH82" t="s">
        <v>5</v>
      </c>
      <c r="AI82" t="s">
        <v>4</v>
      </c>
      <c r="AJ82" t="s">
        <v>3</v>
      </c>
      <c r="AK82" t="s">
        <v>2</v>
      </c>
      <c r="AL82" t="s">
        <v>97</v>
      </c>
      <c r="AM82" t="s">
        <v>98</v>
      </c>
      <c r="AN82" t="s">
        <v>99</v>
      </c>
      <c r="AR82" t="s">
        <v>16</v>
      </c>
      <c r="AS82" t="s">
        <v>15</v>
      </c>
      <c r="AT82" t="s">
        <v>14</v>
      </c>
      <c r="AU82" t="s">
        <v>13</v>
      </c>
      <c r="AV82" t="s">
        <v>12</v>
      </c>
      <c r="AW82" t="s">
        <v>11</v>
      </c>
      <c r="AX82" t="s">
        <v>10</v>
      </c>
      <c r="AY82" t="s">
        <v>9</v>
      </c>
      <c r="AZ82" t="s">
        <v>8</v>
      </c>
      <c r="BA82" t="s">
        <v>7</v>
      </c>
      <c r="BB82" t="s">
        <v>6</v>
      </c>
      <c r="BC82" t="s">
        <v>5</v>
      </c>
      <c r="BD82" t="s">
        <v>4</v>
      </c>
      <c r="BE82" t="s">
        <v>3</v>
      </c>
      <c r="BF82" t="s">
        <v>2</v>
      </c>
      <c r="BG82" t="s">
        <v>97</v>
      </c>
      <c r="BH82" t="s">
        <v>98</v>
      </c>
      <c r="BI82" t="s">
        <v>99</v>
      </c>
      <c r="CI82" s="10"/>
      <c r="ED82"/>
    </row>
    <row r="83" spans="22:134">
      <c r="V83" t="s">
        <v>57</v>
      </c>
      <c r="W83">
        <f t="shared" ref="W83:AJ83" si="31">MAX(W13:W15)</f>
        <v>2.8284271247461903</v>
      </c>
      <c r="X83">
        <f t="shared" si="31"/>
        <v>3.5355339059327378</v>
      </c>
      <c r="Y83">
        <f t="shared" si="31"/>
        <v>7.7781745930520225</v>
      </c>
      <c r="Z83">
        <f t="shared" si="31"/>
        <v>7.0710678118654755</v>
      </c>
      <c r="AA83">
        <f t="shared" si="31"/>
        <v>7.0710678118654755</v>
      </c>
      <c r="AB83">
        <f t="shared" si="31"/>
        <v>4.9497474683058327</v>
      </c>
      <c r="AC83">
        <f t="shared" si="31"/>
        <v>9.1923881554251174</v>
      </c>
      <c r="AD83">
        <f t="shared" si="31"/>
        <v>2.1213203435596424</v>
      </c>
      <c r="AE83">
        <f t="shared" si="31"/>
        <v>1.4142135623730951</v>
      </c>
      <c r="AF83">
        <f t="shared" si="31"/>
        <v>3.5355339059327378</v>
      </c>
      <c r="AG83">
        <f t="shared" si="31"/>
        <v>6.3639610306789276</v>
      </c>
      <c r="AH83">
        <f>MAX(AH13:AH14)</f>
        <v>0</v>
      </c>
      <c r="AI83">
        <f t="shared" si="31"/>
        <v>4.9497474683058327</v>
      </c>
      <c r="AJ83">
        <f t="shared" si="31"/>
        <v>2.1213203435596424</v>
      </c>
      <c r="AK83">
        <f>MAX(AK14:AK15)</f>
        <v>0</v>
      </c>
      <c r="AL83">
        <f>MAX(AL14:AL15)</f>
        <v>1.4142135623730951</v>
      </c>
      <c r="AM83">
        <f>MAX(AM13,AM15)</f>
        <v>2.8284271247461903</v>
      </c>
      <c r="AN83">
        <f>MAX(AN14)</f>
        <v>0.70710678118654757</v>
      </c>
      <c r="AQ83" t="s">
        <v>56</v>
      </c>
      <c r="AR83">
        <f>MAX(W4:W6)</f>
        <v>82</v>
      </c>
      <c r="AS83">
        <f>MAX(Y4:Y6)</f>
        <v>71</v>
      </c>
      <c r="AT83">
        <f>MAX(AA4:AA6)</f>
        <v>66.5</v>
      </c>
      <c r="AU83">
        <f>MAX(AC4:AC6)</f>
        <v>78</v>
      </c>
      <c r="AV83">
        <f>MAX(AE4:AE6)</f>
        <v>83.5</v>
      </c>
      <c r="AW83">
        <f>MAX(AG4:AG6)</f>
        <v>77.5</v>
      </c>
      <c r="AX83">
        <f>MAX(AI4:AI6)</f>
        <v>76.5</v>
      </c>
      <c r="AY83">
        <f>MAX(AK4:AK6)</f>
        <v>83.5</v>
      </c>
      <c r="AZ83">
        <f>MAX(AM4:AM6)</f>
        <v>87.5</v>
      </c>
      <c r="BA83">
        <f>MAX(AO4:AO6)</f>
        <v>74.5</v>
      </c>
      <c r="BB83">
        <f>MAX(AQ4:AQ6)</f>
        <v>80</v>
      </c>
      <c r="BC83">
        <f>MAX(AS4:AS6)</f>
        <v>82</v>
      </c>
      <c r="BD83">
        <f>MAX(AU4:AU6)</f>
        <v>83.5</v>
      </c>
      <c r="BE83">
        <f>MAX(AW4:AW6)</f>
        <v>81.5</v>
      </c>
      <c r="BF83">
        <f>MAX(AY4:AY6)</f>
        <v>80</v>
      </c>
      <c r="BG83">
        <f>MAX(BA4:BA6)</f>
        <v>80</v>
      </c>
      <c r="BH83">
        <f>MAX(BC4:BC6)</f>
        <v>79</v>
      </c>
      <c r="BI83">
        <f>MAX(BE4:BE6)</f>
        <v>62</v>
      </c>
      <c r="CI83" s="10"/>
      <c r="ED83"/>
    </row>
    <row r="84" spans="22:134">
      <c r="V84" t="s">
        <v>55</v>
      </c>
      <c r="W84">
        <f t="shared" ref="W84:AK84" si="32">W83*W83</f>
        <v>8.0000000000000018</v>
      </c>
      <c r="X84">
        <f t="shared" si="32"/>
        <v>12.500000000000002</v>
      </c>
      <c r="Y84">
        <f t="shared" si="32"/>
        <v>60.499999999999993</v>
      </c>
      <c r="Z84">
        <f t="shared" si="32"/>
        <v>50.000000000000007</v>
      </c>
      <c r="AA84">
        <f t="shared" si="32"/>
        <v>50.000000000000007</v>
      </c>
      <c r="AB84">
        <f t="shared" si="32"/>
        <v>24.5</v>
      </c>
      <c r="AC84">
        <f t="shared" si="32"/>
        <v>84.5</v>
      </c>
      <c r="AD84">
        <f t="shared" si="32"/>
        <v>4.4999999999999991</v>
      </c>
      <c r="AE84">
        <f t="shared" si="32"/>
        <v>2.0000000000000004</v>
      </c>
      <c r="AF84">
        <f t="shared" si="32"/>
        <v>12.500000000000002</v>
      </c>
      <c r="AG84">
        <f t="shared" si="32"/>
        <v>40.5</v>
      </c>
      <c r="AH84">
        <f t="shared" si="32"/>
        <v>0</v>
      </c>
      <c r="AI84">
        <f t="shared" si="32"/>
        <v>24.5</v>
      </c>
      <c r="AJ84">
        <f t="shared" si="32"/>
        <v>4.4999999999999991</v>
      </c>
      <c r="AK84">
        <f t="shared" si="32"/>
        <v>0</v>
      </c>
      <c r="AL84">
        <f>AL83*AL83</f>
        <v>2.0000000000000004</v>
      </c>
      <c r="AM84">
        <f t="shared" ref="AM84:AN84" si="33">AM83*AM83</f>
        <v>8.0000000000000018</v>
      </c>
      <c r="AN84">
        <f t="shared" si="33"/>
        <v>0.50000000000000011</v>
      </c>
      <c r="AQ84" t="s">
        <v>54</v>
      </c>
      <c r="AR84">
        <f>AVERAGE(W4:W6)</f>
        <v>80.666666666666671</v>
      </c>
      <c r="AS84">
        <f>AVERAGE(Y4:Y6)</f>
        <v>70.166666666666671</v>
      </c>
      <c r="AT84">
        <f>AVERAGE(AA4:AA6)</f>
        <v>63.333333333333336</v>
      </c>
      <c r="AU84">
        <f>AVERAGE(AC4:AC6)</f>
        <v>73</v>
      </c>
      <c r="AV84">
        <f>AVERAGE(AE4:AE6)</f>
        <v>80</v>
      </c>
      <c r="AW84">
        <f>AVERAGE(AG4:AG6)</f>
        <v>74.666666666666671</v>
      </c>
      <c r="AX84">
        <f>AVERAGE(AI4:AI6)</f>
        <v>73.166666666666671</v>
      </c>
      <c r="AY84">
        <f>AVERAGE(AK4:AK6)</f>
        <v>81.833333333333329</v>
      </c>
      <c r="AZ84">
        <f>AVERAGE(AM4:AM6)</f>
        <v>86.5</v>
      </c>
      <c r="BA84">
        <f>AVERAGE(AO4:AO6)</f>
        <v>72</v>
      </c>
      <c r="BB84">
        <f>AVERAGE(AQ4:AQ6)</f>
        <v>75.333333333333329</v>
      </c>
      <c r="BC84">
        <f>AVERAGE(AS4:AS6)</f>
        <v>81.666666666666671</v>
      </c>
      <c r="BD84">
        <f>AVERAGE(AU4:AU6)</f>
        <v>80.166666666666671</v>
      </c>
      <c r="BE84">
        <f>AVERAGE(AW4:AW6)</f>
        <v>80</v>
      </c>
      <c r="BF84">
        <f>AVERAGE(AY4:AY6)</f>
        <v>79</v>
      </c>
      <c r="BG84">
        <f>AVERAGE(BA4:BA6)</f>
        <v>78.166666666666671</v>
      </c>
      <c r="BH84">
        <f>AVERAGE(BC4:BC6)</f>
        <v>75.333333333333329</v>
      </c>
      <c r="BI84">
        <f>AVERAGE(BE4:BE6)</f>
        <v>60.166666666666664</v>
      </c>
      <c r="CI84" s="10"/>
      <c r="ED84"/>
    </row>
    <row r="85" spans="22:134">
      <c r="V85" t="s">
        <v>53</v>
      </c>
      <c r="W85">
        <f>SUM(AB28:AB30)</f>
        <v>13</v>
      </c>
      <c r="X85">
        <f>SUM(AL28:AL30)</f>
        <v>22.500000000000004</v>
      </c>
      <c r="Y85">
        <f>SUM(AV28:AV30)</f>
        <v>78.999999999999986</v>
      </c>
      <c r="Z85">
        <f>SUM(BF28:BF30)</f>
        <v>84.000000000000014</v>
      </c>
      <c r="AA85">
        <f>SUM(BP28:BP30)</f>
        <v>91</v>
      </c>
      <c r="AB85">
        <f>SUM(AB36:AB38)</f>
        <v>27</v>
      </c>
      <c r="AC85">
        <f>SUM(AL36:AL38)</f>
        <v>149.5</v>
      </c>
      <c r="AD85">
        <f>SUM(AV36:AV38)</f>
        <v>5.4999999999999991</v>
      </c>
      <c r="AE85">
        <f>SUM(BF36:BF38)</f>
        <v>2.5000000000000004</v>
      </c>
      <c r="AF85">
        <f>SUM(BP36:BP38)</f>
        <v>15.000000000000002</v>
      </c>
      <c r="AG85">
        <f>SUM(AB45:AB47)</f>
        <v>49</v>
      </c>
      <c r="AH85">
        <f>SUM(AL45:AL47)</f>
        <v>2.0000000000000004</v>
      </c>
      <c r="AI85">
        <f>SUM(AV45:AV47)</f>
        <v>33.5</v>
      </c>
      <c r="AJ85">
        <f>SUM(BF45:BF47)</f>
        <v>7</v>
      </c>
      <c r="AK85">
        <f>SUM(BP45:BP47)</f>
        <v>8.0000000000000018</v>
      </c>
      <c r="AL85">
        <f>MAX(AB52:AB54)</f>
        <v>98</v>
      </c>
      <c r="AM85">
        <f>MAX(AL52:AL54)</f>
        <v>32.000000000000007</v>
      </c>
      <c r="AN85">
        <f>MAX(AV52:AV54)</f>
        <v>2.0000000000000004</v>
      </c>
      <c r="AQ85" t="s">
        <v>59</v>
      </c>
      <c r="AR85">
        <f>_xlfn.STDEV.S(W4:W6)</f>
        <v>1.2583057392117918</v>
      </c>
      <c r="AS85">
        <f>_xlfn.STDEV.S(Y4:Y6)</f>
        <v>0.76376261582597327</v>
      </c>
      <c r="AT85">
        <f>_xlfn.STDEV.S(AA4:AA6)</f>
        <v>3.0138568866708537</v>
      </c>
      <c r="AU85">
        <f>_xlfn.STDEV.S(AC4:AC6)</f>
        <v>4.5825756949558398</v>
      </c>
      <c r="AV85">
        <f>_xlfn.STDEV.S(AE4:AE6)</f>
        <v>3.2787192621510002</v>
      </c>
      <c r="AW85">
        <f>_xlfn.STDEV.S(AG4:AG6)</f>
        <v>2.7537852736430506</v>
      </c>
      <c r="AX85">
        <f>_xlfn.STDEV.S(AI4:AI6)</f>
        <v>3.5118845842842461</v>
      </c>
      <c r="AY85">
        <f>_xlfn.STDEV.S(AK4:AK6)</f>
        <v>2.0816659994661326</v>
      </c>
      <c r="AZ85">
        <f>_xlfn.STDEV.S(AM4:AM6)</f>
        <v>0.8660254037844386</v>
      </c>
      <c r="BA85">
        <f>_xlfn.STDEV.S(AO4:AO6)</f>
        <v>2.179449471770337</v>
      </c>
      <c r="BB85">
        <f>_xlfn.STDEV.S(AQ4:AQ6)</f>
        <v>4.7521924764610839</v>
      </c>
      <c r="BC85">
        <f>STDEVA(AS4:AS6)</f>
        <v>0.57735026918962573</v>
      </c>
      <c r="BD85">
        <f>STDEVA(AU4:AU6)</f>
        <v>3.0550504633038931</v>
      </c>
      <c r="BE85">
        <f>_xlfn.STDEV.S(AW4:AW6)</f>
        <v>1.8027756377319946</v>
      </c>
      <c r="BF85">
        <f>_xlfn.STDEV.S(AY4:AY6)</f>
        <v>1</v>
      </c>
      <c r="BG85">
        <f>_xlfn.STDEV.S(BA4:BA6)</f>
        <v>2.0207259421636903</v>
      </c>
      <c r="BH85">
        <f>_xlfn.STDEV.S(BC4:BC6)</f>
        <v>4.0414518843273806</v>
      </c>
      <c r="BI85">
        <f>_xlfn.STDEV.S(BE4:BE6)</f>
        <v>1.607275126832159</v>
      </c>
      <c r="CI85" s="10"/>
      <c r="ED85"/>
    </row>
    <row r="86" spans="22:134">
      <c r="V86" t="s">
        <v>29</v>
      </c>
      <c r="W86">
        <f t="shared" ref="W86:AK86" si="34">W84/W85</f>
        <v>0.61538461538461553</v>
      </c>
      <c r="X86">
        <f t="shared" si="34"/>
        <v>0.55555555555555558</v>
      </c>
      <c r="Y86">
        <f t="shared" si="34"/>
        <v>0.76582278481012667</v>
      </c>
      <c r="Z86">
        <f t="shared" si="34"/>
        <v>0.59523809523809523</v>
      </c>
      <c r="AA86">
        <f t="shared" si="34"/>
        <v>0.5494505494505495</v>
      </c>
      <c r="AB86">
        <f t="shared" si="34"/>
        <v>0.90740740740740744</v>
      </c>
      <c r="AC86">
        <f t="shared" si="34"/>
        <v>0.56521739130434778</v>
      </c>
      <c r="AD86">
        <f t="shared" si="34"/>
        <v>0.81818181818181812</v>
      </c>
      <c r="AE86">
        <f t="shared" si="34"/>
        <v>0.8</v>
      </c>
      <c r="AF86">
        <f t="shared" si="34"/>
        <v>0.83333333333333337</v>
      </c>
      <c r="AG86">
        <f t="shared" si="34"/>
        <v>0.82653061224489799</v>
      </c>
      <c r="AH86">
        <f t="shared" si="34"/>
        <v>0</v>
      </c>
      <c r="AI86">
        <f t="shared" si="34"/>
        <v>0.73134328358208955</v>
      </c>
      <c r="AJ86">
        <f t="shared" si="34"/>
        <v>0.64285714285714268</v>
      </c>
      <c r="AK86">
        <f t="shared" si="34"/>
        <v>0</v>
      </c>
      <c r="AL86">
        <f>AL84/AL85</f>
        <v>2.0408163265306128E-2</v>
      </c>
      <c r="AM86">
        <f t="shared" ref="AM86:AN86" si="35">AM84/AM85</f>
        <v>0.25</v>
      </c>
      <c r="AN86">
        <f t="shared" si="35"/>
        <v>0.25</v>
      </c>
      <c r="AQ86" t="s">
        <v>22</v>
      </c>
      <c r="AR86">
        <f t="shared" ref="AR86:BE86" si="36">(AR83-AR84)/AR85</f>
        <v>1.0596258856520311</v>
      </c>
      <c r="AS86">
        <f t="shared" si="36"/>
        <v>1.0910894511799558</v>
      </c>
      <c r="AT86">
        <f t="shared" si="36"/>
        <v>1.0507024008577284</v>
      </c>
      <c r="AU86">
        <f t="shared" si="36"/>
        <v>1.091089451179962</v>
      </c>
      <c r="AV86">
        <f t="shared" si="36"/>
        <v>1.0674899923282326</v>
      </c>
      <c r="AW86">
        <f t="shared" si="36"/>
        <v>1.0288868055369627</v>
      </c>
      <c r="AX86">
        <f t="shared" si="36"/>
        <v>0.94915799575249771</v>
      </c>
      <c r="AY86">
        <f t="shared" si="36"/>
        <v>0.80064076902543801</v>
      </c>
      <c r="AZ86">
        <f t="shared" si="36"/>
        <v>1.1547005383792517</v>
      </c>
      <c r="BA86">
        <f t="shared" si="36"/>
        <v>1.1470786693528088</v>
      </c>
      <c r="BB86">
        <f t="shared" si="36"/>
        <v>0.98200287336465319</v>
      </c>
      <c r="BC86">
        <f t="shared" si="36"/>
        <v>0.57735026918961763</v>
      </c>
      <c r="BD86">
        <f t="shared" si="36"/>
        <v>1.0910894511799605</v>
      </c>
      <c r="BE86">
        <f t="shared" si="36"/>
        <v>0.83205029433784372</v>
      </c>
      <c r="BF86">
        <f>(BF83-BF84)/BF85</f>
        <v>1</v>
      </c>
      <c r="BG86">
        <f t="shared" ref="BG86:BI86" si="37">(BG83-BG84)/BG85</f>
        <v>0.9072647087265524</v>
      </c>
      <c r="BH86">
        <f t="shared" si="37"/>
        <v>0.90726470872655585</v>
      </c>
      <c r="BI86">
        <f t="shared" si="37"/>
        <v>1.1406468642034693</v>
      </c>
      <c r="CI86" s="10"/>
      <c r="ED86"/>
    </row>
    <row r="87" spans="22:134">
      <c r="V87" s="16">
        <v>0.01</v>
      </c>
      <c r="W87" s="15">
        <v>0.99299999999999999</v>
      </c>
      <c r="X87" s="15">
        <v>0.99299999999999999</v>
      </c>
      <c r="Y87" s="15">
        <v>0.99299999999999999</v>
      </c>
      <c r="Z87" s="15">
        <v>0.99299999999999999</v>
      </c>
      <c r="AA87" s="15">
        <v>0.99299999999999999</v>
      </c>
      <c r="AB87" s="15">
        <v>0.99299999999999999</v>
      </c>
      <c r="AC87" s="15">
        <v>0.99299999999999999</v>
      </c>
      <c r="AD87" s="15">
        <v>0.99299999999999999</v>
      </c>
      <c r="AE87" s="15">
        <v>0.99299999999999999</v>
      </c>
      <c r="AF87" s="15">
        <v>0.99299999999999999</v>
      </c>
      <c r="AG87" s="15">
        <v>0.99299999999999999</v>
      </c>
      <c r="AH87" s="15">
        <v>0.99299999999999999</v>
      </c>
      <c r="AI87" s="15">
        <v>0.99299999999999999</v>
      </c>
      <c r="AJ87" s="15">
        <v>0.99299999999999999</v>
      </c>
      <c r="AK87" s="15">
        <v>0.99299999999999999</v>
      </c>
      <c r="AL87" s="15">
        <v>0.99299999999999999</v>
      </c>
      <c r="AM87" s="15">
        <v>0.99299999999999999</v>
      </c>
      <c r="AN87" s="15">
        <v>0.99299999999999999</v>
      </c>
      <c r="AQ87" s="16">
        <v>0.01</v>
      </c>
      <c r="AR87" s="15">
        <v>1.155</v>
      </c>
      <c r="AS87" s="15">
        <v>1.155</v>
      </c>
      <c r="AT87" s="15">
        <v>1.155</v>
      </c>
      <c r="AU87" s="15">
        <v>1.155</v>
      </c>
      <c r="AV87" s="15">
        <v>1.155</v>
      </c>
      <c r="AW87" s="15">
        <v>1.155</v>
      </c>
      <c r="AX87" s="15">
        <v>1.155</v>
      </c>
      <c r="AY87" s="15">
        <v>1.155</v>
      </c>
      <c r="AZ87" s="15">
        <v>1.155</v>
      </c>
      <c r="BA87" s="15">
        <v>1.155</v>
      </c>
      <c r="BB87" s="15">
        <v>1.155</v>
      </c>
      <c r="BC87" s="15">
        <v>1.155</v>
      </c>
      <c r="BD87" s="15">
        <v>1.155</v>
      </c>
      <c r="BE87" s="15">
        <v>1.155</v>
      </c>
      <c r="BF87" s="15">
        <v>1.155</v>
      </c>
      <c r="BG87" s="15">
        <v>1.155</v>
      </c>
      <c r="BH87" s="15">
        <v>1.155</v>
      </c>
      <c r="BI87" s="15">
        <v>1.155</v>
      </c>
      <c r="CH87" s="10"/>
      <c r="ED87"/>
    </row>
    <row r="88" spans="22:134">
      <c r="V88" s="16">
        <v>0.05</v>
      </c>
      <c r="W88" s="15">
        <v>0.96699999999999997</v>
      </c>
      <c r="X88" s="15">
        <v>0.96699999999999997</v>
      </c>
      <c r="Y88" s="15">
        <v>0.96699999999999997</v>
      </c>
      <c r="Z88" s="15">
        <v>0.96699999999999997</v>
      </c>
      <c r="AA88" s="15">
        <v>0.96699999999999997</v>
      </c>
      <c r="AB88" s="15">
        <v>0.96699999999999997</v>
      </c>
      <c r="AC88" s="15">
        <v>0.96699999999999997</v>
      </c>
      <c r="AD88" s="15">
        <v>0.96699999999999997</v>
      </c>
      <c r="AE88" s="15">
        <v>0.96699999999999997</v>
      </c>
      <c r="AF88" s="15">
        <v>0.96699999999999997</v>
      </c>
      <c r="AG88" s="15">
        <v>0.96699999999999997</v>
      </c>
      <c r="AH88" s="15">
        <v>0.96699999999999997</v>
      </c>
      <c r="AI88" s="15">
        <v>0.96699999999999997</v>
      </c>
      <c r="AJ88" s="15">
        <v>0.96699999999999997</v>
      </c>
      <c r="AK88" s="15">
        <v>0.96699999999999997</v>
      </c>
      <c r="AL88" s="15">
        <v>0.96699999999999997</v>
      </c>
      <c r="AM88" s="15">
        <v>0.96699999999999997</v>
      </c>
      <c r="AN88" s="15">
        <v>0.96699999999999997</v>
      </c>
      <c r="AQ88" s="16">
        <v>0.05</v>
      </c>
      <c r="AR88" s="15">
        <v>1.155</v>
      </c>
      <c r="AS88" s="15">
        <v>1.155</v>
      </c>
      <c r="AT88" s="15">
        <v>1.155</v>
      </c>
      <c r="AU88" s="15">
        <v>1.155</v>
      </c>
      <c r="AV88" s="15">
        <v>1.155</v>
      </c>
      <c r="AW88" s="15">
        <v>1.155</v>
      </c>
      <c r="AX88" s="15">
        <v>1.155</v>
      </c>
      <c r="AY88" s="15">
        <v>1.155</v>
      </c>
      <c r="AZ88" s="15">
        <v>1.155</v>
      </c>
      <c r="BA88" s="15">
        <v>1.155</v>
      </c>
      <c r="BB88" s="15">
        <v>1.155</v>
      </c>
      <c r="BC88" s="15">
        <v>1.155</v>
      </c>
      <c r="BD88" s="15">
        <v>1.155</v>
      </c>
      <c r="BE88" s="15">
        <v>1.155</v>
      </c>
      <c r="BF88" s="15">
        <v>1.155</v>
      </c>
      <c r="BG88" s="15">
        <v>1.155</v>
      </c>
      <c r="BH88" s="15">
        <v>1.155</v>
      </c>
      <c r="BI88" s="15">
        <v>1.155</v>
      </c>
      <c r="CH88" s="10"/>
      <c r="ED88"/>
    </row>
    <row r="89" spans="22:134">
      <c r="V89" t="s">
        <v>32</v>
      </c>
      <c r="W89" t="str">
        <f t="shared" ref="W89:AN89" si="38">IF(W86&gt;W87,"yes","no")</f>
        <v>no</v>
      </c>
      <c r="X89" t="str">
        <f t="shared" si="38"/>
        <v>no</v>
      </c>
      <c r="Y89" t="str">
        <f t="shared" si="38"/>
        <v>no</v>
      </c>
      <c r="Z89" t="str">
        <f t="shared" si="38"/>
        <v>no</v>
      </c>
      <c r="AA89" t="str">
        <f t="shared" si="38"/>
        <v>no</v>
      </c>
      <c r="AB89" t="str">
        <f t="shared" si="38"/>
        <v>no</v>
      </c>
      <c r="AC89" t="str">
        <f t="shared" si="38"/>
        <v>no</v>
      </c>
      <c r="AD89" t="str">
        <f t="shared" si="38"/>
        <v>no</v>
      </c>
      <c r="AE89" t="str">
        <f t="shared" si="38"/>
        <v>no</v>
      </c>
      <c r="AF89" t="str">
        <f t="shared" si="38"/>
        <v>no</v>
      </c>
      <c r="AG89" t="str">
        <f t="shared" si="38"/>
        <v>no</v>
      </c>
      <c r="AH89" t="str">
        <f t="shared" si="38"/>
        <v>no</v>
      </c>
      <c r="AI89" t="str">
        <f t="shared" si="38"/>
        <v>no</v>
      </c>
      <c r="AJ89" t="str">
        <f t="shared" si="38"/>
        <v>no</v>
      </c>
      <c r="AK89" t="str">
        <f t="shared" si="38"/>
        <v>no</v>
      </c>
      <c r="AL89" t="str">
        <f t="shared" si="38"/>
        <v>no</v>
      </c>
      <c r="AM89" t="str">
        <f t="shared" si="38"/>
        <v>no</v>
      </c>
      <c r="AN89" t="str">
        <f t="shared" si="38"/>
        <v>no</v>
      </c>
      <c r="AQ89" t="s">
        <v>27</v>
      </c>
      <c r="AR89" t="str">
        <f t="shared" ref="AR89:BF89" si="39">IF(AR86&gt;AR87,"yes","no")</f>
        <v>no</v>
      </c>
      <c r="AS89" t="str">
        <f t="shared" si="39"/>
        <v>no</v>
      </c>
      <c r="AT89" t="str">
        <f t="shared" si="39"/>
        <v>no</v>
      </c>
      <c r="AU89" t="str">
        <f t="shared" si="39"/>
        <v>no</v>
      </c>
      <c r="AV89" t="str">
        <f t="shared" si="39"/>
        <v>no</v>
      </c>
      <c r="AW89" t="str">
        <f t="shared" si="39"/>
        <v>no</v>
      </c>
      <c r="AX89" t="str">
        <f t="shared" si="39"/>
        <v>no</v>
      </c>
      <c r="AY89" t="str">
        <f t="shared" si="39"/>
        <v>no</v>
      </c>
      <c r="AZ89" t="str">
        <f t="shared" si="39"/>
        <v>no</v>
      </c>
      <c r="BA89" t="str">
        <f t="shared" si="39"/>
        <v>no</v>
      </c>
      <c r="BB89" t="str">
        <f t="shared" si="39"/>
        <v>no</v>
      </c>
      <c r="BC89" t="str">
        <f t="shared" si="39"/>
        <v>no</v>
      </c>
      <c r="BD89" t="str">
        <f t="shared" si="39"/>
        <v>no</v>
      </c>
      <c r="BE89" t="str">
        <f t="shared" si="39"/>
        <v>no</v>
      </c>
      <c r="BF89" t="str">
        <f t="shared" si="39"/>
        <v>no</v>
      </c>
      <c r="BG89" t="str">
        <f t="shared" ref="BG89:BI89" si="40">IF(BG86&gt;BG87,"yes","no")</f>
        <v>no</v>
      </c>
      <c r="BH89" t="str">
        <f t="shared" si="40"/>
        <v>no</v>
      </c>
      <c r="BI89" t="str">
        <f t="shared" si="40"/>
        <v>no</v>
      </c>
      <c r="CH89" s="10"/>
      <c r="ED89"/>
    </row>
    <row r="90" spans="22:134">
      <c r="V90" t="s">
        <v>26</v>
      </c>
      <c r="W90" t="str">
        <f t="shared" ref="W90:AN90" si="41">IF(AND(W86&gt;W88,W86&lt;=W87),"yes","no")</f>
        <v>no</v>
      </c>
      <c r="X90" t="str">
        <f t="shared" si="41"/>
        <v>no</v>
      </c>
      <c r="Y90" t="str">
        <f t="shared" si="41"/>
        <v>no</v>
      </c>
      <c r="Z90" t="str">
        <f t="shared" si="41"/>
        <v>no</v>
      </c>
      <c r="AA90" t="str">
        <f t="shared" si="41"/>
        <v>no</v>
      </c>
      <c r="AB90" t="str">
        <f t="shared" si="41"/>
        <v>no</v>
      </c>
      <c r="AC90" t="str">
        <f t="shared" si="41"/>
        <v>no</v>
      </c>
      <c r="AD90" t="str">
        <f t="shared" si="41"/>
        <v>no</v>
      </c>
      <c r="AE90" t="str">
        <f t="shared" si="41"/>
        <v>no</v>
      </c>
      <c r="AF90" t="str">
        <f t="shared" si="41"/>
        <v>no</v>
      </c>
      <c r="AG90" t="str">
        <f t="shared" si="41"/>
        <v>no</v>
      </c>
      <c r="AH90" t="str">
        <f t="shared" si="41"/>
        <v>no</v>
      </c>
      <c r="AI90" t="str">
        <f t="shared" si="41"/>
        <v>no</v>
      </c>
      <c r="AJ90" t="str">
        <f t="shared" si="41"/>
        <v>no</v>
      </c>
      <c r="AK90" t="str">
        <f t="shared" si="41"/>
        <v>no</v>
      </c>
      <c r="AL90" t="str">
        <f t="shared" si="41"/>
        <v>no</v>
      </c>
      <c r="AM90" t="str">
        <f t="shared" si="41"/>
        <v>no</v>
      </c>
      <c r="AN90" t="str">
        <f t="shared" si="41"/>
        <v>no</v>
      </c>
      <c r="AQ90" t="s">
        <v>26</v>
      </c>
      <c r="AR90" t="str">
        <f t="shared" ref="AR90:BF90" si="42">IF(AND(AR86&gt;AR88,AR86&lt;=AR87),"yes","no")</f>
        <v>no</v>
      </c>
      <c r="AS90" t="str">
        <f t="shared" si="42"/>
        <v>no</v>
      </c>
      <c r="AT90" t="str">
        <f t="shared" si="42"/>
        <v>no</v>
      </c>
      <c r="AU90" t="str">
        <f t="shared" si="42"/>
        <v>no</v>
      </c>
      <c r="AV90" t="str">
        <f t="shared" si="42"/>
        <v>no</v>
      </c>
      <c r="AW90" t="str">
        <f t="shared" si="42"/>
        <v>no</v>
      </c>
      <c r="AX90" t="str">
        <f t="shared" si="42"/>
        <v>no</v>
      </c>
      <c r="AY90" t="str">
        <f t="shared" si="42"/>
        <v>no</v>
      </c>
      <c r="AZ90" t="str">
        <f t="shared" si="42"/>
        <v>no</v>
      </c>
      <c r="BA90" t="str">
        <f t="shared" si="42"/>
        <v>no</v>
      </c>
      <c r="BB90" t="str">
        <f t="shared" si="42"/>
        <v>no</v>
      </c>
      <c r="BC90" t="str">
        <f t="shared" si="42"/>
        <v>no</v>
      </c>
      <c r="BD90" t="str">
        <f t="shared" si="42"/>
        <v>no</v>
      </c>
      <c r="BE90" t="str">
        <f t="shared" si="42"/>
        <v>no</v>
      </c>
      <c r="BF90" t="str">
        <f t="shared" si="42"/>
        <v>no</v>
      </c>
      <c r="BG90" t="str">
        <f t="shared" ref="BG90:BI90" si="43">IF(AND(BG86&gt;BG88,BG86&lt;=BG87),"yes","no")</f>
        <v>no</v>
      </c>
      <c r="BH90" t="str">
        <f t="shared" si="43"/>
        <v>no</v>
      </c>
      <c r="BI90" t="str">
        <f t="shared" si="43"/>
        <v>no</v>
      </c>
      <c r="CH90" s="10"/>
      <c r="ED90"/>
    </row>
    <row r="91" spans="22:134">
      <c r="CH91" s="10"/>
      <c r="ED91"/>
    </row>
    <row r="92" spans="22:134" ht="15" thickBot="1">
      <c r="V92" s="22"/>
      <c r="W92" s="22"/>
      <c r="X92" s="22"/>
      <c r="Y92" s="22"/>
      <c r="AQ92" t="s">
        <v>58</v>
      </c>
      <c r="CH92" s="10"/>
      <c r="ED92"/>
    </row>
    <row r="93" spans="22:134" ht="15" thickBot="1">
      <c r="V93" s="61" t="s">
        <v>96</v>
      </c>
      <c r="W93" s="61">
        <v>1</v>
      </c>
      <c r="X93" s="61">
        <v>2</v>
      </c>
      <c r="Y93" s="61">
        <v>3</v>
      </c>
      <c r="Z93" s="61">
        <v>4</v>
      </c>
      <c r="AA93" s="61">
        <v>5</v>
      </c>
      <c r="AB93" s="61">
        <v>6</v>
      </c>
      <c r="AC93" s="61">
        <v>7</v>
      </c>
      <c r="AD93" s="61">
        <v>8</v>
      </c>
      <c r="AE93" s="61">
        <v>9</v>
      </c>
      <c r="AF93" s="61">
        <v>10</v>
      </c>
      <c r="AG93" s="61">
        <v>11</v>
      </c>
      <c r="AH93" s="61">
        <v>12</v>
      </c>
      <c r="AI93" s="61">
        <v>13</v>
      </c>
      <c r="AJ93" s="61">
        <v>14</v>
      </c>
      <c r="AK93" s="61">
        <v>15</v>
      </c>
      <c r="AL93" s="61">
        <v>16</v>
      </c>
      <c r="AM93" s="61">
        <v>17</v>
      </c>
      <c r="AN93" s="61">
        <v>18</v>
      </c>
      <c r="AR93" t="s">
        <v>16</v>
      </c>
      <c r="AS93" t="s">
        <v>15</v>
      </c>
      <c r="AT93" t="s">
        <v>14</v>
      </c>
      <c r="AU93" t="s">
        <v>13</v>
      </c>
      <c r="AV93" t="s">
        <v>12</v>
      </c>
      <c r="AW93" t="s">
        <v>11</v>
      </c>
      <c r="AX93" t="s">
        <v>10</v>
      </c>
      <c r="AY93" t="s">
        <v>9</v>
      </c>
      <c r="AZ93" t="s">
        <v>8</v>
      </c>
      <c r="BA93" t="s">
        <v>7</v>
      </c>
      <c r="BB93" t="s">
        <v>6</v>
      </c>
      <c r="BC93" t="s">
        <v>5</v>
      </c>
      <c r="BD93" t="s">
        <v>4</v>
      </c>
      <c r="BE93" t="s">
        <v>3</v>
      </c>
      <c r="BF93" t="s">
        <v>2</v>
      </c>
      <c r="BG93" t="s">
        <v>97</v>
      </c>
      <c r="BH93" t="s">
        <v>98</v>
      </c>
      <c r="BI93" t="s">
        <v>99</v>
      </c>
      <c r="CH93" s="10"/>
      <c r="ED93"/>
    </row>
    <row r="94" spans="22:134">
      <c r="V94" s="62" t="s">
        <v>57</v>
      </c>
      <c r="W94" s="66">
        <v>2.8284271247461903</v>
      </c>
      <c r="X94" s="66">
        <v>3.5355339059327378</v>
      </c>
      <c r="Y94" s="66">
        <v>7.7781745930520225</v>
      </c>
      <c r="Z94" s="66">
        <v>7.0710678118654755</v>
      </c>
      <c r="AA94" s="66">
        <v>7.0710678118654755</v>
      </c>
      <c r="AB94" s="66">
        <v>4.9497474683058327</v>
      </c>
      <c r="AC94" s="66">
        <v>9.1923881554251174</v>
      </c>
      <c r="AD94" s="66">
        <v>2.1213203435596424</v>
      </c>
      <c r="AE94" s="66">
        <v>1.4142135623730951</v>
      </c>
      <c r="AF94" s="66">
        <v>3.5355339059327378</v>
      </c>
      <c r="AG94" s="66">
        <v>6.3639610306789276</v>
      </c>
      <c r="AH94" s="63">
        <v>7.0709999999999997</v>
      </c>
      <c r="AI94" s="63">
        <v>3.54</v>
      </c>
      <c r="AJ94">
        <f>AJ83</f>
        <v>2.1213203435596424</v>
      </c>
      <c r="AK94">
        <f t="shared" ref="AK94:AN94" si="44">AK83</f>
        <v>0</v>
      </c>
      <c r="AL94">
        <f t="shared" si="44"/>
        <v>1.4142135623730951</v>
      </c>
      <c r="AM94">
        <f t="shared" si="44"/>
        <v>2.8284271247461903</v>
      </c>
      <c r="AN94">
        <f t="shared" si="44"/>
        <v>0.70710678118654757</v>
      </c>
      <c r="AQ94" t="s">
        <v>95</v>
      </c>
      <c r="AR94">
        <f>MIN(W4:W6)</f>
        <v>79.5</v>
      </c>
      <c r="AS94">
        <f>MIN(Y4:Y6)</f>
        <v>69.5</v>
      </c>
      <c r="AT94">
        <f>MIN(AA4:AA6)</f>
        <v>60.5</v>
      </c>
      <c r="AU94">
        <f>MIN(AC4:AC6)</f>
        <v>69</v>
      </c>
      <c r="AV94">
        <f>MIN(AE4:AE6)</f>
        <v>77</v>
      </c>
      <c r="AW94">
        <f>MIN(AG4:AG6)</f>
        <v>72</v>
      </c>
      <c r="AX94">
        <f>MIN(AI4:AI6)</f>
        <v>69.5</v>
      </c>
      <c r="AY94">
        <f>MIN(AK4:AK6)</f>
        <v>79.5</v>
      </c>
      <c r="AZ94">
        <f>MIN(AM4:AM6)</f>
        <v>86</v>
      </c>
      <c r="BA94">
        <f>MIN(AO4:AO6)</f>
        <v>70.5</v>
      </c>
      <c r="BB94">
        <f>MIN(AQ4:AQ6)</f>
        <v>70.5</v>
      </c>
      <c r="BC94">
        <f>MIN(AS4:AS6)</f>
        <v>81</v>
      </c>
      <c r="BD94">
        <f>MIN(AU4:AU6)</f>
        <v>77.5</v>
      </c>
      <c r="BE94">
        <f>MIN(AW4:AW6)</f>
        <v>78</v>
      </c>
      <c r="BF94">
        <f>MIN(AY4:AY6)</f>
        <v>78</v>
      </c>
      <c r="BG94">
        <f>MIN(BA4:BA6)</f>
        <v>76</v>
      </c>
      <c r="BH94">
        <f>MIN(BC4:BC6)</f>
        <v>71</v>
      </c>
      <c r="BI94">
        <f>MIN(BE4:BE6)</f>
        <v>59</v>
      </c>
      <c r="CH94" s="10"/>
      <c r="ED94"/>
    </row>
    <row r="95" spans="22:134">
      <c r="V95" s="62" t="s">
        <v>29</v>
      </c>
      <c r="W95" s="66">
        <v>0.61538461538461553</v>
      </c>
      <c r="X95" s="66">
        <v>0.55555555555555558</v>
      </c>
      <c r="Y95" s="66">
        <v>0.76582278481012667</v>
      </c>
      <c r="Z95" s="66">
        <v>0.59523809523809523</v>
      </c>
      <c r="AA95" s="66">
        <v>0.5494505494505495</v>
      </c>
      <c r="AB95" s="66">
        <v>0.90740740740740744</v>
      </c>
      <c r="AC95" s="66">
        <v>0.56521739130434778</v>
      </c>
      <c r="AD95" s="66">
        <v>0.81818181818181812</v>
      </c>
      <c r="AE95" s="66">
        <v>0.8</v>
      </c>
      <c r="AF95" s="66">
        <v>0.83333333333333337</v>
      </c>
      <c r="AG95" s="66">
        <v>0.82653061224489799</v>
      </c>
      <c r="AH95" s="63">
        <v>0.40200000000000002</v>
      </c>
      <c r="AI95" s="63">
        <v>0.56000000000000005</v>
      </c>
      <c r="AJ95">
        <f>AJ86</f>
        <v>0.64285714285714268</v>
      </c>
      <c r="AK95">
        <f t="shared" ref="AK95:AN95" si="45">AK86</f>
        <v>0</v>
      </c>
      <c r="AL95">
        <f t="shared" si="45"/>
        <v>2.0408163265306128E-2</v>
      </c>
      <c r="AM95">
        <f t="shared" si="45"/>
        <v>0.25</v>
      </c>
      <c r="AN95">
        <f t="shared" si="45"/>
        <v>0.25</v>
      </c>
      <c r="AQ95" t="s">
        <v>54</v>
      </c>
      <c r="AR95">
        <f>AVERAGE(W4:W6)</f>
        <v>80.666666666666671</v>
      </c>
      <c r="AS95">
        <f>AVERAGE(Y4:Y6)</f>
        <v>70.166666666666671</v>
      </c>
      <c r="AT95">
        <f>AVERAGE(AA4:AA6)</f>
        <v>63.333333333333336</v>
      </c>
      <c r="AU95">
        <f>AVERAGE(AC4:AC6)</f>
        <v>73</v>
      </c>
      <c r="AV95">
        <f>AVERAGE(AE4:AE6)</f>
        <v>80</v>
      </c>
      <c r="AW95">
        <f>AVERAGE(AG4:AG6)</f>
        <v>74.666666666666671</v>
      </c>
      <c r="AX95">
        <f>AVERAGE(AI4:AI6)</f>
        <v>73.166666666666671</v>
      </c>
      <c r="AY95">
        <f>AVERAGE(AK4:AK6)</f>
        <v>81.833333333333329</v>
      </c>
      <c r="AZ95">
        <f>AVERAGE(AM4:AM6)</f>
        <v>86.5</v>
      </c>
      <c r="BA95">
        <f>AVERAGE(AO4:AO6)</f>
        <v>72</v>
      </c>
      <c r="BB95">
        <f>AVERAGE(AQ4:AQ6)</f>
        <v>75.333333333333329</v>
      </c>
      <c r="BC95">
        <f>AVERAGE(AS4:AS6)</f>
        <v>81.666666666666671</v>
      </c>
      <c r="BD95">
        <f>AVERAGE(AU4:AU6)</f>
        <v>80.166666666666671</v>
      </c>
      <c r="BE95">
        <f>AVERAGE(AW4:AW6)</f>
        <v>80</v>
      </c>
      <c r="BF95">
        <f>AVERAGE(AY4:AY6)</f>
        <v>79</v>
      </c>
      <c r="BG95">
        <f>BG84</f>
        <v>78.166666666666671</v>
      </c>
      <c r="BH95">
        <f t="shared" ref="BH95:BI95" si="46">BH84</f>
        <v>75.333333333333329</v>
      </c>
      <c r="BI95">
        <f t="shared" si="46"/>
        <v>60.166666666666664</v>
      </c>
      <c r="CH95" s="10"/>
      <c r="ED95"/>
    </row>
    <row r="96" spans="22:134">
      <c r="V96" s="62" t="s">
        <v>20</v>
      </c>
      <c r="W96" s="66">
        <v>0.99299999999999999</v>
      </c>
      <c r="X96" s="66">
        <v>0.99299999999999999</v>
      </c>
      <c r="Y96" s="66">
        <v>0.99299999999999999</v>
      </c>
      <c r="Z96" s="66">
        <v>0.99299999999999999</v>
      </c>
      <c r="AA96" s="66">
        <v>0.99299999999999999</v>
      </c>
      <c r="AB96" s="66">
        <v>0.99299999999999999</v>
      </c>
      <c r="AC96" s="66">
        <v>0.99299999999999999</v>
      </c>
      <c r="AD96" s="66">
        <v>0.99299999999999999</v>
      </c>
      <c r="AE96" s="66">
        <v>0.99299999999999999</v>
      </c>
      <c r="AF96" s="66">
        <v>0.99299999999999999</v>
      </c>
      <c r="AG96" s="66">
        <v>0.99299999999999999</v>
      </c>
      <c r="AH96" s="66">
        <v>0.99299999999999999</v>
      </c>
      <c r="AI96" s="66">
        <v>0.99299999999999999</v>
      </c>
      <c r="AJ96" s="66">
        <v>0.99299999999999999</v>
      </c>
      <c r="AK96" s="66">
        <v>0.99299999999999999</v>
      </c>
      <c r="AL96" s="66">
        <v>0.99299999999999999</v>
      </c>
      <c r="AM96" s="66">
        <v>0.99299999999999999</v>
      </c>
      <c r="AN96" s="66">
        <v>0.99299999999999999</v>
      </c>
      <c r="AQ96" t="s">
        <v>59</v>
      </c>
      <c r="AR96">
        <f>_xlfn.STDEV.S(W4:W6)</f>
        <v>1.2583057392117918</v>
      </c>
      <c r="AS96">
        <f>_xlfn.STDEV.S(Y4:Y6)</f>
        <v>0.76376261582597327</v>
      </c>
      <c r="AT96">
        <f>_xlfn.STDEV.S(AA4:AA6)</f>
        <v>3.0138568866708537</v>
      </c>
      <c r="AU96">
        <f>_xlfn.STDEV.S(AC4:AC6)</f>
        <v>4.5825756949558398</v>
      </c>
      <c r="AV96">
        <f>_xlfn.STDEV.S(AE4:AE6)</f>
        <v>3.2787192621510002</v>
      </c>
      <c r="AW96">
        <f>_xlfn.STDEV.S(AG4:AG6)</f>
        <v>2.7537852736430506</v>
      </c>
      <c r="AX96">
        <f>_xlfn.STDEV.S(AI4:AI6)</f>
        <v>3.5118845842842461</v>
      </c>
      <c r="AY96">
        <f>_xlfn.STDEV.S(AK4:AK6)</f>
        <v>2.0816659994661326</v>
      </c>
      <c r="AZ96">
        <f>_xlfn.STDEV.S(AM4:AM6)</f>
        <v>0.8660254037844386</v>
      </c>
      <c r="BA96">
        <f>_xlfn.STDEV.S(AO4:AO77)</f>
        <v>2.179449471770337</v>
      </c>
      <c r="BB96">
        <f>_xlfn.STDEV.S(AQ4:AQ6)</f>
        <v>4.7521924764610839</v>
      </c>
      <c r="BC96">
        <f>STDEVA(AS4:AS6)</f>
        <v>0.57735026918962573</v>
      </c>
      <c r="BD96">
        <f>STDEVA(AU4:AU6)</f>
        <v>3.0550504633038931</v>
      </c>
      <c r="BE96">
        <f>_xlfn.STDEV.S(AW4:AW6)</f>
        <v>1.8027756377319946</v>
      </c>
      <c r="BF96">
        <f>_xlfn.STDEV.S(AY4:AY6)</f>
        <v>1</v>
      </c>
      <c r="BG96">
        <f>BG85</f>
        <v>2.0207259421636903</v>
      </c>
      <c r="BH96">
        <f t="shared" ref="BH96:BI96" si="47">BH85</f>
        <v>4.0414518843273806</v>
      </c>
      <c r="BI96">
        <f t="shared" si="47"/>
        <v>1.607275126832159</v>
      </c>
      <c r="CH96" s="10"/>
      <c r="ED96"/>
    </row>
    <row r="97" spans="22:134">
      <c r="V97" s="62" t="s">
        <v>19</v>
      </c>
      <c r="W97" s="66">
        <v>0.96699999999999997</v>
      </c>
      <c r="X97" s="66">
        <v>0.96699999999999997</v>
      </c>
      <c r="Y97" s="66">
        <v>0.96699999999999997</v>
      </c>
      <c r="Z97" s="66">
        <v>0.96699999999999997</v>
      </c>
      <c r="AA97" s="66">
        <v>0.96699999999999997</v>
      </c>
      <c r="AB97" s="66">
        <v>0.96699999999999997</v>
      </c>
      <c r="AC97" s="66">
        <v>0.96699999999999997</v>
      </c>
      <c r="AD97" s="66">
        <v>0.96699999999999997</v>
      </c>
      <c r="AE97" s="66">
        <v>0.96699999999999997</v>
      </c>
      <c r="AF97" s="66">
        <v>0.96699999999999997</v>
      </c>
      <c r="AG97" s="66">
        <v>0.96699999999999997</v>
      </c>
      <c r="AH97" s="66">
        <v>0.96699999999999997</v>
      </c>
      <c r="AI97" s="66">
        <v>0.96699999999999997</v>
      </c>
      <c r="AJ97" s="66">
        <v>0.96699999999999997</v>
      </c>
      <c r="AK97" s="66">
        <v>0.96699999999999997</v>
      </c>
      <c r="AL97" s="66">
        <v>0.96699999999999997</v>
      </c>
      <c r="AM97" s="66">
        <v>0.96699999999999997</v>
      </c>
      <c r="AN97" s="66">
        <v>0.96699999999999997</v>
      </c>
      <c r="AQ97" t="s">
        <v>22</v>
      </c>
      <c r="AR97">
        <f>(AR95-AR94)/AR96</f>
        <v>0.92717264994553428</v>
      </c>
      <c r="AS97">
        <f t="shared" ref="AS97:BI97" si="48">(AS95-AS94)/AS96</f>
        <v>0.87287156094397578</v>
      </c>
      <c r="AT97">
        <f t="shared" si="48"/>
        <v>0.94010214813586368</v>
      </c>
      <c r="AU97">
        <f t="shared" si="48"/>
        <v>0.87287156094396956</v>
      </c>
      <c r="AV97">
        <f t="shared" si="48"/>
        <v>0.914991421995628</v>
      </c>
      <c r="AW97">
        <f t="shared" si="48"/>
        <v>0.96836405227008571</v>
      </c>
      <c r="AX97">
        <f t="shared" si="48"/>
        <v>1.0440737953277504</v>
      </c>
      <c r="AY97">
        <f t="shared" si="48"/>
        <v>1.1208970766356077</v>
      </c>
      <c r="AZ97">
        <f t="shared" si="48"/>
        <v>0.57735026918962584</v>
      </c>
      <c r="BA97">
        <f t="shared" si="48"/>
        <v>0.68824720161168518</v>
      </c>
      <c r="BB97">
        <f t="shared" si="48"/>
        <v>1.0170744045562459</v>
      </c>
      <c r="BC97">
        <f t="shared" si="48"/>
        <v>1.1547005383792599</v>
      </c>
      <c r="BD97">
        <f t="shared" si="48"/>
        <v>0.87287156094397111</v>
      </c>
      <c r="BE97">
        <f t="shared" si="48"/>
        <v>1.1094003924504583</v>
      </c>
      <c r="BF97">
        <f t="shared" si="48"/>
        <v>1</v>
      </c>
      <c r="BG97">
        <f t="shared" si="48"/>
        <v>1.0722219284950216</v>
      </c>
      <c r="BH97">
        <f t="shared" si="48"/>
        <v>1.0722219284950181</v>
      </c>
      <c r="BI97">
        <f t="shared" si="48"/>
        <v>0.72586618631129629</v>
      </c>
      <c r="CH97" s="10"/>
      <c r="ED97"/>
    </row>
    <row r="98" spans="22:134" ht="15" thickBot="1">
      <c r="V98" s="64" t="s">
        <v>18</v>
      </c>
      <c r="W98" s="65" t="s">
        <v>17</v>
      </c>
      <c r="X98" s="65" t="s">
        <v>17</v>
      </c>
      <c r="Y98" s="65" t="s">
        <v>17</v>
      </c>
      <c r="Z98" s="65" t="s">
        <v>17</v>
      </c>
      <c r="AA98" s="65" t="s">
        <v>17</v>
      </c>
      <c r="AB98" s="65" t="s">
        <v>17</v>
      </c>
      <c r="AC98" s="65" t="s">
        <v>17</v>
      </c>
      <c r="AD98" s="65" t="s">
        <v>17</v>
      </c>
      <c r="AE98" s="65" t="s">
        <v>17</v>
      </c>
      <c r="AF98" s="65" t="s">
        <v>17</v>
      </c>
      <c r="AG98" s="65" t="s">
        <v>17</v>
      </c>
      <c r="AH98" s="65" t="s">
        <v>17</v>
      </c>
      <c r="AI98" s="65" t="s">
        <v>17</v>
      </c>
      <c r="AJ98" s="65" t="s">
        <v>17</v>
      </c>
      <c r="AK98" s="65" t="s">
        <v>17</v>
      </c>
      <c r="AL98" s="65" t="s">
        <v>17</v>
      </c>
      <c r="AM98" s="65" t="s">
        <v>17</v>
      </c>
      <c r="AN98" s="65" t="s">
        <v>17</v>
      </c>
      <c r="AQ98" s="16">
        <v>0.01</v>
      </c>
      <c r="AR98" s="15">
        <v>1.155</v>
      </c>
      <c r="AS98" s="15">
        <v>1.155</v>
      </c>
      <c r="AT98" s="15">
        <v>1.155</v>
      </c>
      <c r="AU98" s="15">
        <v>1.155</v>
      </c>
      <c r="AV98" s="15">
        <v>1.155</v>
      </c>
      <c r="AW98" s="15">
        <v>1.155</v>
      </c>
      <c r="AX98" s="15">
        <v>1.155</v>
      </c>
      <c r="AY98" s="15">
        <v>1.155</v>
      </c>
      <c r="AZ98" s="15">
        <v>1.155</v>
      </c>
      <c r="BA98" s="15">
        <v>1.155</v>
      </c>
      <c r="BB98" s="15">
        <v>1.155</v>
      </c>
      <c r="BC98" s="15">
        <v>1.155</v>
      </c>
      <c r="BD98" s="15">
        <v>1.155</v>
      </c>
      <c r="BE98" s="15">
        <v>1.155</v>
      </c>
      <c r="BF98" s="15">
        <v>1.155</v>
      </c>
      <c r="BG98" s="15">
        <v>1.155</v>
      </c>
      <c r="BH98" s="15">
        <v>1.155</v>
      </c>
      <c r="BI98" s="15">
        <v>1.155</v>
      </c>
      <c r="CH98" s="10"/>
      <c r="ED98"/>
    </row>
    <row r="99" spans="22:134">
      <c r="V99" s="22"/>
      <c r="W99" s="22"/>
      <c r="X99" s="22"/>
      <c r="Y99" s="22"/>
      <c r="AQ99" s="16">
        <v>0.05</v>
      </c>
      <c r="AR99" s="15">
        <v>1.155</v>
      </c>
      <c r="AS99" s="15">
        <v>1.155</v>
      </c>
      <c r="AT99" s="15">
        <v>1.155</v>
      </c>
      <c r="AU99" s="15">
        <v>1.155</v>
      </c>
      <c r="AV99" s="15">
        <v>1.155</v>
      </c>
      <c r="AW99" s="15">
        <v>1.155</v>
      </c>
      <c r="AX99" s="15">
        <v>1.155</v>
      </c>
      <c r="AY99" s="15">
        <v>1.155</v>
      </c>
      <c r="AZ99" s="15">
        <v>1.155</v>
      </c>
      <c r="BA99" s="15">
        <v>1.155</v>
      </c>
      <c r="BB99" s="15">
        <v>1.155</v>
      </c>
      <c r="BC99" s="15">
        <v>1.155</v>
      </c>
      <c r="BD99" s="15">
        <v>1.155</v>
      </c>
      <c r="BE99" s="15">
        <v>1.155</v>
      </c>
      <c r="BF99" s="15">
        <v>1.155</v>
      </c>
      <c r="BG99" s="15">
        <v>1.155</v>
      </c>
      <c r="BH99" s="15">
        <v>1.155</v>
      </c>
      <c r="BI99" s="15">
        <v>1.155</v>
      </c>
      <c r="CH99" s="10"/>
      <c r="ED99"/>
    </row>
    <row r="100" spans="22:134">
      <c r="V100" s="22"/>
      <c r="W100" s="22"/>
      <c r="X100" s="22"/>
      <c r="Y100" s="22"/>
      <c r="AQ100" t="s">
        <v>27</v>
      </c>
      <c r="AR100" t="str">
        <f t="shared" ref="AR100:BF100" si="49">IF(AR97&gt;AR98,"yes","no")</f>
        <v>no</v>
      </c>
      <c r="AS100" t="str">
        <f t="shared" si="49"/>
        <v>no</v>
      </c>
      <c r="AT100" t="str">
        <f t="shared" si="49"/>
        <v>no</v>
      </c>
      <c r="AU100" t="str">
        <f t="shared" si="49"/>
        <v>no</v>
      </c>
      <c r="AV100" t="str">
        <f t="shared" si="49"/>
        <v>no</v>
      </c>
      <c r="AW100" t="str">
        <f t="shared" si="49"/>
        <v>no</v>
      </c>
      <c r="AX100" t="str">
        <f t="shared" si="49"/>
        <v>no</v>
      </c>
      <c r="AY100" t="str">
        <f t="shared" si="49"/>
        <v>no</v>
      </c>
      <c r="AZ100" t="str">
        <f t="shared" si="49"/>
        <v>no</v>
      </c>
      <c r="BA100" t="str">
        <f t="shared" si="49"/>
        <v>no</v>
      </c>
      <c r="BB100" t="str">
        <f t="shared" si="49"/>
        <v>no</v>
      </c>
      <c r="BC100" t="str">
        <f t="shared" si="49"/>
        <v>no</v>
      </c>
      <c r="BD100" t="str">
        <f t="shared" si="49"/>
        <v>no</v>
      </c>
      <c r="BE100" t="str">
        <f t="shared" si="49"/>
        <v>no</v>
      </c>
      <c r="BF100" t="str">
        <f t="shared" si="49"/>
        <v>no</v>
      </c>
      <c r="BG100" t="str">
        <f t="shared" ref="BG100:BI100" si="50">IF(BG97&gt;BG98,"yes","no")</f>
        <v>no</v>
      </c>
      <c r="BH100" t="str">
        <f t="shared" si="50"/>
        <v>no</v>
      </c>
      <c r="BI100" t="str">
        <f t="shared" si="50"/>
        <v>no</v>
      </c>
      <c r="BM100" t="s">
        <v>45</v>
      </c>
      <c r="CH100" s="10"/>
      <c r="ED100"/>
    </row>
    <row r="101" spans="22:134">
      <c r="AQ101" t="s">
        <v>26</v>
      </c>
      <c r="AR101" t="str">
        <f t="shared" ref="AR101:BF101" si="51">IF(AND(AR97&gt;AR99,AR97&lt;=AR98),"yes","no")</f>
        <v>no</v>
      </c>
      <c r="AS101" t="str">
        <f t="shared" si="51"/>
        <v>no</v>
      </c>
      <c r="AT101" t="str">
        <f t="shared" si="51"/>
        <v>no</v>
      </c>
      <c r="AU101" t="str">
        <f t="shared" si="51"/>
        <v>no</v>
      </c>
      <c r="AV101" t="str">
        <f t="shared" si="51"/>
        <v>no</v>
      </c>
      <c r="AW101" t="str">
        <f t="shared" si="51"/>
        <v>no</v>
      </c>
      <c r="AX101" t="str">
        <f t="shared" si="51"/>
        <v>no</v>
      </c>
      <c r="AY101" t="str">
        <f t="shared" si="51"/>
        <v>no</v>
      </c>
      <c r="AZ101" t="str">
        <f t="shared" si="51"/>
        <v>no</v>
      </c>
      <c r="BA101" t="str">
        <f t="shared" si="51"/>
        <v>no</v>
      </c>
      <c r="BB101" t="str">
        <f t="shared" si="51"/>
        <v>no</v>
      </c>
      <c r="BC101" t="str">
        <f t="shared" si="51"/>
        <v>no</v>
      </c>
      <c r="BD101" t="str">
        <f t="shared" si="51"/>
        <v>no</v>
      </c>
      <c r="BE101" t="str">
        <f t="shared" si="51"/>
        <v>no</v>
      </c>
      <c r="BF101" t="str">
        <f t="shared" si="51"/>
        <v>no</v>
      </c>
      <c r="BG101" t="str">
        <f t="shared" ref="BG101:BI101" si="52">IF(AND(BG97&gt;BG99,BG97&lt;=BG98),"yes","no")</f>
        <v>no</v>
      </c>
      <c r="BH101" t="str">
        <f t="shared" si="52"/>
        <v>no</v>
      </c>
      <c r="BI101" t="str">
        <f t="shared" si="52"/>
        <v>no</v>
      </c>
      <c r="CH101" s="10"/>
      <c r="ED101"/>
    </row>
    <row r="102" spans="22:134">
      <c r="V102" s="1"/>
      <c r="W102" s="1"/>
      <c r="X102" s="1"/>
      <c r="Y102" s="1"/>
      <c r="Z102" s="1"/>
      <c r="AA102" s="1"/>
      <c r="AB102" s="1"/>
      <c r="AC102" s="1"/>
      <c r="AD102" s="1"/>
      <c r="CH102" s="10"/>
      <c r="ED102"/>
    </row>
    <row r="103" spans="22:134">
      <c r="V103" s="1"/>
      <c r="W103" s="1"/>
      <c r="X103" s="1"/>
      <c r="Y103" s="1"/>
      <c r="Z103" s="1"/>
      <c r="AA103" s="1"/>
      <c r="AB103" s="1"/>
      <c r="AC103" s="1"/>
      <c r="AD103" s="1"/>
      <c r="CH103" s="10"/>
      <c r="ED103"/>
    </row>
    <row r="104" spans="22:134">
      <c r="CH104" s="10"/>
      <c r="ED104"/>
    </row>
    <row r="105" spans="22:134" ht="15" thickBot="1">
      <c r="CH105" s="10"/>
      <c r="ED105"/>
    </row>
    <row r="106" spans="22:134" ht="15" thickBot="1">
      <c r="V106" s="14" t="s">
        <v>25</v>
      </c>
      <c r="W106" s="14">
        <v>1</v>
      </c>
      <c r="X106" s="14">
        <v>2</v>
      </c>
      <c r="Y106" s="14">
        <v>3</v>
      </c>
      <c r="Z106" s="14">
        <v>4</v>
      </c>
      <c r="AA106" s="14">
        <v>5</v>
      </c>
      <c r="AB106" s="14">
        <v>6</v>
      </c>
      <c r="AC106" s="14">
        <v>7</v>
      </c>
      <c r="AD106" s="14">
        <v>8</v>
      </c>
      <c r="AE106" s="14">
        <v>9</v>
      </c>
      <c r="AF106" s="14">
        <v>10</v>
      </c>
      <c r="AG106" s="14">
        <v>11</v>
      </c>
      <c r="AH106" s="14">
        <v>12</v>
      </c>
      <c r="AI106" s="14">
        <v>13</v>
      </c>
      <c r="AJ106" s="14">
        <v>14</v>
      </c>
      <c r="AK106" s="14">
        <v>15</v>
      </c>
      <c r="AL106" s="14">
        <v>16</v>
      </c>
      <c r="AM106" s="14">
        <v>17</v>
      </c>
      <c r="AN106" s="14">
        <v>18</v>
      </c>
      <c r="AQ106" s="67" t="s">
        <v>25</v>
      </c>
      <c r="AR106" s="61">
        <v>1</v>
      </c>
      <c r="AS106" s="61">
        <v>2</v>
      </c>
      <c r="AT106" s="61">
        <v>3</v>
      </c>
      <c r="AU106" s="61">
        <v>4</v>
      </c>
      <c r="AV106" s="61">
        <v>5</v>
      </c>
      <c r="AW106" s="61">
        <v>6</v>
      </c>
      <c r="AX106" s="61">
        <v>7</v>
      </c>
      <c r="AY106" s="61">
        <v>8</v>
      </c>
      <c r="AZ106" s="61">
        <v>9</v>
      </c>
      <c r="BA106" s="61">
        <v>10</v>
      </c>
      <c r="BB106" s="61">
        <v>11</v>
      </c>
      <c r="BC106" s="61">
        <v>12</v>
      </c>
      <c r="BD106" s="61">
        <v>13</v>
      </c>
      <c r="BE106" s="14"/>
      <c r="BF106" s="14"/>
      <c r="CH106" s="10"/>
      <c r="ED106"/>
    </row>
    <row r="107" spans="22:134">
      <c r="V107" t="s">
        <v>29</v>
      </c>
      <c r="W107">
        <v>0.38301408896628147</v>
      </c>
      <c r="X107">
        <v>0.68403443479568438</v>
      </c>
      <c r="Y107">
        <v>0.436946717888759</v>
      </c>
      <c r="Z107">
        <v>0.51253611504874841</v>
      </c>
      <c r="AA107">
        <v>0.46115816203486987</v>
      </c>
      <c r="AB107">
        <v>0.30241832838353849</v>
      </c>
      <c r="AC107">
        <v>0.41636800607159391</v>
      </c>
      <c r="AD107">
        <v>0.38295850452480013</v>
      </c>
      <c r="AE107">
        <v>0.29927700516651512</v>
      </c>
      <c r="AF107">
        <v>0.56904143615219605</v>
      </c>
      <c r="AG107">
        <v>0.34816704222267547</v>
      </c>
      <c r="AH107">
        <v>0.29754967139003907</v>
      </c>
      <c r="AI107">
        <v>0.27617264960432908</v>
      </c>
      <c r="AJ107">
        <v>0.31197025049448152</v>
      </c>
      <c r="AK107">
        <v>0.6181327884228861</v>
      </c>
      <c r="AQ107" s="68" t="s">
        <v>24</v>
      </c>
      <c r="BE107" s="13"/>
      <c r="BF107" s="13"/>
      <c r="CH107" s="10"/>
      <c r="ED107"/>
    </row>
    <row r="108" spans="22:134">
      <c r="V108" t="s">
        <v>21</v>
      </c>
      <c r="W108">
        <v>5</v>
      </c>
      <c r="X108">
        <v>3</v>
      </c>
      <c r="Y108">
        <v>5</v>
      </c>
      <c r="Z108">
        <v>5</v>
      </c>
      <c r="AA108">
        <v>3</v>
      </c>
      <c r="AB108">
        <v>5</v>
      </c>
      <c r="AC108">
        <v>4</v>
      </c>
      <c r="AD108">
        <v>5</v>
      </c>
      <c r="AE108">
        <v>5</v>
      </c>
      <c r="AF108">
        <v>5</v>
      </c>
      <c r="AG108">
        <v>5</v>
      </c>
      <c r="AH108">
        <v>5</v>
      </c>
      <c r="AI108">
        <v>5</v>
      </c>
      <c r="AJ108">
        <v>5</v>
      </c>
      <c r="AK108">
        <v>4</v>
      </c>
      <c r="AQ108" t="s">
        <v>56</v>
      </c>
      <c r="AR108" s="46">
        <v>82</v>
      </c>
      <c r="AS108" s="46">
        <v>71</v>
      </c>
      <c r="AT108" s="46">
        <v>66.5</v>
      </c>
      <c r="AU108" s="46">
        <v>78</v>
      </c>
      <c r="AV108" s="46">
        <v>83.5</v>
      </c>
      <c r="AW108" s="46">
        <v>77.5</v>
      </c>
      <c r="AX108" s="46">
        <v>76.5</v>
      </c>
      <c r="AY108" s="46">
        <v>83.5</v>
      </c>
      <c r="AZ108" s="46">
        <v>87.5</v>
      </c>
      <c r="BA108" s="46">
        <v>74.5</v>
      </c>
      <c r="BB108" s="46">
        <v>80</v>
      </c>
      <c r="BC108" s="63">
        <v>77</v>
      </c>
      <c r="BD108" s="63">
        <v>76.5</v>
      </c>
      <c r="CH108" s="10"/>
      <c r="ED108"/>
    </row>
    <row r="109" spans="22:134">
      <c r="V109" t="s">
        <v>20</v>
      </c>
      <c r="W109">
        <v>0.42409999999999998</v>
      </c>
      <c r="X109">
        <v>0.61670000000000003</v>
      </c>
      <c r="Y109">
        <v>0.42409999999999998</v>
      </c>
      <c r="Z109">
        <v>0.42409999999999998</v>
      </c>
      <c r="AA109">
        <v>0.61670000000000003</v>
      </c>
      <c r="AB109">
        <v>0.42</v>
      </c>
      <c r="AC109">
        <v>0.50170000000000003</v>
      </c>
      <c r="AD109">
        <v>0.42409999999999998</v>
      </c>
      <c r="AE109">
        <v>0.42409999999999998</v>
      </c>
      <c r="AF109">
        <v>0.42409999999999998</v>
      </c>
      <c r="AG109">
        <v>0.42409999999999998</v>
      </c>
      <c r="AH109">
        <v>0.42409999999999998</v>
      </c>
      <c r="AI109">
        <v>0.42409999999999998</v>
      </c>
      <c r="AJ109">
        <v>0.42409999999999998</v>
      </c>
      <c r="AK109">
        <v>0.50170000000000003</v>
      </c>
      <c r="AQ109" s="62" t="s">
        <v>22</v>
      </c>
      <c r="AR109" s="66">
        <v>1.0596258856520311</v>
      </c>
      <c r="AS109" s="66">
        <v>1.0910894511799558</v>
      </c>
      <c r="AT109" s="66">
        <v>1.0507024008577284</v>
      </c>
      <c r="AU109" s="66">
        <v>1.091089451179962</v>
      </c>
      <c r="AV109" s="66">
        <v>1.0674899923282326</v>
      </c>
      <c r="AW109" s="66">
        <v>1.0288868055369627</v>
      </c>
      <c r="AX109" s="66">
        <v>0.94915799575249771</v>
      </c>
      <c r="AY109" s="66">
        <v>0.80064076902543801</v>
      </c>
      <c r="AZ109" s="66">
        <v>1.1547005383792517</v>
      </c>
      <c r="BA109" s="66">
        <v>1.1470786693528088</v>
      </c>
      <c r="BB109" s="66">
        <v>0.98200287336465319</v>
      </c>
      <c r="BC109">
        <v>1.1338934190276817</v>
      </c>
      <c r="BD109">
        <v>1.1547005383750344</v>
      </c>
      <c r="CH109" s="10"/>
      <c r="ED109"/>
    </row>
    <row r="110" spans="22:134">
      <c r="V110" t="s">
        <v>19</v>
      </c>
      <c r="W110">
        <v>0.4854</v>
      </c>
      <c r="X110">
        <v>0.69120000000000004</v>
      </c>
      <c r="Y110">
        <v>0.4854</v>
      </c>
      <c r="Z110">
        <v>0.4854</v>
      </c>
      <c r="AA110">
        <v>0.69120000000000004</v>
      </c>
      <c r="AB110">
        <v>0.49</v>
      </c>
      <c r="AC110">
        <v>0.56999999999999995</v>
      </c>
      <c r="AD110">
        <v>0.4854</v>
      </c>
      <c r="AE110">
        <v>0.4854</v>
      </c>
      <c r="AF110">
        <v>0.4854</v>
      </c>
      <c r="AG110">
        <v>0.4854</v>
      </c>
      <c r="AH110">
        <v>0.4854</v>
      </c>
      <c r="AI110">
        <v>0.4854</v>
      </c>
      <c r="AJ110">
        <v>0.4854</v>
      </c>
      <c r="AK110">
        <v>0.57020000000000004</v>
      </c>
      <c r="AQ110" s="62" t="s">
        <v>20</v>
      </c>
      <c r="AR110" s="66">
        <v>1.155</v>
      </c>
      <c r="AS110" s="66">
        <v>1.155</v>
      </c>
      <c r="AT110" s="66">
        <v>1.155</v>
      </c>
      <c r="AU110" s="66">
        <v>1.155</v>
      </c>
      <c r="AV110" s="66">
        <v>1.155</v>
      </c>
      <c r="AW110" s="66">
        <v>1.155</v>
      </c>
      <c r="AX110" s="66">
        <v>1.155</v>
      </c>
      <c r="AY110" s="66">
        <v>1.155</v>
      </c>
      <c r="AZ110" s="66">
        <v>1.155</v>
      </c>
      <c r="BA110" s="66">
        <v>1.155</v>
      </c>
      <c r="BB110" s="66">
        <v>1.155</v>
      </c>
      <c r="BC110" s="66">
        <v>1.155</v>
      </c>
      <c r="BD110" s="66">
        <v>1.155</v>
      </c>
      <c r="CH110" s="10"/>
      <c r="ED110"/>
    </row>
    <row r="111" spans="22:134">
      <c r="V111" s="11" t="s">
        <v>18</v>
      </c>
      <c r="W111" s="11" t="s">
        <v>17</v>
      </c>
      <c r="X111" s="11" t="s">
        <v>26</v>
      </c>
      <c r="Y111" s="11" t="s">
        <v>26</v>
      </c>
      <c r="Z111" s="11" t="s">
        <v>32</v>
      </c>
      <c r="AA111" s="11" t="s">
        <v>17</v>
      </c>
      <c r="AB111" s="11" t="s">
        <v>17</v>
      </c>
      <c r="AC111" s="11" t="s">
        <v>17</v>
      </c>
      <c r="AD111" s="11" t="s">
        <v>17</v>
      </c>
      <c r="AE111" s="11" t="s">
        <v>17</v>
      </c>
      <c r="AF111" s="11" t="s">
        <v>32</v>
      </c>
      <c r="AG111" s="11" t="s">
        <v>17</v>
      </c>
      <c r="AH111" s="11" t="s">
        <v>17</v>
      </c>
      <c r="AI111" s="11" t="s">
        <v>17</v>
      </c>
      <c r="AJ111" s="11" t="s">
        <v>17</v>
      </c>
      <c r="AK111" s="11" t="s">
        <v>32</v>
      </c>
      <c r="AQ111" s="62" t="s">
        <v>19</v>
      </c>
      <c r="AR111" s="66">
        <v>1.155</v>
      </c>
      <c r="AS111" s="66">
        <v>1.155</v>
      </c>
      <c r="AT111" s="66">
        <v>1.155</v>
      </c>
      <c r="AU111" s="66">
        <v>1.155</v>
      </c>
      <c r="AV111" s="66">
        <v>1.155</v>
      </c>
      <c r="AW111" s="66">
        <v>1.155</v>
      </c>
      <c r="AX111" s="66">
        <v>1.155</v>
      </c>
      <c r="AY111" s="66">
        <v>1.155</v>
      </c>
      <c r="AZ111" s="66">
        <v>1.155</v>
      </c>
      <c r="BA111" s="66">
        <v>1.155</v>
      </c>
      <c r="BB111" s="66">
        <v>1.155</v>
      </c>
      <c r="BC111" s="66">
        <v>1.155</v>
      </c>
      <c r="BD111" s="66">
        <v>1.155</v>
      </c>
      <c r="CH111" s="10"/>
      <c r="ED111"/>
    </row>
    <row r="112" spans="22:134" ht="15" thickBot="1">
      <c r="AL112" s="19"/>
      <c r="AQ112" s="64" t="s">
        <v>18</v>
      </c>
      <c r="AR112" s="69" t="s">
        <v>17</v>
      </c>
      <c r="AS112" s="69" t="s">
        <v>17</v>
      </c>
      <c r="AT112" s="69" t="s">
        <v>17</v>
      </c>
      <c r="AU112" s="69" t="s">
        <v>17</v>
      </c>
      <c r="AV112" s="69" t="s">
        <v>17</v>
      </c>
      <c r="AW112" s="69" t="s">
        <v>17</v>
      </c>
      <c r="AX112" s="69" t="s">
        <v>17</v>
      </c>
      <c r="AY112" s="69" t="s">
        <v>17</v>
      </c>
      <c r="AZ112" s="69" t="s">
        <v>17</v>
      </c>
      <c r="BA112" s="69" t="s">
        <v>17</v>
      </c>
      <c r="BB112" s="69" t="s">
        <v>17</v>
      </c>
      <c r="BC112" s="69" t="s">
        <v>17</v>
      </c>
      <c r="BD112" s="69" t="s">
        <v>17</v>
      </c>
      <c r="BE112" s="11"/>
      <c r="BF112" s="11"/>
      <c r="CH112" s="10"/>
      <c r="ED112"/>
    </row>
    <row r="113" spans="22:134">
      <c r="AQ113" s="68" t="s">
        <v>23</v>
      </c>
      <c r="AR113" s="45"/>
      <c r="AS113" s="45"/>
      <c r="AT113" s="45"/>
      <c r="AU113" s="45"/>
      <c r="AV113" s="45"/>
      <c r="AW113" s="45"/>
      <c r="AX113" s="45"/>
      <c r="AY113" s="45"/>
      <c r="AZ113" s="45"/>
      <c r="BA113" s="45"/>
      <c r="BB113" s="45"/>
      <c r="CH113" s="10"/>
      <c r="ED113"/>
    </row>
    <row r="114" spans="22:134">
      <c r="V114" s="14" t="s">
        <v>25</v>
      </c>
      <c r="W114" s="14">
        <v>4</v>
      </c>
      <c r="X114" s="14">
        <v>10</v>
      </c>
      <c r="Y114" s="14">
        <v>15</v>
      </c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Q114" t="s">
        <v>95</v>
      </c>
      <c r="AR114" s="46">
        <v>79.5</v>
      </c>
      <c r="AS114" s="46">
        <v>69.5</v>
      </c>
      <c r="AT114" s="46">
        <v>60.5</v>
      </c>
      <c r="AU114" s="46">
        <v>69</v>
      </c>
      <c r="AV114" s="46">
        <v>77</v>
      </c>
      <c r="AW114" s="46">
        <v>72</v>
      </c>
      <c r="AX114" s="46">
        <v>69.5</v>
      </c>
      <c r="AY114" s="46">
        <v>79.5</v>
      </c>
      <c r="AZ114" s="46">
        <v>86</v>
      </c>
      <c r="BA114" s="46">
        <v>70.5</v>
      </c>
      <c r="BB114" s="46">
        <v>70.5</v>
      </c>
      <c r="BC114" s="63">
        <v>74.5</v>
      </c>
      <c r="BD114" s="63">
        <v>76</v>
      </c>
      <c r="CH114" s="10"/>
      <c r="ED114"/>
    </row>
    <row r="115" spans="22:134">
      <c r="V115" t="s">
        <v>29</v>
      </c>
      <c r="W115">
        <v>0.3364411294619073</v>
      </c>
      <c r="X115">
        <v>0.40488458067708782</v>
      </c>
      <c r="Y115">
        <v>0.55818237642001833</v>
      </c>
      <c r="AQ115" s="62" t="s">
        <v>22</v>
      </c>
      <c r="AR115" s="66">
        <v>0.92717264994553428</v>
      </c>
      <c r="AS115" s="66">
        <v>0.87287156094397578</v>
      </c>
      <c r="AT115" s="66">
        <v>0.94010214813586368</v>
      </c>
      <c r="AU115" s="66">
        <v>0.87287156094396956</v>
      </c>
      <c r="AV115" s="66">
        <v>0.914991421995628</v>
      </c>
      <c r="AW115" s="66">
        <v>0.96836405227008571</v>
      </c>
      <c r="AX115" s="66">
        <v>1.0440737953277504</v>
      </c>
      <c r="AY115" s="66">
        <v>1.1208970766356077</v>
      </c>
      <c r="AZ115" s="66">
        <v>0.57735026918962584</v>
      </c>
      <c r="BA115" s="66">
        <v>0.68824720161168518</v>
      </c>
      <c r="BB115" s="66">
        <v>1.0170744045562459</v>
      </c>
      <c r="BC115" s="63">
        <v>0.7559289460184544</v>
      </c>
      <c r="BD115" s="63">
        <v>0.57735026918754173</v>
      </c>
      <c r="CH115" s="10"/>
      <c r="ED115"/>
    </row>
    <row r="116" spans="22:134">
      <c r="V116" t="s">
        <v>21</v>
      </c>
      <c r="W116">
        <v>5</v>
      </c>
      <c r="X116">
        <v>5</v>
      </c>
      <c r="Y116">
        <v>4</v>
      </c>
      <c r="AQ116" s="62" t="s">
        <v>20</v>
      </c>
      <c r="AR116" s="66">
        <v>1.155</v>
      </c>
      <c r="AS116" s="66">
        <v>1.155</v>
      </c>
      <c r="AT116" s="66">
        <v>1.155</v>
      </c>
      <c r="AU116" s="66">
        <v>1.155</v>
      </c>
      <c r="AV116" s="66">
        <v>1.155</v>
      </c>
      <c r="AW116" s="66">
        <v>1.155</v>
      </c>
      <c r="AX116" s="66">
        <v>1.155</v>
      </c>
      <c r="AY116" s="66">
        <v>1.155</v>
      </c>
      <c r="AZ116" s="66">
        <v>1.155</v>
      </c>
      <c r="BA116" s="66">
        <v>1.155</v>
      </c>
      <c r="BB116" s="66">
        <v>1.155</v>
      </c>
      <c r="BC116" s="66">
        <v>1.155</v>
      </c>
      <c r="BD116" s="66">
        <v>1.155</v>
      </c>
      <c r="CH116" s="10"/>
      <c r="ED116"/>
    </row>
    <row r="117" spans="22:134">
      <c r="V117" t="s">
        <v>20</v>
      </c>
      <c r="W117" s="15">
        <v>0.42409999999999998</v>
      </c>
      <c r="X117" s="15">
        <v>0.42409999999999998</v>
      </c>
      <c r="Y117" s="15">
        <v>0.50170000000000003</v>
      </c>
      <c r="AQ117" s="62" t="s">
        <v>19</v>
      </c>
      <c r="AR117" s="66">
        <v>1.155</v>
      </c>
      <c r="AS117" s="66">
        <v>1.155</v>
      </c>
      <c r="AT117" s="66">
        <v>1.155</v>
      </c>
      <c r="AU117" s="66">
        <v>1.155</v>
      </c>
      <c r="AV117" s="66">
        <v>1.155</v>
      </c>
      <c r="AW117" s="66">
        <v>1.155</v>
      </c>
      <c r="AX117" s="66">
        <v>1.155</v>
      </c>
      <c r="AY117" s="66">
        <v>1.155</v>
      </c>
      <c r="AZ117" s="66">
        <v>1.155</v>
      </c>
      <c r="BA117" s="66">
        <v>1.155</v>
      </c>
      <c r="BB117" s="66">
        <v>1.155</v>
      </c>
      <c r="BC117" s="66">
        <v>1.155</v>
      </c>
      <c r="BD117" s="66">
        <v>1.155</v>
      </c>
      <c r="CH117" s="10"/>
      <c r="ED117"/>
    </row>
    <row r="118" spans="22:134" ht="15" thickBot="1">
      <c r="V118" t="s">
        <v>19</v>
      </c>
      <c r="W118" s="15">
        <v>0.4854</v>
      </c>
      <c r="X118" s="15">
        <v>0.4854</v>
      </c>
      <c r="Y118" s="15">
        <v>0.57020000000000004</v>
      </c>
      <c r="AQ118" s="64" t="s">
        <v>18</v>
      </c>
      <c r="AR118" s="69" t="s">
        <v>17</v>
      </c>
      <c r="AS118" s="69" t="s">
        <v>17</v>
      </c>
      <c r="AT118" s="69" t="s">
        <v>17</v>
      </c>
      <c r="AU118" s="69" t="s">
        <v>17</v>
      </c>
      <c r="AV118" s="69" t="s">
        <v>17</v>
      </c>
      <c r="AW118" s="69" t="s">
        <v>17</v>
      </c>
      <c r="AX118" s="69" t="s">
        <v>17</v>
      </c>
      <c r="AY118" s="69" t="s">
        <v>17</v>
      </c>
      <c r="AZ118" s="69" t="s">
        <v>17</v>
      </c>
      <c r="BA118" s="69" t="s">
        <v>17</v>
      </c>
      <c r="BB118" s="69" t="s">
        <v>17</v>
      </c>
      <c r="BC118" s="69" t="s">
        <v>17</v>
      </c>
      <c r="BD118" s="69" t="s">
        <v>17</v>
      </c>
      <c r="BE118" s="11"/>
      <c r="BF118" s="11"/>
      <c r="CH118" s="10"/>
      <c r="ED118"/>
    </row>
    <row r="119" spans="22:134">
      <c r="V119" s="11" t="s">
        <v>18</v>
      </c>
      <c r="W119" s="11" t="s">
        <v>28</v>
      </c>
      <c r="X119" s="11" t="s">
        <v>17</v>
      </c>
      <c r="Y119" s="11" t="s">
        <v>26</v>
      </c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CH119" s="10"/>
      <c r="ED119"/>
    </row>
    <row r="120" spans="22:134">
      <c r="CH120" s="10"/>
      <c r="ED120"/>
    </row>
    <row r="121" spans="22:134">
      <c r="CH121" s="10"/>
      <c r="ED121"/>
    </row>
    <row r="122" spans="22:134">
      <c r="CH122" s="10"/>
      <c r="ED122"/>
    </row>
    <row r="123" spans="22:134">
      <c r="CH123" s="10"/>
      <c r="ED123"/>
    </row>
    <row r="124" spans="22:134">
      <c r="BE124" s="11"/>
      <c r="BF124" s="11"/>
      <c r="CH124" s="10"/>
      <c r="ED124"/>
    </row>
    <row r="125" spans="22:134">
      <c r="CH125" s="10"/>
      <c r="ED125"/>
    </row>
    <row r="126" spans="22:134">
      <c r="CH126" s="10"/>
      <c r="ED126"/>
    </row>
    <row r="127" spans="22:134">
      <c r="CH127" s="10"/>
      <c r="ED127"/>
    </row>
    <row r="128" spans="22:134">
      <c r="CH128" s="10"/>
      <c r="ED128"/>
    </row>
    <row r="129" spans="57:134">
      <c r="CH129" s="10"/>
      <c r="ED129"/>
    </row>
    <row r="130" spans="57:134">
      <c r="BE130" s="11"/>
      <c r="BF130" s="11"/>
      <c r="CH130" s="10"/>
      <c r="ED130"/>
    </row>
  </sheetData>
  <mergeCells count="44">
    <mergeCell ref="BE2:BF2"/>
    <mergeCell ref="W50:AD50"/>
    <mergeCell ref="AG50:AN50"/>
    <mergeCell ref="AQ50:AX50"/>
    <mergeCell ref="A1:P1"/>
    <mergeCell ref="W2:X2"/>
    <mergeCell ref="Y2:Z2"/>
    <mergeCell ref="AA2:AB2"/>
    <mergeCell ref="V1:AZ1"/>
    <mergeCell ref="AU2:AV2"/>
    <mergeCell ref="AW2:AX2"/>
    <mergeCell ref="AY2:AZ2"/>
    <mergeCell ref="AC2:AD2"/>
    <mergeCell ref="AE2:AF2"/>
    <mergeCell ref="AG2:AH2"/>
    <mergeCell ref="AI2:AJ2"/>
    <mergeCell ref="AK2:AL2"/>
    <mergeCell ref="AO2:AP2"/>
    <mergeCell ref="V80:AK80"/>
    <mergeCell ref="W69:X69"/>
    <mergeCell ref="AM2:AN2"/>
    <mergeCell ref="V10:AK10"/>
    <mergeCell ref="AO80:BD80"/>
    <mergeCell ref="AQ2:AR2"/>
    <mergeCell ref="AS2:AT2"/>
    <mergeCell ref="V20:AK20"/>
    <mergeCell ref="BA2:BB2"/>
    <mergeCell ref="BC2:BD2"/>
    <mergeCell ref="BK26:BR26"/>
    <mergeCell ref="BK34:BR34"/>
    <mergeCell ref="BK43:BR43"/>
    <mergeCell ref="AQ43:AX43"/>
    <mergeCell ref="W63:X63"/>
    <mergeCell ref="AG43:AN43"/>
    <mergeCell ref="W34:AD34"/>
    <mergeCell ref="AG26:AN26"/>
    <mergeCell ref="AG34:AN34"/>
    <mergeCell ref="AQ26:AX26"/>
    <mergeCell ref="AQ34:AX34"/>
    <mergeCell ref="BA43:BH43"/>
    <mergeCell ref="BA34:BH34"/>
    <mergeCell ref="BA26:BH26"/>
    <mergeCell ref="W26:AD26"/>
    <mergeCell ref="W43:AD43"/>
  </mergeCells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R241"/>
  <sheetViews>
    <sheetView tabSelected="1" topLeftCell="CH1" zoomScale="98" zoomScaleNormal="98" zoomScalePageLayoutView="98" workbookViewId="0">
      <selection activeCell="CT1" activeCellId="1" sqref="CQ1:CQ1048576 CT1:CT1048576"/>
    </sheetView>
  </sheetViews>
  <sheetFormatPr baseColWidth="10" defaultRowHeight="14" x14ac:dyDescent="0"/>
  <cols>
    <col min="1" max="1" width="7.1640625" bestFit="1" customWidth="1"/>
    <col min="2" max="16" width="5" bestFit="1" customWidth="1"/>
    <col min="17" max="20" width="5" customWidth="1"/>
    <col min="22" max="22" width="14.1640625" customWidth="1"/>
    <col min="23" max="23" width="4.83203125" customWidth="1"/>
    <col min="24" max="25" width="5.5" customWidth="1"/>
    <col min="26" max="26" width="6.5" customWidth="1"/>
    <col min="27" max="27" width="4.83203125" customWidth="1"/>
    <col min="28" max="28" width="5" customWidth="1"/>
    <col min="29" max="29" width="5.5" customWidth="1"/>
    <col min="30" max="31" width="5.83203125" customWidth="1"/>
    <col min="32" max="32" width="11.83203125" bestFit="1" customWidth="1"/>
    <col min="33" max="33" width="5.5" customWidth="1"/>
    <col min="34" max="34" width="7.1640625" customWidth="1"/>
    <col min="35" max="35" width="5.5" customWidth="1"/>
    <col min="36" max="36" width="6" customWidth="1"/>
    <col min="37" max="37" width="6.83203125" customWidth="1"/>
    <col min="38" max="38" width="5.5" customWidth="1"/>
    <col min="39" max="39" width="7" customWidth="1"/>
    <col min="40" max="40" width="8.5" customWidth="1"/>
    <col min="41" max="41" width="5" customWidth="1"/>
    <col min="42" max="42" width="9.5" bestFit="1" customWidth="1"/>
    <col min="43" max="43" width="6.5" customWidth="1"/>
    <col min="44" max="44" width="5.5" customWidth="1"/>
    <col min="45" max="45" width="5.83203125" customWidth="1"/>
    <col min="46" max="46" width="8.5" customWidth="1"/>
    <col min="47" max="47" width="5.83203125" customWidth="1"/>
    <col min="48" max="48" width="7" customWidth="1"/>
    <col min="49" max="49" width="13.1640625" customWidth="1"/>
    <col min="50" max="51" width="5.5" customWidth="1"/>
    <col min="52" max="53" width="11.83203125" bestFit="1" customWidth="1"/>
    <col min="54" max="54" width="7.5" customWidth="1"/>
    <col min="55" max="55" width="13.5" bestFit="1" customWidth="1"/>
    <col min="56" max="58" width="7.5" customWidth="1"/>
    <col min="59" max="59" width="8.5" customWidth="1"/>
    <col min="60" max="60" width="5.83203125" customWidth="1"/>
    <col min="61" max="61" width="7.5" customWidth="1"/>
    <col min="62" max="62" width="9.5" bestFit="1" customWidth="1"/>
    <col min="63" max="63" width="6.5" customWidth="1"/>
    <col min="64" max="64" width="6.1640625" customWidth="1"/>
    <col min="65" max="65" width="5.1640625" customWidth="1"/>
    <col min="66" max="66" width="4.83203125" customWidth="1"/>
    <col min="67" max="67" width="8.1640625" customWidth="1"/>
    <col min="68" max="68" width="7.5" customWidth="1"/>
    <col min="69" max="69" width="8.5" customWidth="1"/>
    <col min="70" max="70" width="6.83203125" customWidth="1"/>
    <col min="71" max="71" width="6.5" customWidth="1"/>
    <col min="78" max="80" width="12" bestFit="1" customWidth="1"/>
    <col min="81" max="81" width="14.5" bestFit="1" customWidth="1"/>
    <col min="82" max="84" width="12" bestFit="1" customWidth="1"/>
    <col min="85" max="85" width="15.1640625" bestFit="1" customWidth="1"/>
    <col min="86" max="93" width="12" bestFit="1" customWidth="1"/>
    <col min="94" max="94" width="11" bestFit="1" customWidth="1"/>
    <col min="95" max="95" width="12.5" style="10" bestFit="1" customWidth="1"/>
    <col min="96" max="97" width="12" bestFit="1" customWidth="1"/>
    <col min="98" max="98" width="12" style="10" bestFit="1" customWidth="1"/>
    <col min="99" max="108" width="12" bestFit="1" customWidth="1"/>
    <col min="109" max="109" width="12.5" bestFit="1" customWidth="1"/>
    <col min="110" max="110" width="12" bestFit="1" customWidth="1"/>
    <col min="111" max="116" width="12" hidden="1" customWidth="1"/>
    <col min="117" max="117" width="13.5" hidden="1" customWidth="1"/>
    <col min="118" max="119" width="12" hidden="1" customWidth="1"/>
    <col min="120" max="120" width="12.5" bestFit="1" customWidth="1"/>
    <col min="121" max="121" width="12" bestFit="1" customWidth="1"/>
    <col min="122" max="130" width="0" hidden="1" customWidth="1"/>
    <col min="131" max="132" width="12" bestFit="1" customWidth="1"/>
    <col min="133" max="133" width="12.5" bestFit="1" customWidth="1"/>
    <col min="134" max="134" width="12" style="10" bestFit="1" customWidth="1"/>
    <col min="135" max="145" width="12" bestFit="1" customWidth="1"/>
    <col min="146" max="146" width="12.5" bestFit="1" customWidth="1"/>
    <col min="147" max="149" width="12" bestFit="1" customWidth="1"/>
    <col min="150" max="150" width="15.1640625" bestFit="1" customWidth="1"/>
    <col min="151" max="152" width="12" bestFit="1" customWidth="1"/>
    <col min="153" max="153" width="12.5" bestFit="1" customWidth="1"/>
    <col min="154" max="154" width="12" bestFit="1" customWidth="1"/>
  </cols>
  <sheetData>
    <row r="1" spans="1:148">
      <c r="A1" s="132" t="s">
        <v>91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92"/>
      <c r="R1" s="92"/>
      <c r="S1" s="93"/>
      <c r="T1" s="77"/>
      <c r="V1" s="131" t="s">
        <v>90</v>
      </c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  <c r="AK1" s="131"/>
      <c r="AL1" s="131"/>
      <c r="AM1" s="131"/>
      <c r="AN1" s="131"/>
      <c r="AO1" s="131"/>
      <c r="AP1" s="131"/>
      <c r="AQ1" s="131"/>
      <c r="AR1" s="131"/>
      <c r="AS1" s="131"/>
      <c r="AT1" s="131"/>
      <c r="AU1" s="131"/>
      <c r="AV1" s="131"/>
      <c r="AW1" s="131"/>
      <c r="AX1" s="131"/>
      <c r="AY1" s="131"/>
      <c r="AZ1" s="131"/>
      <c r="BA1" s="77"/>
      <c r="BB1" s="77"/>
      <c r="BC1" s="77"/>
      <c r="BD1" s="77"/>
      <c r="BE1" s="77"/>
      <c r="BF1" s="77"/>
      <c r="BG1" s="77"/>
      <c r="BH1" s="77"/>
      <c r="BN1" s="42" t="s">
        <v>89</v>
      </c>
      <c r="CI1" s="42" t="s">
        <v>88</v>
      </c>
      <c r="CJ1" s="42"/>
      <c r="CK1" s="42"/>
      <c r="CL1" s="42"/>
      <c r="CM1" s="42"/>
      <c r="CN1" s="42"/>
      <c r="ED1"/>
      <c r="ER1" s="10"/>
    </row>
    <row r="2" spans="1:148">
      <c r="A2" s="94" t="s">
        <v>87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8"/>
      <c r="V2" s="18"/>
      <c r="W2" s="127" t="s">
        <v>16</v>
      </c>
      <c r="X2" s="127"/>
      <c r="Y2" s="127" t="s">
        <v>15</v>
      </c>
      <c r="Z2" s="127"/>
      <c r="AA2" s="127" t="s">
        <v>14</v>
      </c>
      <c r="AB2" s="127"/>
      <c r="AC2" s="127" t="s">
        <v>13</v>
      </c>
      <c r="AD2" s="127"/>
      <c r="AE2" s="127" t="s">
        <v>12</v>
      </c>
      <c r="AF2" s="127"/>
      <c r="AG2" s="127" t="s">
        <v>11</v>
      </c>
      <c r="AH2" s="127"/>
      <c r="AI2" s="127" t="s">
        <v>10</v>
      </c>
      <c r="AJ2" s="127"/>
      <c r="AK2" s="127" t="s">
        <v>9</v>
      </c>
      <c r="AL2" s="127"/>
      <c r="AM2" s="127" t="s">
        <v>8</v>
      </c>
      <c r="AN2" s="127"/>
      <c r="AO2" s="127" t="s">
        <v>7</v>
      </c>
      <c r="AP2" s="127"/>
      <c r="AQ2" s="127" t="s">
        <v>6</v>
      </c>
      <c r="AR2" s="127"/>
      <c r="AS2" s="127" t="s">
        <v>5</v>
      </c>
      <c r="AT2" s="127"/>
      <c r="AU2" s="127" t="s">
        <v>4</v>
      </c>
      <c r="AV2" s="127"/>
      <c r="AW2" s="127" t="s">
        <v>3</v>
      </c>
      <c r="AX2" s="127"/>
      <c r="AY2" s="127" t="s">
        <v>2</v>
      </c>
      <c r="AZ2" s="127"/>
      <c r="BA2" s="127" t="s">
        <v>97</v>
      </c>
      <c r="BB2" s="127"/>
      <c r="BC2" s="127" t="s">
        <v>98</v>
      </c>
      <c r="BD2" s="127"/>
      <c r="BE2" s="127" t="s">
        <v>99</v>
      </c>
      <c r="BF2" s="127"/>
      <c r="BG2" s="33"/>
      <c r="BH2" s="33"/>
      <c r="BK2" s="18"/>
      <c r="BL2" s="76" t="s">
        <v>16</v>
      </c>
      <c r="BM2" s="76" t="s">
        <v>15</v>
      </c>
      <c r="BN2" s="76" t="s">
        <v>14</v>
      </c>
      <c r="BO2" s="76" t="s">
        <v>13</v>
      </c>
      <c r="BP2" s="76" t="s">
        <v>12</v>
      </c>
      <c r="BQ2" s="76" t="s">
        <v>11</v>
      </c>
      <c r="BR2" s="76" t="s">
        <v>10</v>
      </c>
      <c r="BS2" s="76" t="s">
        <v>9</v>
      </c>
      <c r="BT2" s="76" t="s">
        <v>8</v>
      </c>
      <c r="BU2" s="76" t="s">
        <v>7</v>
      </c>
      <c r="BV2" s="76" t="s">
        <v>6</v>
      </c>
      <c r="BW2" s="76" t="s">
        <v>5</v>
      </c>
      <c r="BX2" s="76" t="s">
        <v>4</v>
      </c>
      <c r="BY2" s="76" t="s">
        <v>3</v>
      </c>
      <c r="BZ2" s="76" t="s">
        <v>2</v>
      </c>
      <c r="CA2" s="76" t="s">
        <v>97</v>
      </c>
      <c r="CB2" s="76" t="s">
        <v>98</v>
      </c>
      <c r="CC2" s="76" t="s">
        <v>99</v>
      </c>
      <c r="CD2" s="33"/>
      <c r="CE2" s="33"/>
      <c r="CF2" s="33"/>
      <c r="CI2" s="18"/>
      <c r="CJ2" s="18" t="s">
        <v>52</v>
      </c>
      <c r="CK2" s="18" t="s">
        <v>51</v>
      </c>
      <c r="CL2" s="18"/>
      <c r="CM2" s="83" t="s">
        <v>50</v>
      </c>
      <c r="CN2" s="83" t="s">
        <v>49</v>
      </c>
      <c r="CO2" s="34" t="s">
        <v>48</v>
      </c>
      <c r="CP2" s="34" t="s">
        <v>86</v>
      </c>
      <c r="CQ2" s="34" t="s">
        <v>85</v>
      </c>
      <c r="CR2" s="34" t="s">
        <v>47</v>
      </c>
      <c r="CS2" s="34" t="s">
        <v>84</v>
      </c>
      <c r="CT2" s="34" t="s">
        <v>83</v>
      </c>
      <c r="ED2"/>
    </row>
    <row r="3" spans="1:148" ht="18.75" customHeight="1">
      <c r="A3" s="95"/>
      <c r="B3" s="81" t="s">
        <v>16</v>
      </c>
      <c r="C3" s="81" t="s">
        <v>15</v>
      </c>
      <c r="D3" s="81" t="s">
        <v>14</v>
      </c>
      <c r="E3" s="81" t="s">
        <v>13</v>
      </c>
      <c r="F3" s="81" t="s">
        <v>12</v>
      </c>
      <c r="G3" s="81" t="s">
        <v>11</v>
      </c>
      <c r="H3" s="81" t="s">
        <v>10</v>
      </c>
      <c r="I3" s="81" t="s">
        <v>9</v>
      </c>
      <c r="J3" s="6" t="s">
        <v>8</v>
      </c>
      <c r="K3" s="81" t="s">
        <v>7</v>
      </c>
      <c r="L3" s="81" t="s">
        <v>6</v>
      </c>
      <c r="M3" s="81" t="s">
        <v>5</v>
      </c>
      <c r="N3" s="81" t="s">
        <v>4</v>
      </c>
      <c r="O3" s="81" t="s">
        <v>3</v>
      </c>
      <c r="P3" s="71" t="s">
        <v>2</v>
      </c>
      <c r="Q3" s="81" t="s">
        <v>97</v>
      </c>
      <c r="R3" s="71" t="s">
        <v>98</v>
      </c>
      <c r="S3" s="81" t="s">
        <v>99</v>
      </c>
      <c r="T3" s="57"/>
      <c r="V3" s="25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25"/>
      <c r="BA3" s="76"/>
      <c r="BB3" s="25"/>
      <c r="BC3" s="76"/>
      <c r="BD3" s="25"/>
      <c r="BE3" s="76"/>
      <c r="BF3" s="25"/>
      <c r="BG3" s="26"/>
      <c r="BH3" s="26"/>
      <c r="BK3" s="17"/>
      <c r="BL3" s="76">
        <f>AVERAGE(W4:W6)</f>
        <v>73.666666666666671</v>
      </c>
      <c r="BM3" s="76">
        <f>AVERAGE(Y4:Y6)</f>
        <v>73.166666666666671</v>
      </c>
      <c r="BN3" s="76">
        <f>AVERAGE(AA4:AA6)</f>
        <v>72.166666666666671</v>
      </c>
      <c r="BO3" s="76">
        <f>AVERAGE(AC4:AC6)</f>
        <v>81.833333333333329</v>
      </c>
      <c r="BP3" s="76">
        <f>AVERAGE(AE4:AE6)</f>
        <v>61.333333333333336</v>
      </c>
      <c r="BQ3" s="76">
        <f>AVERAGE(AG4:AG6)</f>
        <v>78.166666666666671</v>
      </c>
      <c r="BR3" s="76">
        <f>AVERAGE(AI4:AI6)</f>
        <v>79</v>
      </c>
      <c r="BS3" s="76">
        <f>AVERAGE(AK4:AK6)</f>
        <v>85.166666666666671</v>
      </c>
      <c r="BT3" s="76">
        <f>AVERAGE(AM4:AM6)</f>
        <v>81.333333333333329</v>
      </c>
      <c r="BU3" s="76">
        <f>AVERAGE(AO4:AO6)</f>
        <v>73</v>
      </c>
      <c r="BV3" s="76">
        <f>AVERAGE(AQ4:AQ6)</f>
        <v>74.166666666666671</v>
      </c>
      <c r="BW3" s="76">
        <f>AVERAGE(AS4:AS6)</f>
        <v>74.333333333333329</v>
      </c>
      <c r="BX3" s="76">
        <f>AVERAGE(AU4:AU6)</f>
        <v>73</v>
      </c>
      <c r="BY3" s="76">
        <f>AVERAGE(AW4:AW6)</f>
        <v>74.166666666666671</v>
      </c>
      <c r="BZ3" s="76">
        <f>AVERAGE(AY5:AY6)</f>
        <v>78</v>
      </c>
      <c r="CA3" s="76">
        <f>AVERAGE(BA5:BA6)</f>
        <v>75.25</v>
      </c>
      <c r="CB3" s="76">
        <f>AVERAGE(BC4,BC6)</f>
        <v>75.75</v>
      </c>
      <c r="CC3" s="76">
        <f>AVERAGE(BE5:BE6)</f>
        <v>72.5</v>
      </c>
      <c r="CD3" s="33"/>
      <c r="CE3" s="33"/>
      <c r="CF3" s="33"/>
      <c r="CI3" s="20" t="s">
        <v>46</v>
      </c>
      <c r="CJ3" s="18">
        <v>3</v>
      </c>
      <c r="CK3" s="18">
        <v>18</v>
      </c>
      <c r="CL3" s="43">
        <f>BL3</f>
        <v>73.666666666666671</v>
      </c>
      <c r="CM3" s="84">
        <f>SQRT(BL4)</f>
        <v>5.5677643628300215</v>
      </c>
      <c r="CN3" s="84">
        <f>SQRT(BL12)</f>
        <v>5.5677643628300215</v>
      </c>
      <c r="CO3" s="18">
        <f t="shared" ref="CO3:CO20" si="0">CM3/CL3</f>
        <v>7.5580511712624726E-2</v>
      </c>
      <c r="CP3" s="18">
        <f>SUM(CO3:CO13)/CK3</f>
        <v>1.8959435237730402E-2</v>
      </c>
      <c r="CQ3" s="125">
        <f t="shared" ref="CQ3:CQ20" si="1">CP3*CL3</f>
        <v>1.3966783958461397</v>
      </c>
      <c r="CR3" s="18">
        <f t="shared" ref="CR3:CR20" si="2">CN3/CL3</f>
        <v>7.5580511712624726E-2</v>
      </c>
      <c r="CS3" s="18">
        <f>SUM(CR3:CR11)/CK3</f>
        <v>1.6061378713453273E-2</v>
      </c>
      <c r="CT3" s="125">
        <f t="shared" ref="CT3:CT20" si="3">CS3*CL3</f>
        <v>1.1831882318910578</v>
      </c>
      <c r="ED3"/>
    </row>
    <row r="4" spans="1:148">
      <c r="A4" s="96" t="s">
        <v>92</v>
      </c>
      <c r="B4" s="87"/>
      <c r="C4" s="91"/>
      <c r="D4" s="87"/>
      <c r="E4" s="91"/>
      <c r="F4" s="87"/>
      <c r="G4" s="91"/>
      <c r="H4" s="87"/>
      <c r="I4" s="91"/>
      <c r="J4" s="87"/>
      <c r="K4" s="91"/>
      <c r="L4" s="87"/>
      <c r="M4" s="91"/>
      <c r="N4" s="87"/>
      <c r="O4" s="91"/>
      <c r="P4" s="87"/>
      <c r="Q4" s="91"/>
      <c r="R4" s="87"/>
      <c r="S4" s="49"/>
      <c r="T4" s="1"/>
      <c r="V4" s="4" t="s">
        <v>92</v>
      </c>
      <c r="W4" s="31">
        <f>AVERAGE(B5:B6)</f>
        <v>74.5</v>
      </c>
      <c r="X4" s="31">
        <v>2</v>
      </c>
      <c r="Y4" s="31">
        <f>AVERAGE(C5:C6)</f>
        <v>74.5</v>
      </c>
      <c r="Z4" s="31">
        <v>2</v>
      </c>
      <c r="AA4" s="31">
        <f>AVERAGE(D5:D6)</f>
        <v>75</v>
      </c>
      <c r="AB4" s="31">
        <v>2</v>
      </c>
      <c r="AC4" s="31">
        <f>AVERAGE(E5:E6)</f>
        <v>82.5</v>
      </c>
      <c r="AD4" s="31">
        <v>2</v>
      </c>
      <c r="AE4" s="31">
        <f>AVERAGE(F5:F6)</f>
        <v>64</v>
      </c>
      <c r="AF4" s="31">
        <v>2</v>
      </c>
      <c r="AG4" s="31">
        <f>AVERAGE(G5:G6)</f>
        <v>80.5</v>
      </c>
      <c r="AH4" s="31">
        <v>2</v>
      </c>
      <c r="AI4" s="31">
        <f>AVERAGE(H5:H6)</f>
        <v>80</v>
      </c>
      <c r="AJ4" s="31">
        <v>2</v>
      </c>
      <c r="AK4" s="31">
        <f>AVERAGE(I5:I6)</f>
        <v>87</v>
      </c>
      <c r="AL4" s="31">
        <v>2</v>
      </c>
      <c r="AM4" s="31">
        <f>AVERAGE(J5:J6)</f>
        <v>83.5</v>
      </c>
      <c r="AN4" s="31">
        <v>2</v>
      </c>
      <c r="AO4" s="31">
        <f>AVERAGE(K5:K6)</f>
        <v>74.5</v>
      </c>
      <c r="AP4" s="31">
        <v>2</v>
      </c>
      <c r="AQ4" s="31">
        <f>AVERAGE(L5:L6)</f>
        <v>76.5</v>
      </c>
      <c r="AR4" s="31">
        <v>2</v>
      </c>
      <c r="AS4" s="31">
        <f>AVERAGE(M5:M6)</f>
        <v>73.5</v>
      </c>
      <c r="AT4" s="31">
        <v>2</v>
      </c>
      <c r="AU4" s="31">
        <f>AVERAGE(N5:N6)</f>
        <v>73.5</v>
      </c>
      <c r="AV4" s="31">
        <v>2</v>
      </c>
      <c r="AW4" s="31">
        <f>AVERAGE(O5:O6)</f>
        <v>78</v>
      </c>
      <c r="AX4" s="31">
        <v>2</v>
      </c>
      <c r="AY4" s="37">
        <f>AVERAGE(P5:P6)</f>
        <v>80.5</v>
      </c>
      <c r="AZ4" s="31">
        <v>2</v>
      </c>
      <c r="BA4" s="37">
        <f>AVERAGE(Q5:Q6)</f>
        <v>78</v>
      </c>
      <c r="BB4" s="31">
        <v>2</v>
      </c>
      <c r="BC4" s="31">
        <f>AVERAGE(R5:R6)</f>
        <v>79</v>
      </c>
      <c r="BD4" s="31">
        <v>2</v>
      </c>
      <c r="BE4" s="37">
        <f>AVERAGE(S5:S6)</f>
        <v>73.5</v>
      </c>
      <c r="BF4" s="31">
        <v>2</v>
      </c>
      <c r="BG4" s="35"/>
      <c r="BH4" s="35"/>
      <c r="BK4" s="17" t="s">
        <v>82</v>
      </c>
      <c r="BL4" s="76">
        <f>SUM((X4-1)*AB28,(X5-1)*AB29,(X6-1)*AB30)/SUM(X4-1,X5-1,X6-1)</f>
        <v>31</v>
      </c>
      <c r="BM4" s="76">
        <f>SUM((Z4-1)*AL28,(Z5-1)*AL29,(Z6-1)*AL30)/SUM(Z4-1,Z5-1,Z6-1)</f>
        <v>1.833333333333333</v>
      </c>
      <c r="BN4" s="76">
        <f>SUM((AB4-1)*AV28,(AB5-1)*AV29,(AB6-1)*AV30)/SUM(AB4-1,AB5-1,AB6-1)</f>
        <v>0.83333333333333348</v>
      </c>
      <c r="BO4" s="76">
        <f>SUM((AD4-1)*BF28,(AD5-1)*BF29,(AD6-1)*BF30)/SUM(AD4-1,AD5-1,AD6-1)</f>
        <v>3.1666666666666661</v>
      </c>
      <c r="BP4" s="76">
        <f>SUM((AF4-1)*BP28,(AF5-1)*BP29,(AF6-1)*BP30)/SUM(AF4-1,AF5-1,AF6-1)</f>
        <v>2.3333333333333335</v>
      </c>
      <c r="BQ4" s="76">
        <f>SUM((AH4-1)*AB36,(AH5-1)*AB37,(AH6-1)*AB38)/SUM(AH4-1,AH5-1,AH6-1)</f>
        <v>8.5000000000000018</v>
      </c>
      <c r="BR4" s="76">
        <f>SUM((AJ4-1)*AL36,(AJ5-1)*AL37,(AJ6-1)*AL38)/SUM(AJ4-1,AJ5-1,AJ6-1)</f>
        <v>3.3333333333333339</v>
      </c>
      <c r="BS4" s="76">
        <f>SUM((AL4-1)*AV36,(AL5-1)*AV37,(AL6-1)*AV38)/SUM(AL4-1,AL5-1,AL6-1)</f>
        <v>7.5000000000000009</v>
      </c>
      <c r="BT4" s="76">
        <f>SUM((AN4-1)*BF36,(AN5-1)*BF37,(AN6-1)*BF38)/SUM(AN4-1,AN5-1,AN6-1)</f>
        <v>5.0000000000000009</v>
      </c>
      <c r="BU4" s="76">
        <f>SUM((AP4-1)*BP36,(AP5-1)*BP37,(AP6-1)*BP38)/SUM(AP4-1,AP5-1,AP6-1)</f>
        <v>4.3333333333333339</v>
      </c>
      <c r="BV4" s="76">
        <f>SUM((AR4-1)*AB45,(AR5-1)*AB46,(AR6-1)*AB47)/SUM(AR4-1,AR5-1,AR6-1)</f>
        <v>8.5</v>
      </c>
      <c r="BW4" s="76">
        <f>SUM((AT4-1)*AL45,(AT5-1)*AL46,(AT6-1)*AL47)/SUM(AT4-1,AT5-1,AT6-1)</f>
        <v>1.0000000000000002</v>
      </c>
      <c r="BX4" s="76">
        <f>SUM((AV4-1)*AV45,(AV5-1)*AV46,(AV6-1)*AV47)/SUM(AV4-1,AV5-1,AV6-1)</f>
        <v>1.6666666666666663</v>
      </c>
      <c r="BY4" s="76">
        <f>SUM((AX4-1)*BF45,(AX5-1)*BF46,(AX6-1)*BF47)/SUM(AX4-1,AX5-1,AX6-1)</f>
        <v>4.166666666666667</v>
      </c>
      <c r="BZ4" s="76">
        <f>SUM((AZ4-1)*BP45,(AZ5-1)*BP46,(AZ6-1)*BP47)/SUM(BA4-1,AZ5-1,AZ6-1)</f>
        <v>6.3291139240506345E-3</v>
      </c>
      <c r="CA4" s="76">
        <f>SUM((BB4-1)*AB52,(BB5-1)*AB53,(BB6-1)*AB54)/SUM(BB4-1,BB5-1,BB6-1)</f>
        <v>4.833333333333333</v>
      </c>
      <c r="CB4" s="76">
        <f>SUM((BD4-1)*AL52,(BD5-1)*AL53,(BD6-1)*AL54)/SUM(BD4-1,BD5-1,BD6-1)</f>
        <v>9</v>
      </c>
      <c r="CC4" s="76">
        <f>SUM((BF4-1)*AV52,(BF5-1)*AV53)/SUM(BF4-1,BF5-1)</f>
        <v>8.5</v>
      </c>
      <c r="CD4" s="33"/>
      <c r="CE4" s="33"/>
      <c r="CF4" s="33"/>
      <c r="CI4" s="18" t="s">
        <v>44</v>
      </c>
      <c r="CJ4" s="18">
        <v>3</v>
      </c>
      <c r="CK4" s="18">
        <v>18</v>
      </c>
      <c r="CL4" s="43">
        <f>BM3</f>
        <v>73.166666666666671</v>
      </c>
      <c r="CM4" s="84">
        <f>SQRT(BM4)</f>
        <v>1.35400640077266</v>
      </c>
      <c r="CN4" s="84">
        <f>SQRT(BM12)</f>
        <v>1.3919410907075054</v>
      </c>
      <c r="CO4" s="18">
        <f t="shared" si="0"/>
        <v>1.8505782242906513E-2</v>
      </c>
      <c r="CP4" s="18">
        <f t="shared" ref="CP4:CP20" si="4">CP3</f>
        <v>1.8959435237730402E-2</v>
      </c>
      <c r="CQ4" s="125">
        <f t="shared" si="1"/>
        <v>1.3871986782272745</v>
      </c>
      <c r="CR4" s="18">
        <f t="shared" si="2"/>
        <v>1.9024251809214195E-2</v>
      </c>
      <c r="CS4" s="18">
        <f t="shared" ref="CS4:CS20" si="5">CS3</f>
        <v>1.6061378713453273E-2</v>
      </c>
      <c r="CT4" s="125">
        <f t="shared" si="3"/>
        <v>1.1751575425343312</v>
      </c>
      <c r="ED4"/>
    </row>
    <row r="5" spans="1:148">
      <c r="A5" s="97" t="s">
        <v>1</v>
      </c>
      <c r="B5" s="48">
        <v>81</v>
      </c>
      <c r="C5" s="91">
        <v>76</v>
      </c>
      <c r="D5" s="48">
        <v>76</v>
      </c>
      <c r="E5" s="91">
        <v>84</v>
      </c>
      <c r="F5" s="48">
        <v>65</v>
      </c>
      <c r="G5" s="91">
        <v>83</v>
      </c>
      <c r="H5" s="48">
        <v>82</v>
      </c>
      <c r="I5" s="91">
        <v>89</v>
      </c>
      <c r="J5" s="48">
        <v>81</v>
      </c>
      <c r="K5" s="91">
        <v>77</v>
      </c>
      <c r="L5" s="48">
        <v>80</v>
      </c>
      <c r="M5" s="91">
        <v>74</v>
      </c>
      <c r="N5" s="48">
        <v>75</v>
      </c>
      <c r="O5" s="91">
        <v>78</v>
      </c>
      <c r="P5" s="48">
        <v>81</v>
      </c>
      <c r="Q5" s="91">
        <v>76</v>
      </c>
      <c r="R5" s="48">
        <v>78</v>
      </c>
      <c r="S5" s="49">
        <v>76</v>
      </c>
      <c r="T5" s="1"/>
      <c r="V5" s="2" t="s">
        <v>93</v>
      </c>
      <c r="W5" s="29">
        <f>AVERAGE(B8:B9)</f>
        <v>74</v>
      </c>
      <c r="X5" s="29">
        <v>2</v>
      </c>
      <c r="Y5" s="29">
        <f>AVERAGE(C8:C9)</f>
        <v>72.5</v>
      </c>
      <c r="Z5" s="29">
        <v>2</v>
      </c>
      <c r="AA5" s="29">
        <f>AVERAGE(D8:D9)</f>
        <v>71.5</v>
      </c>
      <c r="AB5" s="29">
        <v>2</v>
      </c>
      <c r="AC5" s="29">
        <f>AVERAGE(E8:E9)</f>
        <v>81.5</v>
      </c>
      <c r="AD5" s="29">
        <v>2</v>
      </c>
      <c r="AE5" s="29">
        <f>AVERAGE(F8:F9)</f>
        <v>60.5</v>
      </c>
      <c r="AF5" s="29">
        <v>2</v>
      </c>
      <c r="AG5" s="29">
        <f>AVERAGE(G8:G9)</f>
        <v>76.5</v>
      </c>
      <c r="AH5" s="29">
        <v>2</v>
      </c>
      <c r="AI5" s="29">
        <f>AVERAGE(H8:H9)</f>
        <v>78</v>
      </c>
      <c r="AJ5" s="29">
        <v>2</v>
      </c>
      <c r="AK5" s="29">
        <f>AVERAGE(I8:I9)</f>
        <v>84.5</v>
      </c>
      <c r="AL5" s="29">
        <v>2</v>
      </c>
      <c r="AM5" s="29">
        <f>AVERAGE(J8:J9)</f>
        <v>81</v>
      </c>
      <c r="AN5" s="29">
        <v>2</v>
      </c>
      <c r="AO5" s="29">
        <f>AVERAGE(K8:K9)</f>
        <v>72</v>
      </c>
      <c r="AP5" s="29">
        <v>2</v>
      </c>
      <c r="AQ5" s="29">
        <f>AVERAGE(L8:L9)</f>
        <v>74.5</v>
      </c>
      <c r="AR5" s="29">
        <v>2</v>
      </c>
      <c r="AS5" s="29">
        <f>AVERAGE(M8:M9)</f>
        <v>74</v>
      </c>
      <c r="AT5" s="29">
        <v>2</v>
      </c>
      <c r="AU5" s="29">
        <f>AVERAGE(N8:N9)</f>
        <v>71.5</v>
      </c>
      <c r="AV5" s="29">
        <v>2</v>
      </c>
      <c r="AW5" s="29">
        <f>AVERAGE(O8:O9)</f>
        <v>74</v>
      </c>
      <c r="AX5" s="29">
        <v>2</v>
      </c>
      <c r="AY5" s="59">
        <f>AVERAGE(P8:P9)</f>
        <v>78</v>
      </c>
      <c r="AZ5" s="29">
        <v>2</v>
      </c>
      <c r="BA5" s="29">
        <f>AVERAGE(Q8:Q9)</f>
        <v>75.5</v>
      </c>
      <c r="BB5" s="29">
        <v>2</v>
      </c>
      <c r="BC5" s="79">
        <f>AVERAGE(R8:R9)</f>
        <v>74.5</v>
      </c>
      <c r="BD5" s="29">
        <v>2</v>
      </c>
      <c r="BE5" s="29">
        <f>AVERAGE(S8:S9)</f>
        <v>73.5</v>
      </c>
      <c r="BF5" s="29">
        <v>2</v>
      </c>
      <c r="BG5" s="35"/>
      <c r="BH5" s="35"/>
      <c r="BK5" s="41" t="s">
        <v>81</v>
      </c>
      <c r="BL5" s="25">
        <f>SUM(X4:X6)</f>
        <v>6</v>
      </c>
      <c r="BM5" s="25">
        <f>SUM(Z4:Z6)</f>
        <v>6</v>
      </c>
      <c r="BN5" s="25">
        <f>SUM(AB4:AB6)</f>
        <v>6</v>
      </c>
      <c r="BO5" s="25">
        <f>SUM(AD4:AD6)</f>
        <v>6</v>
      </c>
      <c r="BP5" s="25">
        <f>SUM(AF4:AF6)</f>
        <v>6</v>
      </c>
      <c r="BQ5" s="25">
        <f>SUM(AH4:AH6)</f>
        <v>6</v>
      </c>
      <c r="BR5" s="25">
        <f>SUM(AJ4:AJ6)</f>
        <v>6</v>
      </c>
      <c r="BS5" s="25">
        <f>SUM(AL4:AL6)</f>
        <v>6</v>
      </c>
      <c r="BT5" s="25">
        <f>SUM(AN4:AN6)</f>
        <v>6</v>
      </c>
      <c r="BU5" s="25">
        <f>SUM(AP4:AP6)</f>
        <v>6</v>
      </c>
      <c r="BV5" s="25">
        <f>SUM(AR4:AR6)</f>
        <v>6</v>
      </c>
      <c r="BW5" s="25">
        <f>SUM(AT4:AT6)</f>
        <v>6</v>
      </c>
      <c r="BX5" s="25">
        <f>SUM(AV4:AV6)</f>
        <v>6</v>
      </c>
      <c r="BY5" s="25">
        <f>SUM(AX4:AX6)</f>
        <v>6</v>
      </c>
      <c r="BZ5" s="25">
        <f>SUM(AZ4:AZ6)</f>
        <v>6</v>
      </c>
      <c r="CA5" s="25">
        <f>SUM(BB4:BB6)</f>
        <v>6</v>
      </c>
      <c r="CB5" s="25">
        <f>SUM(BD4:BD6)</f>
        <v>6</v>
      </c>
      <c r="CC5" s="25">
        <f>SUM(BF4:BF6)</f>
        <v>6</v>
      </c>
      <c r="CD5" s="26"/>
      <c r="CE5" s="26"/>
      <c r="CF5" s="26"/>
      <c r="CI5" s="18" t="s">
        <v>43</v>
      </c>
      <c r="CJ5" s="18">
        <v>3</v>
      </c>
      <c r="CK5" s="18">
        <v>18</v>
      </c>
      <c r="CL5" s="43">
        <f>BN3</f>
        <v>72.166666666666671</v>
      </c>
      <c r="CM5" s="84">
        <f>SQRT(BN4)</f>
        <v>0.9128709291752769</v>
      </c>
      <c r="CN5" s="84">
        <f>SQRT(BN12)</f>
        <v>1.541103500742244</v>
      </c>
      <c r="CO5" s="18">
        <f t="shared" si="0"/>
        <v>1.2649481697578895E-2</v>
      </c>
      <c r="CP5" s="18">
        <f t="shared" si="4"/>
        <v>1.8959435237730402E-2</v>
      </c>
      <c r="CQ5" s="125">
        <f t="shared" si="1"/>
        <v>1.368239242989544</v>
      </c>
      <c r="CR5" s="18">
        <f t="shared" si="2"/>
        <v>2.1354782920215851E-2</v>
      </c>
      <c r="CS5" s="18">
        <f t="shared" si="5"/>
        <v>1.6061378713453273E-2</v>
      </c>
      <c r="CT5" s="125">
        <f t="shared" si="3"/>
        <v>1.1590961638208779</v>
      </c>
      <c r="ED5"/>
    </row>
    <row r="6" spans="1:148">
      <c r="A6" s="97" t="s">
        <v>0</v>
      </c>
      <c r="B6" s="48">
        <v>68</v>
      </c>
      <c r="C6" s="91">
        <v>73</v>
      </c>
      <c r="D6" s="48">
        <v>74</v>
      </c>
      <c r="E6" s="91">
        <v>81</v>
      </c>
      <c r="F6" s="48">
        <v>63</v>
      </c>
      <c r="G6" s="91">
        <v>78</v>
      </c>
      <c r="H6" s="48">
        <v>78</v>
      </c>
      <c r="I6" s="91">
        <v>85</v>
      </c>
      <c r="J6" s="48">
        <v>86</v>
      </c>
      <c r="K6" s="91">
        <v>72</v>
      </c>
      <c r="L6" s="48">
        <v>73</v>
      </c>
      <c r="M6" s="91">
        <v>73</v>
      </c>
      <c r="N6" s="48">
        <v>72</v>
      </c>
      <c r="O6" s="91">
        <v>78</v>
      </c>
      <c r="P6" s="48">
        <v>80</v>
      </c>
      <c r="Q6" s="91">
        <v>80</v>
      </c>
      <c r="R6" s="48">
        <v>80</v>
      </c>
      <c r="S6" s="49">
        <v>71</v>
      </c>
      <c r="T6" s="1"/>
      <c r="V6" s="53" t="s">
        <v>94</v>
      </c>
      <c r="W6" s="28">
        <f>AVERAGE(B11:B12)</f>
        <v>72.5</v>
      </c>
      <c r="X6" s="28">
        <v>2</v>
      </c>
      <c r="Y6" s="28">
        <f>AVERAGE(C11:C12)</f>
        <v>72.5</v>
      </c>
      <c r="Z6" s="28">
        <v>2</v>
      </c>
      <c r="AA6" s="28">
        <f>AVERAGE(D11:D12)</f>
        <v>70</v>
      </c>
      <c r="AB6" s="28">
        <v>2</v>
      </c>
      <c r="AC6" s="28">
        <f>AVERAGE(E11:E12)</f>
        <v>81.5</v>
      </c>
      <c r="AD6" s="28">
        <v>2</v>
      </c>
      <c r="AE6" s="28">
        <f>AVERAGE(F11:F12)</f>
        <v>59.5</v>
      </c>
      <c r="AF6" s="28">
        <v>2</v>
      </c>
      <c r="AG6" s="28">
        <f>AVERAGE(G11:G12)</f>
        <v>77.5</v>
      </c>
      <c r="AH6" s="28">
        <v>2</v>
      </c>
      <c r="AI6" s="28">
        <f>AVERAGE(H11:H12)</f>
        <v>79</v>
      </c>
      <c r="AJ6" s="28">
        <v>2</v>
      </c>
      <c r="AK6" s="28">
        <f>AVERAGE(I11:I12)</f>
        <v>84</v>
      </c>
      <c r="AL6" s="28">
        <v>2</v>
      </c>
      <c r="AM6" s="28">
        <f>AVERAGE(J11:J12)</f>
        <v>79.5</v>
      </c>
      <c r="AN6" s="28">
        <v>2</v>
      </c>
      <c r="AO6" s="44">
        <f>AVERAGE(K11:K12)</f>
        <v>72.5</v>
      </c>
      <c r="AP6" s="28">
        <v>2</v>
      </c>
      <c r="AQ6" s="28">
        <f>AVERAGE(L11:L12)</f>
        <v>71.5</v>
      </c>
      <c r="AR6" s="28">
        <v>2</v>
      </c>
      <c r="AS6" s="80">
        <f>AVERAGE(M11:M12)</f>
        <v>75.5</v>
      </c>
      <c r="AT6" s="28">
        <v>2</v>
      </c>
      <c r="AU6" s="28">
        <f>AVERAGE(N11:N12)</f>
        <v>74</v>
      </c>
      <c r="AV6" s="28">
        <v>2</v>
      </c>
      <c r="AW6" s="28">
        <f>AVERAGE(O11:O12)</f>
        <v>70.5</v>
      </c>
      <c r="AX6" s="28">
        <v>2</v>
      </c>
      <c r="AY6" s="44">
        <f>AVERAGE(P11:P12)</f>
        <v>78</v>
      </c>
      <c r="AZ6" s="28">
        <v>2</v>
      </c>
      <c r="BA6" s="28">
        <f>AVERAGE(Q11:Q12)</f>
        <v>75</v>
      </c>
      <c r="BB6" s="28">
        <v>2</v>
      </c>
      <c r="BC6" s="28">
        <f>AVERAGE(R11:R12)</f>
        <v>72.5</v>
      </c>
      <c r="BD6" s="28">
        <v>2</v>
      </c>
      <c r="BE6" s="44">
        <f>AVERAGE(S11:S12)</f>
        <v>71.5</v>
      </c>
      <c r="BF6" s="28">
        <v>2</v>
      </c>
      <c r="BG6" s="35"/>
      <c r="BH6" s="35"/>
      <c r="BK6" s="41" t="s">
        <v>80</v>
      </c>
      <c r="BL6" s="25">
        <f>SUM(X4*X4,X5*X5,X6*X6)</f>
        <v>12</v>
      </c>
      <c r="BM6" s="25">
        <f>SUM(Z4*Z4,Z5*Z5,Z6*Z6)</f>
        <v>12</v>
      </c>
      <c r="BN6" s="25">
        <f>SUM(AB4*AB4,AB5*AB5,AB6*AB6)</f>
        <v>12</v>
      </c>
      <c r="BO6" s="25">
        <f>SUM(AD4*AD4,AD5*AD5,AD6*AD6)</f>
        <v>12</v>
      </c>
      <c r="BP6" s="25">
        <f>SUM(AF4*AF4,AF5*AF5,AF6*AF6)</f>
        <v>12</v>
      </c>
      <c r="BQ6" s="25">
        <f>SUM(AH4*AH4,AH5*AH5,AH6*AH6)</f>
        <v>12</v>
      </c>
      <c r="BR6" s="25">
        <f>SUM(AJ4*AJ4,AJ5*AJ5,AJ6*AJ6)</f>
        <v>12</v>
      </c>
      <c r="BS6" s="25">
        <f>SUM(AL4*AL4,AL5*AL5,AL6*AL6)</f>
        <v>12</v>
      </c>
      <c r="BT6" s="25">
        <f>SUM(AN4*AN4,AN5*AN5,AN6*AN6)</f>
        <v>12</v>
      </c>
      <c r="BU6" s="25">
        <f>SUM(AP4*AP4,AP5*AP5,AP6*AP6)</f>
        <v>12</v>
      </c>
      <c r="BV6" s="25">
        <f>SUM(AR4*AR4,AR5*AR5,AR6*AR6)</f>
        <v>12</v>
      </c>
      <c r="BW6" s="25">
        <f>SUM(AT4*AT4,AT5*AT5,AT6*AT6)</f>
        <v>12</v>
      </c>
      <c r="BX6" s="25">
        <f>SUM(AV4*AV4,AV5*AV5,AV6*AV6)</f>
        <v>12</v>
      </c>
      <c r="BY6" s="25">
        <f>SUM(AX4*AX4,AX5*AX5,AX6*AX6)</f>
        <v>12</v>
      </c>
      <c r="BZ6" s="25">
        <f>SUM(AZ5*AZ5,AZ6*AZ6,AZ4*AZ4)</f>
        <v>12</v>
      </c>
      <c r="CA6" s="25">
        <f>SUM(BB5*BB5,BB6*BB6,BB4*BB4)</f>
        <v>12</v>
      </c>
      <c r="CB6" s="25">
        <f>SUM(BD5*BD5,BD6*BD6,BD4*BD4)</f>
        <v>12</v>
      </c>
      <c r="CC6" s="25">
        <f>SUM(BF5*BF5,BF6*BF6,BF4*BF4)</f>
        <v>12</v>
      </c>
      <c r="CD6" s="26"/>
      <c r="CE6" s="26"/>
      <c r="CF6" s="26"/>
      <c r="CI6" s="18" t="s">
        <v>42</v>
      </c>
      <c r="CJ6" s="18">
        <v>3</v>
      </c>
      <c r="CK6" s="18">
        <v>18</v>
      </c>
      <c r="CL6" s="43">
        <f>BO3</f>
        <v>81.833333333333329</v>
      </c>
      <c r="CM6" s="84">
        <f>SQRT(BO4)</f>
        <v>1.7795130420052183</v>
      </c>
      <c r="CN6" s="84">
        <f>SQRT(BO12)</f>
        <v>1.7795130420052183</v>
      </c>
      <c r="CO6" s="18">
        <f t="shared" si="0"/>
        <v>2.1745576888047475E-2</v>
      </c>
      <c r="CP6" s="18">
        <f t="shared" si="4"/>
        <v>1.8959435237730402E-2</v>
      </c>
      <c r="CQ6" s="125">
        <f t="shared" si="1"/>
        <v>1.5515137836209378</v>
      </c>
      <c r="CR6" s="18">
        <f t="shared" si="2"/>
        <v>2.1745576888047475E-2</v>
      </c>
      <c r="CS6" s="18">
        <f t="shared" si="5"/>
        <v>1.6061378713453273E-2</v>
      </c>
      <c r="CT6" s="125">
        <f t="shared" si="3"/>
        <v>1.3143561580509262</v>
      </c>
      <c r="ED6"/>
    </row>
    <row r="7" spans="1:148">
      <c r="A7" s="98" t="s">
        <v>93</v>
      </c>
      <c r="B7" s="88"/>
      <c r="C7" s="99"/>
      <c r="D7" s="88"/>
      <c r="E7" s="99"/>
      <c r="F7" s="88"/>
      <c r="G7" s="99"/>
      <c r="H7" s="88"/>
      <c r="I7" s="99"/>
      <c r="J7" s="88"/>
      <c r="K7" s="99"/>
      <c r="L7" s="88"/>
      <c r="M7" s="99"/>
      <c r="N7" s="88"/>
      <c r="O7" s="99"/>
      <c r="P7" s="88"/>
      <c r="Q7" s="99"/>
      <c r="R7" s="88"/>
      <c r="S7" s="100"/>
      <c r="T7" s="1"/>
      <c r="V7" s="22"/>
      <c r="W7" s="35"/>
      <c r="X7" s="35"/>
      <c r="Y7" s="51"/>
      <c r="Z7" s="51"/>
      <c r="AA7" s="35"/>
      <c r="AB7" s="35"/>
      <c r="AC7" s="35"/>
      <c r="AD7" s="35"/>
      <c r="AE7" s="51"/>
      <c r="AF7" s="51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K7" s="39" t="s">
        <v>79</v>
      </c>
      <c r="BL7" s="25">
        <v>2</v>
      </c>
      <c r="BM7" s="25">
        <v>2</v>
      </c>
      <c r="BN7" s="25">
        <v>2</v>
      </c>
      <c r="BO7" s="25">
        <v>2</v>
      </c>
      <c r="BP7" s="25">
        <v>2</v>
      </c>
      <c r="BQ7" s="25">
        <v>2</v>
      </c>
      <c r="BR7" s="25">
        <v>2</v>
      </c>
      <c r="BS7" s="25">
        <v>2</v>
      </c>
      <c r="BT7" s="25">
        <f>AE24-1</f>
        <v>2</v>
      </c>
      <c r="BU7" s="25">
        <v>2</v>
      </c>
      <c r="BV7" s="25">
        <v>2</v>
      </c>
      <c r="BW7" s="25">
        <v>2</v>
      </c>
      <c r="BX7" s="25">
        <v>2</v>
      </c>
      <c r="BY7" s="25">
        <v>2</v>
      </c>
      <c r="BZ7" s="25">
        <v>2</v>
      </c>
      <c r="CA7" s="25">
        <v>2</v>
      </c>
      <c r="CB7" s="25">
        <v>2</v>
      </c>
      <c r="CC7" s="25">
        <v>2</v>
      </c>
      <c r="CD7" s="26"/>
      <c r="CE7" s="26"/>
      <c r="CF7" s="26"/>
      <c r="CI7" s="18" t="s">
        <v>41</v>
      </c>
      <c r="CJ7" s="18">
        <v>3</v>
      </c>
      <c r="CK7" s="18">
        <v>18</v>
      </c>
      <c r="CL7" s="43">
        <f>BP3</f>
        <v>61.333333333333336</v>
      </c>
      <c r="CM7" s="84">
        <f>SQRT(BP4)</f>
        <v>1.5275252316519468</v>
      </c>
      <c r="CN7" s="84">
        <f>SQRT(BP12)</f>
        <v>1.8540496217739157</v>
      </c>
      <c r="CO7" s="18">
        <f t="shared" si="0"/>
        <v>2.4905302689977392E-2</v>
      </c>
      <c r="CP7" s="18">
        <f t="shared" si="4"/>
        <v>1.8959435237730402E-2</v>
      </c>
      <c r="CQ7" s="125">
        <f t="shared" si="1"/>
        <v>1.1628453612474647</v>
      </c>
      <c r="CR7" s="18">
        <f t="shared" si="2"/>
        <v>3.0229069920226885E-2</v>
      </c>
      <c r="CS7" s="18">
        <f t="shared" si="5"/>
        <v>1.6061378713453273E-2</v>
      </c>
      <c r="CT7" s="125">
        <f t="shared" si="3"/>
        <v>0.98509789442513418</v>
      </c>
      <c r="ED7"/>
    </row>
    <row r="8" spans="1:148">
      <c r="A8" s="101" t="s">
        <v>1</v>
      </c>
      <c r="B8" s="88">
        <v>76</v>
      </c>
      <c r="C8" s="99">
        <v>73</v>
      </c>
      <c r="D8" s="88">
        <v>72</v>
      </c>
      <c r="E8" s="99">
        <v>83</v>
      </c>
      <c r="F8" s="88">
        <v>61</v>
      </c>
      <c r="G8" s="99">
        <v>79</v>
      </c>
      <c r="H8" s="88">
        <v>78</v>
      </c>
      <c r="I8" s="99">
        <v>87</v>
      </c>
      <c r="J8" s="88">
        <v>80</v>
      </c>
      <c r="K8" s="99">
        <v>72</v>
      </c>
      <c r="L8" s="88">
        <v>75</v>
      </c>
      <c r="M8" s="99">
        <v>75</v>
      </c>
      <c r="N8" s="88">
        <v>72</v>
      </c>
      <c r="O8" s="99">
        <v>72</v>
      </c>
      <c r="P8" s="88">
        <v>78</v>
      </c>
      <c r="Q8" s="99">
        <v>74</v>
      </c>
      <c r="R8" s="88">
        <v>71</v>
      </c>
      <c r="S8" s="100">
        <v>75</v>
      </c>
      <c r="T8" s="1"/>
      <c r="V8" s="22"/>
      <c r="W8" s="35"/>
      <c r="X8" s="35"/>
      <c r="Y8" s="51"/>
      <c r="Z8" s="51"/>
      <c r="AA8" s="35"/>
      <c r="AB8" s="35"/>
      <c r="AC8" s="52"/>
      <c r="AD8" s="35"/>
      <c r="AE8" s="51"/>
      <c r="AF8" s="51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51"/>
      <c r="AZ8" s="51"/>
      <c r="BA8" s="51"/>
      <c r="BB8" s="51"/>
      <c r="BC8" s="51"/>
      <c r="BD8" s="51"/>
      <c r="BE8" s="51"/>
      <c r="BF8" s="51"/>
      <c r="BG8" s="51"/>
      <c r="BH8" s="51"/>
      <c r="BK8" s="39" t="s">
        <v>78</v>
      </c>
      <c r="BL8" s="25">
        <f t="shared" ref="BL8:CC8" si="6">BL7*(BL5-(BL6/BL5))</f>
        <v>8</v>
      </c>
      <c r="BM8" s="25">
        <f t="shared" si="6"/>
        <v>8</v>
      </c>
      <c r="BN8" s="25">
        <f t="shared" si="6"/>
        <v>8</v>
      </c>
      <c r="BO8" s="25">
        <f t="shared" si="6"/>
        <v>8</v>
      </c>
      <c r="BP8" s="25">
        <f t="shared" si="6"/>
        <v>8</v>
      </c>
      <c r="BQ8" s="25">
        <f t="shared" si="6"/>
        <v>8</v>
      </c>
      <c r="BR8" s="25">
        <f t="shared" si="6"/>
        <v>8</v>
      </c>
      <c r="BS8" s="25">
        <f t="shared" si="6"/>
        <v>8</v>
      </c>
      <c r="BT8" s="25">
        <f t="shared" si="6"/>
        <v>8</v>
      </c>
      <c r="BU8" s="25">
        <f t="shared" si="6"/>
        <v>8</v>
      </c>
      <c r="BV8" s="25">
        <f t="shared" si="6"/>
        <v>8</v>
      </c>
      <c r="BW8" s="25">
        <f t="shared" si="6"/>
        <v>8</v>
      </c>
      <c r="BX8" s="25">
        <f t="shared" si="6"/>
        <v>8</v>
      </c>
      <c r="BY8" s="25">
        <f t="shared" si="6"/>
        <v>8</v>
      </c>
      <c r="BZ8" s="25">
        <f t="shared" si="6"/>
        <v>8</v>
      </c>
      <c r="CA8" s="25">
        <f t="shared" si="6"/>
        <v>8</v>
      </c>
      <c r="CB8" s="25">
        <f t="shared" si="6"/>
        <v>8</v>
      </c>
      <c r="CC8" s="25">
        <f t="shared" si="6"/>
        <v>8</v>
      </c>
      <c r="CD8" s="26"/>
      <c r="CE8" s="26"/>
      <c r="CF8" s="26"/>
      <c r="CI8" s="18" t="s">
        <v>40</v>
      </c>
      <c r="CJ8" s="18">
        <v>3</v>
      </c>
      <c r="CK8" s="18">
        <v>18</v>
      </c>
      <c r="CL8" s="43">
        <f>BQ3</f>
        <v>78.166666666666671</v>
      </c>
      <c r="CM8" s="84">
        <f>SQRT(BQ4)</f>
        <v>2.9154759474226504</v>
      </c>
      <c r="CN8" s="84">
        <f>SQRT(BQ12)</f>
        <v>2.919046648022833</v>
      </c>
      <c r="CO8" s="18">
        <f t="shared" si="0"/>
        <v>3.7298199753807888E-2</v>
      </c>
      <c r="CP8" s="18">
        <f t="shared" si="4"/>
        <v>1.8959435237730402E-2</v>
      </c>
      <c r="CQ8" s="125">
        <f t="shared" si="1"/>
        <v>1.4819958544159264</v>
      </c>
      <c r="CR8" s="18">
        <f t="shared" si="2"/>
        <v>3.7343880358501058E-2</v>
      </c>
      <c r="CS8" s="18">
        <f t="shared" si="5"/>
        <v>1.6061378713453273E-2</v>
      </c>
      <c r="CT8" s="125">
        <f t="shared" si="3"/>
        <v>1.2554644361015976</v>
      </c>
      <c r="ED8"/>
    </row>
    <row r="9" spans="1:148">
      <c r="A9" s="101" t="s">
        <v>0</v>
      </c>
      <c r="B9" s="88">
        <v>72</v>
      </c>
      <c r="C9" s="99">
        <v>72</v>
      </c>
      <c r="D9" s="88">
        <v>71</v>
      </c>
      <c r="E9" s="99">
        <v>80</v>
      </c>
      <c r="F9" s="88">
        <v>60</v>
      </c>
      <c r="G9" s="99">
        <v>74</v>
      </c>
      <c r="H9" s="88">
        <v>78</v>
      </c>
      <c r="I9" s="99">
        <v>82</v>
      </c>
      <c r="J9" s="88">
        <v>82</v>
      </c>
      <c r="K9" s="99">
        <v>72</v>
      </c>
      <c r="L9" s="88">
        <v>74</v>
      </c>
      <c r="M9" s="99">
        <v>73</v>
      </c>
      <c r="N9" s="88">
        <v>71</v>
      </c>
      <c r="O9" s="99">
        <v>76</v>
      </c>
      <c r="P9" s="88">
        <v>78</v>
      </c>
      <c r="Q9" s="99">
        <v>77</v>
      </c>
      <c r="R9" s="88">
        <v>78</v>
      </c>
      <c r="S9" s="100">
        <v>72</v>
      </c>
      <c r="T9" s="1"/>
      <c r="BK9" s="39" t="s">
        <v>77</v>
      </c>
      <c r="BL9" s="25">
        <f>(1/BL7)*(SUM(X4*POWER(W4-BL3,2),X5*POWER(W5-BL3,2),X6*POWER(W6-BL3,2)))</f>
        <v>2.166666666666667</v>
      </c>
      <c r="BM9" s="25">
        <f>(1/BM7)*(SUM(Z4*POWER(Y4-BM3,2),Z5*POWER(Y5-BM3,2),Z6*POWER(Y6-BM3,2)))</f>
        <v>2.666666666666667</v>
      </c>
      <c r="BN9" s="25">
        <f>(1/BN7)*(SUM(AB4*POWER(AA4-BN3,2),AB5*POWER(AA5-BN3,2),AB6*POWER(AA6-BN3,2)))</f>
        <v>13.166666666666664</v>
      </c>
      <c r="BO9" s="25">
        <f>(1/BO7)*(SUM(AD4*POWER(AC4-BO3,2),AD5*POWER(AC5-BO3,2),AD6*POWER(AC6-BO3,2)))</f>
        <v>0.66666666666666663</v>
      </c>
      <c r="BP9" s="25">
        <f>(1/BP7)*(SUM(AF4*POWER(AE4-BP3,2),AF5*POWER(AE5-BP3,2),AF6*POWER(AE6-BP3,2)))</f>
        <v>11.166666666666666</v>
      </c>
      <c r="BQ9" s="25">
        <f>(1/BQ7)*(SUM(AH4*POWER(AG4-BQ3,2),AH5*POWER(AG5-BQ3,2),AH6*POWER(AG6-BQ3,2)))</f>
        <v>8.6666666666666661</v>
      </c>
      <c r="BR9" s="25">
        <f>(1/BR7)*(SUM(AJ4*POWER(AI4-BR3,2),AJ6*POWER(AI6-BR3,2),AJ5*POWER(AI5-BR3,2)))</f>
        <v>2</v>
      </c>
      <c r="BS9" s="25">
        <f>(1/BS7)*(SUM(AL4*POWER(AK4-BS3,2),AL5*POWER(AK5-BS3,2),AL6*POWER(AK6-BS3,2)))</f>
        <v>5.166666666666667</v>
      </c>
      <c r="BT9" s="25">
        <f>(1/BT7)*(SUM(AN4*POWER(AM4-BT3,2),AN5*POWER(AM5-BT3,2),AN6*POWER(AM6-BT3,2)))</f>
        <v>8.1666666666666679</v>
      </c>
      <c r="BU9" s="25">
        <f>(1/BU7)*(SUM(AP4*POWER(AO4-BU3,2),AP5*POWER(AO5-BU3,2),AP6*POWER(AO6-BU3,2)))</f>
        <v>3.5</v>
      </c>
      <c r="BV9" s="25">
        <f>(1/BV7)*(SUM(AR4*POWER(AQ4-BV3,2),AR5*POWER(AQ5-BV3,2),AR6*POWER(AQ6-BV3,2)))</f>
        <v>12.666666666666668</v>
      </c>
      <c r="BW9" s="25">
        <f>(1/BW7)*(SUM(AT4*POWER(AS4-BW3,2),AT5*POWER(AS5-BW3,2),AT6*POWER(AS6-BW3,2)))</f>
        <v>2.166666666666667</v>
      </c>
      <c r="BX9" s="25">
        <f>(1/BX7)*(SUM(AV4*POWER(AU4-BX3,2),AV5*POWER(AU5-BX3,2),AV6*POWER(AU6-BX3,2)))</f>
        <v>3.5</v>
      </c>
      <c r="BY9" s="25">
        <f>(1/BY7)*(SUM(AX4*POWER(AW4-BY3,2),AX5*POWER(AW5-BY3,2),AX6*POWER(AW6-BY3,2)))</f>
        <v>28.166666666666664</v>
      </c>
      <c r="BZ9" s="25">
        <f>(1/BZ7)*(SUM(AZ5*POWER(AY5-BZ3,2),AZ6*POWER(AY6-BZ3,2),AZ4*POWER(AY4-BZ3,2)))</f>
        <v>6.25</v>
      </c>
      <c r="CA9" s="25">
        <f>(1/CA7)*SUM(CA5*POWER(BA5-CA3,2),CA5*POWER(BA6-CA3,2))</f>
        <v>0.375</v>
      </c>
      <c r="CB9" s="25">
        <f>(1/CB7)*SUM(CB5*POWER(BC4-CB3,2),CB5*POWER(BC6-CB3,2))</f>
        <v>63.375</v>
      </c>
      <c r="CC9" s="25">
        <f>(1/CC7)*SUM(CC5*POWER(BE4-CC3,2),CC5*POWER(BE6-CC3,2))</f>
        <v>6</v>
      </c>
      <c r="CD9" s="26"/>
      <c r="CE9" s="26"/>
      <c r="CF9" s="26"/>
      <c r="CI9" s="18" t="s">
        <v>39</v>
      </c>
      <c r="CJ9" s="18">
        <v>3</v>
      </c>
      <c r="CK9" s="18">
        <v>18</v>
      </c>
      <c r="CL9" s="43">
        <f>BR3</f>
        <v>79</v>
      </c>
      <c r="CM9" s="84">
        <f>SQRT(BR4)</f>
        <v>1.8257418583505538</v>
      </c>
      <c r="CN9" s="84">
        <f>SQRT(BR12)</f>
        <v>1.8257418583505538</v>
      </c>
      <c r="CO9" s="18">
        <f t="shared" si="0"/>
        <v>2.3110656434817137E-2</v>
      </c>
      <c r="CP9" s="18">
        <f t="shared" si="4"/>
        <v>1.8959435237730402E-2</v>
      </c>
      <c r="CQ9" s="125">
        <f t="shared" si="1"/>
        <v>1.4977953837807017</v>
      </c>
      <c r="CR9" s="18">
        <f t="shared" si="2"/>
        <v>2.3110656434817137E-2</v>
      </c>
      <c r="CS9" s="18">
        <f t="shared" si="5"/>
        <v>1.6061378713453273E-2</v>
      </c>
      <c r="CT9" s="125">
        <f t="shared" si="3"/>
        <v>1.2688489183628087</v>
      </c>
      <c r="ED9"/>
    </row>
    <row r="10" spans="1:148">
      <c r="A10" s="102" t="s">
        <v>94</v>
      </c>
      <c r="B10" s="89"/>
      <c r="C10" s="103"/>
      <c r="D10" s="89"/>
      <c r="E10" s="103"/>
      <c r="F10" s="89"/>
      <c r="G10" s="103"/>
      <c r="H10" s="89"/>
      <c r="I10" s="103"/>
      <c r="J10" s="89"/>
      <c r="K10" s="103"/>
      <c r="L10" s="89"/>
      <c r="M10" s="103"/>
      <c r="N10" s="89"/>
      <c r="O10" s="103"/>
      <c r="P10" s="89"/>
      <c r="Q10" s="103"/>
      <c r="R10" s="89"/>
      <c r="S10" s="104"/>
      <c r="T10" s="1"/>
      <c r="V10" s="131" t="s">
        <v>76</v>
      </c>
      <c r="W10" s="131"/>
      <c r="X10" s="131"/>
      <c r="Y10" s="131"/>
      <c r="Z10" s="131"/>
      <c r="AA10" s="131"/>
      <c r="AB10" s="131"/>
      <c r="AC10" s="131"/>
      <c r="AD10" s="131"/>
      <c r="AE10" s="131"/>
      <c r="AF10" s="131"/>
      <c r="AG10" s="131"/>
      <c r="AH10" s="131"/>
      <c r="AI10" s="131"/>
      <c r="AJ10" s="131"/>
      <c r="AK10" s="131"/>
      <c r="BK10" s="39" t="s">
        <v>75</v>
      </c>
      <c r="BL10" s="25">
        <f t="shared" ref="BL10:CC10" si="7">(BL9-BL4)/BL8</f>
        <v>-3.6041666666666665</v>
      </c>
      <c r="BM10" s="25">
        <f t="shared" si="7"/>
        <v>0.10416666666666674</v>
      </c>
      <c r="BN10" s="25">
        <f t="shared" si="7"/>
        <v>1.5416666666666663</v>
      </c>
      <c r="BO10" s="25">
        <f t="shared" si="7"/>
        <v>-0.31249999999999994</v>
      </c>
      <c r="BP10" s="25">
        <f t="shared" si="7"/>
        <v>1.1041666666666665</v>
      </c>
      <c r="BQ10" s="25">
        <f t="shared" si="7"/>
        <v>2.0833333333333037E-2</v>
      </c>
      <c r="BR10" s="25">
        <f t="shared" si="7"/>
        <v>-0.16666666666666674</v>
      </c>
      <c r="BS10" s="25">
        <f t="shared" si="7"/>
        <v>-0.29166666666666674</v>
      </c>
      <c r="BT10" s="25">
        <f t="shared" si="7"/>
        <v>0.39583333333333337</v>
      </c>
      <c r="BU10" s="25">
        <f t="shared" si="7"/>
        <v>-0.10416666666666674</v>
      </c>
      <c r="BV10" s="25">
        <f t="shared" si="7"/>
        <v>0.52083333333333348</v>
      </c>
      <c r="BW10" s="25">
        <f t="shared" si="7"/>
        <v>0.14583333333333334</v>
      </c>
      <c r="BX10" s="25">
        <f t="shared" si="7"/>
        <v>0.22916666666666671</v>
      </c>
      <c r="BY10" s="25">
        <f t="shared" si="7"/>
        <v>2.9999999999999996</v>
      </c>
      <c r="BZ10" s="25">
        <f t="shared" si="7"/>
        <v>0.78045886075949367</v>
      </c>
      <c r="CA10" s="25">
        <f t="shared" si="7"/>
        <v>-0.55729166666666663</v>
      </c>
      <c r="CB10" s="25">
        <f t="shared" si="7"/>
        <v>6.796875</v>
      </c>
      <c r="CC10" s="25">
        <f t="shared" si="7"/>
        <v>-0.3125</v>
      </c>
      <c r="CD10" s="26"/>
      <c r="CE10" s="26"/>
      <c r="CF10" s="26"/>
      <c r="CI10" s="18" t="s">
        <v>38</v>
      </c>
      <c r="CJ10" s="18">
        <v>3</v>
      </c>
      <c r="CK10" s="18">
        <v>18</v>
      </c>
      <c r="CL10" s="43">
        <f>BS3</f>
        <v>85.166666666666671</v>
      </c>
      <c r="CM10" s="84">
        <f>SQRT(BS4)</f>
        <v>2.7386127875258306</v>
      </c>
      <c r="CN10" s="84">
        <f>SQRT(BS12)</f>
        <v>2.7386127875258306</v>
      </c>
      <c r="CO10" s="18">
        <f t="shared" si="0"/>
        <v>3.2155923141203489E-2</v>
      </c>
      <c r="CP10" s="18">
        <f t="shared" si="4"/>
        <v>1.8959435237730402E-2</v>
      </c>
      <c r="CQ10" s="125">
        <f t="shared" si="1"/>
        <v>1.6147119010800393</v>
      </c>
      <c r="CR10" s="18">
        <f t="shared" si="2"/>
        <v>3.2155923141203489E-2</v>
      </c>
      <c r="CS10" s="18">
        <f t="shared" si="5"/>
        <v>1.6061378713453273E-2</v>
      </c>
      <c r="CT10" s="125">
        <f t="shared" si="3"/>
        <v>1.3678940870957705</v>
      </c>
      <c r="ED10"/>
    </row>
    <row r="11" spans="1:148">
      <c r="A11" s="105" t="s">
        <v>1</v>
      </c>
      <c r="B11" s="89">
        <v>73</v>
      </c>
      <c r="C11" s="103">
        <v>72</v>
      </c>
      <c r="D11" s="89">
        <v>70</v>
      </c>
      <c r="E11" s="103">
        <v>82</v>
      </c>
      <c r="F11" s="89">
        <v>61</v>
      </c>
      <c r="G11" s="103">
        <v>78</v>
      </c>
      <c r="H11" s="89">
        <v>80</v>
      </c>
      <c r="I11" s="103">
        <v>85</v>
      </c>
      <c r="J11" s="89">
        <v>80</v>
      </c>
      <c r="K11" s="103">
        <v>73</v>
      </c>
      <c r="L11" s="89">
        <v>71</v>
      </c>
      <c r="M11" s="103">
        <v>75</v>
      </c>
      <c r="N11" s="89">
        <v>74</v>
      </c>
      <c r="O11" s="103">
        <v>69</v>
      </c>
      <c r="P11" s="89">
        <v>78</v>
      </c>
      <c r="Q11" s="103">
        <v>76</v>
      </c>
      <c r="R11" s="89">
        <v>73</v>
      </c>
      <c r="S11" s="104">
        <v>72</v>
      </c>
      <c r="T11" s="86"/>
      <c r="V11" s="18"/>
      <c r="W11" s="40" t="s">
        <v>16</v>
      </c>
      <c r="X11" s="40" t="s">
        <v>15</v>
      </c>
      <c r="Y11" s="40" t="s">
        <v>14</v>
      </c>
      <c r="Z11" s="40" t="s">
        <v>13</v>
      </c>
      <c r="AA11" s="40" t="s">
        <v>12</v>
      </c>
      <c r="AB11" s="40" t="s">
        <v>11</v>
      </c>
      <c r="AC11" s="40" t="s">
        <v>10</v>
      </c>
      <c r="AD11" s="40" t="s">
        <v>9</v>
      </c>
      <c r="AE11" s="40" t="s">
        <v>8</v>
      </c>
      <c r="AF11" s="40" t="s">
        <v>7</v>
      </c>
      <c r="AG11" s="40" t="s">
        <v>6</v>
      </c>
      <c r="AH11" s="40" t="s">
        <v>5</v>
      </c>
      <c r="AI11" s="40" t="s">
        <v>4</v>
      </c>
      <c r="AJ11" s="40" t="s">
        <v>3</v>
      </c>
      <c r="AK11" s="40" t="s">
        <v>2</v>
      </c>
      <c r="AL11" s="40" t="s">
        <v>97</v>
      </c>
      <c r="AM11" s="40" t="s">
        <v>98</v>
      </c>
      <c r="AN11" s="40" t="s">
        <v>99</v>
      </c>
      <c r="BK11" s="39" t="s">
        <v>74</v>
      </c>
      <c r="BL11" s="25">
        <f>IF(BL10&lt;0,0,BL10)</f>
        <v>0</v>
      </c>
      <c r="BM11" s="25">
        <f t="shared" ref="BM11:BY11" si="8">IF(BM10&lt;0,0,BM10)</f>
        <v>0.10416666666666674</v>
      </c>
      <c r="BN11" s="25">
        <f t="shared" si="8"/>
        <v>1.5416666666666663</v>
      </c>
      <c r="BO11" s="25">
        <f t="shared" si="8"/>
        <v>0</v>
      </c>
      <c r="BP11" s="25">
        <f t="shared" si="8"/>
        <v>1.1041666666666665</v>
      </c>
      <c r="BQ11" s="25">
        <f t="shared" si="8"/>
        <v>2.0833333333333037E-2</v>
      </c>
      <c r="BR11" s="25">
        <f t="shared" si="8"/>
        <v>0</v>
      </c>
      <c r="BS11" s="25">
        <f t="shared" si="8"/>
        <v>0</v>
      </c>
      <c r="BT11" s="25">
        <f t="shared" si="8"/>
        <v>0.39583333333333337</v>
      </c>
      <c r="BU11" s="25">
        <f t="shared" si="8"/>
        <v>0</v>
      </c>
      <c r="BV11" s="25">
        <f t="shared" si="8"/>
        <v>0.52083333333333348</v>
      </c>
      <c r="BW11" s="25">
        <f t="shared" si="8"/>
        <v>0.14583333333333334</v>
      </c>
      <c r="BX11" s="25">
        <f t="shared" si="8"/>
        <v>0.22916666666666671</v>
      </c>
      <c r="BY11" s="25">
        <f t="shared" si="8"/>
        <v>2.9999999999999996</v>
      </c>
      <c r="BZ11" s="25">
        <f>BZ10</f>
        <v>0.78045886075949367</v>
      </c>
      <c r="CA11" s="25">
        <f t="shared" ref="CA11:CC11" si="9">CA10</f>
        <v>-0.55729166666666663</v>
      </c>
      <c r="CB11" s="25">
        <f t="shared" si="9"/>
        <v>6.796875</v>
      </c>
      <c r="CC11" s="25">
        <f t="shared" si="9"/>
        <v>-0.3125</v>
      </c>
      <c r="CD11" s="26"/>
      <c r="CE11" s="26"/>
      <c r="CF11" s="26"/>
      <c r="CI11" s="18" t="s">
        <v>37</v>
      </c>
      <c r="CJ11" s="18">
        <v>3</v>
      </c>
      <c r="CK11" s="18">
        <v>18</v>
      </c>
      <c r="CL11" s="43">
        <f>BT3</f>
        <v>81.333333333333329</v>
      </c>
      <c r="CM11" s="84">
        <f>SQRT(BT4)</f>
        <v>2.2360679774997898</v>
      </c>
      <c r="CN11" s="84">
        <f>SQRT(BT12)</f>
        <v>2.3228933107943925</v>
      </c>
      <c r="CO11" s="18">
        <f t="shared" si="0"/>
        <v>2.7492639067620367E-2</v>
      </c>
      <c r="CP11" s="18">
        <f t="shared" si="4"/>
        <v>1.8959435237730402E-2</v>
      </c>
      <c r="CQ11" s="125">
        <f t="shared" si="1"/>
        <v>1.5420340660020726</v>
      </c>
      <c r="CR11" s="18">
        <f t="shared" si="2"/>
        <v>2.8560163657308107E-2</v>
      </c>
      <c r="CS11" s="18">
        <f t="shared" si="5"/>
        <v>1.6061378713453273E-2</v>
      </c>
      <c r="CT11" s="125">
        <f t="shared" si="3"/>
        <v>1.3063254686941994</v>
      </c>
      <c r="ED11"/>
    </row>
    <row r="12" spans="1:148">
      <c r="A12" s="106" t="s">
        <v>0</v>
      </c>
      <c r="B12" s="90">
        <v>72</v>
      </c>
      <c r="C12" s="107">
        <v>73</v>
      </c>
      <c r="D12" s="90">
        <v>70</v>
      </c>
      <c r="E12" s="107">
        <v>81</v>
      </c>
      <c r="F12" s="90">
        <v>58</v>
      </c>
      <c r="G12" s="107">
        <v>77</v>
      </c>
      <c r="H12" s="90">
        <v>78</v>
      </c>
      <c r="I12" s="107">
        <v>83</v>
      </c>
      <c r="J12" s="90">
        <v>79</v>
      </c>
      <c r="K12" s="107">
        <v>72</v>
      </c>
      <c r="L12" s="90">
        <v>72</v>
      </c>
      <c r="M12" s="107">
        <v>76</v>
      </c>
      <c r="N12" s="90">
        <v>74</v>
      </c>
      <c r="O12" s="107">
        <v>72</v>
      </c>
      <c r="P12" s="90">
        <v>78</v>
      </c>
      <c r="Q12" s="107">
        <v>74</v>
      </c>
      <c r="R12" s="90">
        <v>72</v>
      </c>
      <c r="S12" s="108">
        <v>71</v>
      </c>
      <c r="T12" s="1"/>
      <c r="V12" s="25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25"/>
      <c r="AL12" s="25"/>
      <c r="AM12" s="25"/>
      <c r="AN12" s="25"/>
      <c r="BK12" s="38" t="s">
        <v>73</v>
      </c>
      <c r="BL12" s="76">
        <f t="shared" ref="BL12:CC12" si="10">BL11+BL4</f>
        <v>31</v>
      </c>
      <c r="BM12" s="76">
        <f t="shared" si="10"/>
        <v>1.9374999999999998</v>
      </c>
      <c r="BN12" s="76">
        <f t="shared" si="10"/>
        <v>2.375</v>
      </c>
      <c r="BO12" s="76">
        <f t="shared" si="10"/>
        <v>3.1666666666666661</v>
      </c>
      <c r="BP12" s="76">
        <f t="shared" si="10"/>
        <v>3.4375</v>
      </c>
      <c r="BQ12" s="76">
        <f t="shared" si="10"/>
        <v>8.5208333333333357</v>
      </c>
      <c r="BR12" s="76">
        <f t="shared" si="10"/>
        <v>3.3333333333333339</v>
      </c>
      <c r="BS12" s="76">
        <f t="shared" si="10"/>
        <v>7.5000000000000009</v>
      </c>
      <c r="BT12" s="76">
        <f t="shared" si="10"/>
        <v>5.3958333333333339</v>
      </c>
      <c r="BU12" s="76">
        <f t="shared" si="10"/>
        <v>4.3333333333333339</v>
      </c>
      <c r="BV12" s="76">
        <f t="shared" si="10"/>
        <v>9.0208333333333339</v>
      </c>
      <c r="BW12" s="76">
        <f t="shared" si="10"/>
        <v>1.1458333333333335</v>
      </c>
      <c r="BX12" s="76">
        <f t="shared" si="10"/>
        <v>1.895833333333333</v>
      </c>
      <c r="BY12" s="76">
        <f t="shared" si="10"/>
        <v>7.1666666666666661</v>
      </c>
      <c r="BZ12" s="76">
        <f t="shared" si="10"/>
        <v>0.78678797468354433</v>
      </c>
      <c r="CA12" s="76">
        <f t="shared" si="10"/>
        <v>4.2760416666666661</v>
      </c>
      <c r="CB12" s="76">
        <f t="shared" si="10"/>
        <v>15.796875</v>
      </c>
      <c r="CC12" s="76">
        <f t="shared" si="10"/>
        <v>8.1875</v>
      </c>
      <c r="CD12" s="33"/>
      <c r="CE12" s="33"/>
      <c r="CF12" s="33"/>
      <c r="CI12" s="18" t="s">
        <v>36</v>
      </c>
      <c r="CJ12" s="18">
        <v>3</v>
      </c>
      <c r="CK12" s="18">
        <v>18</v>
      </c>
      <c r="CL12" s="43">
        <f>BU3</f>
        <v>73</v>
      </c>
      <c r="CM12" s="84">
        <f>SQRT(BU4)</f>
        <v>2.0816659994661331</v>
      </c>
      <c r="CN12" s="84">
        <f>SQRT(BU12)</f>
        <v>2.0816659994661331</v>
      </c>
      <c r="CO12" s="18">
        <f t="shared" si="0"/>
        <v>2.8515972595426479E-2</v>
      </c>
      <c r="CP12" s="18">
        <f t="shared" si="4"/>
        <v>1.8959435237730402E-2</v>
      </c>
      <c r="CQ12" s="125">
        <f t="shared" si="1"/>
        <v>1.3840387723543193</v>
      </c>
      <c r="CR12" s="18">
        <f t="shared" si="2"/>
        <v>2.8515972595426479E-2</v>
      </c>
      <c r="CS12" s="18">
        <f t="shared" si="5"/>
        <v>1.6061378713453273E-2</v>
      </c>
      <c r="CT12" s="125">
        <f t="shared" si="3"/>
        <v>1.1724806460820889</v>
      </c>
      <c r="ED12"/>
    </row>
    <row r="13" spans="1:148">
      <c r="V13" s="4" t="s">
        <v>92</v>
      </c>
      <c r="W13" s="31">
        <f t="shared" ref="W13:AB13" si="11">_xlfn.STDEV.S(B5:B6)</f>
        <v>9.1923881554251174</v>
      </c>
      <c r="X13" s="31">
        <f t="shared" si="11"/>
        <v>2.1213203435596424</v>
      </c>
      <c r="Y13" s="31">
        <f t="shared" si="11"/>
        <v>1.4142135623730951</v>
      </c>
      <c r="Z13" s="31">
        <f t="shared" si="11"/>
        <v>2.1213203435596424</v>
      </c>
      <c r="AA13" s="31">
        <f t="shared" si="11"/>
        <v>1.4142135623730951</v>
      </c>
      <c r="AB13" s="31">
        <f t="shared" si="11"/>
        <v>3.5355339059327378</v>
      </c>
      <c r="AC13" s="31">
        <f>STDEVA(H5:H6)</f>
        <v>2.8284271247461903</v>
      </c>
      <c r="AD13" s="31">
        <f>_xlfn.STDEV.S(I5:I6)</f>
        <v>2.8284271247461903</v>
      </c>
      <c r="AE13" s="31">
        <f>_xlfn.STDEV.S(J5:J6)</f>
        <v>3.5355339059327378</v>
      </c>
      <c r="AF13" s="31">
        <f>_xlfn.STDEV.S(K5:K6)</f>
        <v>3.5355339059327378</v>
      </c>
      <c r="AG13" s="31">
        <f>_xlfn.STDEV.S(L5:L6)</f>
        <v>4.9497474683058327</v>
      </c>
      <c r="AH13" s="31">
        <f>STDEVA(M5:M6)</f>
        <v>0.70710678118654757</v>
      </c>
      <c r="AI13" s="31">
        <f>STDEVA(N5:N6)</f>
        <v>2.1213203435596424</v>
      </c>
      <c r="AJ13" s="31">
        <f>_xlfn.STDEV.S(O5:O6)</f>
        <v>0</v>
      </c>
      <c r="AK13" s="37">
        <f>_xlfn.STDEV.S(P5:P6)</f>
        <v>0.70710678118654757</v>
      </c>
      <c r="AL13" s="37">
        <f>_xlfn.STDEV.S(Q5:Q6)</f>
        <v>2.8284271247461903</v>
      </c>
      <c r="AM13" s="31">
        <f t="shared" ref="AM13:AN13" si="12">_xlfn.STDEV.S(R5:R6)</f>
        <v>1.4142135623730951</v>
      </c>
      <c r="AN13" s="37">
        <f t="shared" si="12"/>
        <v>3.5355339059327378</v>
      </c>
      <c r="CI13" s="18" t="s">
        <v>35</v>
      </c>
      <c r="CJ13" s="18">
        <v>3</v>
      </c>
      <c r="CK13" s="18">
        <v>18</v>
      </c>
      <c r="CL13" s="43">
        <f>BV3</f>
        <v>74.166666666666671</v>
      </c>
      <c r="CM13" s="84">
        <f>SQRT(BV4)</f>
        <v>2.9154759474226504</v>
      </c>
      <c r="CN13" s="84">
        <f>SQRT(BV12)</f>
        <v>3.0034702151566832</v>
      </c>
      <c r="CO13" s="18">
        <f t="shared" si="0"/>
        <v>3.9309788055136859E-2</v>
      </c>
      <c r="CP13" s="18">
        <f>CP12</f>
        <v>1.8959435237730402E-2</v>
      </c>
      <c r="CQ13" s="125">
        <f t="shared" si="1"/>
        <v>1.406158113465005</v>
      </c>
      <c r="CR13" s="18">
        <f t="shared" si="2"/>
        <v>4.0496227620090107E-2</v>
      </c>
      <c r="CS13" s="18">
        <f>CS12</f>
        <v>1.6061378713453273E-2</v>
      </c>
      <c r="CT13" s="125">
        <f t="shared" si="3"/>
        <v>1.1912189212477846</v>
      </c>
      <c r="ED13"/>
    </row>
    <row r="14" spans="1:148">
      <c r="V14" s="2" t="s">
        <v>93</v>
      </c>
      <c r="W14" s="29">
        <f t="shared" ref="W14:AG14" si="13">_xlfn.STDEV.S(B8:B9)</f>
        <v>2.8284271247461903</v>
      </c>
      <c r="X14" s="29">
        <f t="shared" si="13"/>
        <v>0.70710678118654757</v>
      </c>
      <c r="Y14" s="29">
        <f t="shared" si="13"/>
        <v>0.70710678118654757</v>
      </c>
      <c r="Z14" s="29">
        <f t="shared" si="13"/>
        <v>2.1213203435596424</v>
      </c>
      <c r="AA14" s="29">
        <f t="shared" si="13"/>
        <v>0.70710678118654757</v>
      </c>
      <c r="AB14" s="29">
        <f t="shared" si="13"/>
        <v>3.5355339059327378</v>
      </c>
      <c r="AC14" s="29">
        <f t="shared" si="13"/>
        <v>0</v>
      </c>
      <c r="AD14" s="29">
        <f t="shared" si="13"/>
        <v>3.5355339059327378</v>
      </c>
      <c r="AE14" s="29">
        <f t="shared" si="13"/>
        <v>1.4142135623730951</v>
      </c>
      <c r="AF14" s="29">
        <f t="shared" si="13"/>
        <v>0</v>
      </c>
      <c r="AG14" s="29">
        <f t="shared" si="13"/>
        <v>0.70710678118654757</v>
      </c>
      <c r="AH14" s="29">
        <f>STDEVA(M8:M9)</f>
        <v>1.4142135623730951</v>
      </c>
      <c r="AI14" s="29">
        <f>STDEVA(N8:N9)</f>
        <v>0.70710678118654757</v>
      </c>
      <c r="AJ14" s="29">
        <f>_xlfn.STDEV.S(O8:O9)</f>
        <v>2.8284271247461903</v>
      </c>
      <c r="AK14" s="29">
        <f>_xlfn.STDEV.S(P8:P9)</f>
        <v>0</v>
      </c>
      <c r="AL14" s="29">
        <f>_xlfn.STDEV.S(Q8:Q9)</f>
        <v>2.1213203435596424</v>
      </c>
      <c r="AM14" s="79">
        <f t="shared" ref="AM14:AN14" si="14">_xlfn.STDEV.S(R8:R9)</f>
        <v>4.9497474683058327</v>
      </c>
      <c r="AN14" s="29">
        <f t="shared" si="14"/>
        <v>2.1213203435596424</v>
      </c>
      <c r="CI14" s="18" t="s">
        <v>34</v>
      </c>
      <c r="CJ14" s="18">
        <v>3</v>
      </c>
      <c r="CK14" s="18">
        <v>18</v>
      </c>
      <c r="CL14" s="18">
        <f>BW3</f>
        <v>74.333333333333329</v>
      </c>
      <c r="CM14" s="83">
        <f>SQRT(BW4)</f>
        <v>1</v>
      </c>
      <c r="CN14" s="83">
        <f>SQRT(BW12)</f>
        <v>1.0704360482220943</v>
      </c>
      <c r="CO14" s="18">
        <f t="shared" si="0"/>
        <v>1.3452914798206279E-2</v>
      </c>
      <c r="CP14" s="18">
        <f t="shared" si="4"/>
        <v>1.8959435237730402E-2</v>
      </c>
      <c r="CQ14" s="125">
        <f t="shared" si="1"/>
        <v>1.4093180193379597</v>
      </c>
      <c r="CR14" s="18">
        <f t="shared" si="2"/>
        <v>1.4400484953660461E-2</v>
      </c>
      <c r="CS14" s="18">
        <f t="shared" si="5"/>
        <v>1.6061378713453273E-2</v>
      </c>
      <c r="CT14" s="125">
        <f t="shared" si="3"/>
        <v>1.1938958177000265</v>
      </c>
      <c r="ED14"/>
    </row>
    <row r="15" spans="1:148">
      <c r="V15" s="53" t="s">
        <v>94</v>
      </c>
      <c r="W15" s="29">
        <f>STDEVA(B11:B12)</f>
        <v>0.70710678118654757</v>
      </c>
      <c r="X15" s="50">
        <f t="shared" ref="X15:AG15" si="15">_xlfn.STDEV.S(C11:C12)</f>
        <v>0.70710678118654757</v>
      </c>
      <c r="Y15" s="50">
        <f t="shared" si="15"/>
        <v>0</v>
      </c>
      <c r="Z15" s="50">
        <f t="shared" si="15"/>
        <v>0.70710678118654757</v>
      </c>
      <c r="AA15" s="50">
        <f t="shared" si="15"/>
        <v>2.1213203435596424</v>
      </c>
      <c r="AB15" s="50">
        <f t="shared" si="15"/>
        <v>0.70710678118654757</v>
      </c>
      <c r="AC15" s="28">
        <f t="shared" si="15"/>
        <v>1.4142135623730951</v>
      </c>
      <c r="AD15" s="50">
        <f t="shared" si="15"/>
        <v>1.4142135623730951</v>
      </c>
      <c r="AE15" s="50">
        <f t="shared" si="15"/>
        <v>0.70710678118654757</v>
      </c>
      <c r="AF15" s="60">
        <f t="shared" si="15"/>
        <v>0.70710678118654757</v>
      </c>
      <c r="AG15" s="50">
        <f t="shared" si="15"/>
        <v>0.70710678118654757</v>
      </c>
      <c r="AH15" s="60">
        <f>STDEVA(M11:M12)</f>
        <v>0.70710678118654757</v>
      </c>
      <c r="AI15" s="50">
        <f>STDEVA(N11:N12)</f>
        <v>0</v>
      </c>
      <c r="AJ15" s="50">
        <f>_xlfn.STDEV.S(O11:O12)</f>
        <v>2.1213203435596424</v>
      </c>
      <c r="AK15" s="50">
        <f>_xlfn.STDEV.S(P11:P12)</f>
        <v>0</v>
      </c>
      <c r="AL15" s="50">
        <f>_xlfn.STDEV.S(Q11:Q12)</f>
        <v>1.4142135623730951</v>
      </c>
      <c r="AM15" s="50">
        <f t="shared" ref="AM15:AN15" si="16">_xlfn.STDEV.S(R11:R12)</f>
        <v>0.70710678118654757</v>
      </c>
      <c r="AN15" s="60">
        <f t="shared" si="16"/>
        <v>0.70710678118654757</v>
      </c>
      <c r="CI15" s="18" t="s">
        <v>33</v>
      </c>
      <c r="CJ15" s="18">
        <v>3</v>
      </c>
      <c r="CK15" s="18">
        <v>18</v>
      </c>
      <c r="CL15" s="18">
        <f>BX3</f>
        <v>73</v>
      </c>
      <c r="CM15" s="83">
        <f>SQRT(BX4)</f>
        <v>1.2909944487358054</v>
      </c>
      <c r="CN15" s="83">
        <f>SQRT(BX12)</f>
        <v>1.3768926368215253</v>
      </c>
      <c r="CO15" s="18">
        <f t="shared" si="0"/>
        <v>1.768485546213432E-2</v>
      </c>
      <c r="CP15" s="18">
        <f t="shared" si="4"/>
        <v>1.8959435237730402E-2</v>
      </c>
      <c r="CQ15" s="125">
        <f t="shared" si="1"/>
        <v>1.3840387723543193</v>
      </c>
      <c r="CR15" s="18">
        <f t="shared" si="2"/>
        <v>1.886154297015788E-2</v>
      </c>
      <c r="CS15" s="18">
        <f t="shared" si="5"/>
        <v>1.6061378713453273E-2</v>
      </c>
      <c r="CT15" s="125">
        <f t="shared" si="3"/>
        <v>1.1724806460820889</v>
      </c>
      <c r="ED15"/>
    </row>
    <row r="16" spans="1:148">
      <c r="V16" s="22"/>
      <c r="W16" s="35"/>
      <c r="X16" s="51"/>
      <c r="Y16" s="35"/>
      <c r="Z16" s="35"/>
      <c r="AA16" s="51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CI16" s="18" t="s">
        <v>31</v>
      </c>
      <c r="CJ16" s="18">
        <v>3</v>
      </c>
      <c r="CK16" s="18">
        <v>18</v>
      </c>
      <c r="CL16" s="18">
        <f>BY3</f>
        <v>74.166666666666671</v>
      </c>
      <c r="CM16" s="83">
        <f>SQRT(BY4)</f>
        <v>2.0412414523193152</v>
      </c>
      <c r="CN16" s="83">
        <f>SQRT(BY12)</f>
        <v>2.6770630673681683</v>
      </c>
      <c r="CO16" s="18">
        <f t="shared" si="0"/>
        <v>2.7522356660485147E-2</v>
      </c>
      <c r="CP16" s="18">
        <f t="shared" si="4"/>
        <v>1.8959435237730402E-2</v>
      </c>
      <c r="CQ16" s="125">
        <f t="shared" si="1"/>
        <v>1.406158113465005</v>
      </c>
      <c r="CR16" s="18">
        <f t="shared" si="2"/>
        <v>3.6095232369009009E-2</v>
      </c>
      <c r="CS16" s="18">
        <f t="shared" si="5"/>
        <v>1.6061378713453273E-2</v>
      </c>
      <c r="CT16" s="125">
        <f t="shared" si="3"/>
        <v>1.1912189212477846</v>
      </c>
      <c r="ED16"/>
    </row>
    <row r="17" spans="8:142">
      <c r="V17" s="22"/>
      <c r="W17" s="35"/>
      <c r="X17" s="51"/>
      <c r="Y17" s="35"/>
      <c r="Z17" s="52"/>
      <c r="AA17" s="51"/>
      <c r="AB17" s="35"/>
      <c r="AC17" s="35"/>
      <c r="AD17" s="35"/>
      <c r="AE17" s="35"/>
      <c r="AF17" s="35"/>
      <c r="AG17" s="35"/>
      <c r="AH17" s="35"/>
      <c r="AI17" s="35"/>
      <c r="AJ17" s="35"/>
      <c r="AK17" s="51"/>
      <c r="CI17" s="18" t="s">
        <v>30</v>
      </c>
      <c r="CJ17" s="18">
        <v>3</v>
      </c>
      <c r="CK17" s="18">
        <v>18</v>
      </c>
      <c r="CL17" s="18">
        <f>BZ3</f>
        <v>78</v>
      </c>
      <c r="CM17" s="83">
        <f>SQRT(BZ4)</f>
        <v>7.955572841757301E-2</v>
      </c>
      <c r="CN17" s="83">
        <f>SQRT(BZ12)</f>
        <v>0.88701069592398063</v>
      </c>
      <c r="CO17" s="18">
        <f t="shared" si="0"/>
        <v>1.0199452361227309E-3</v>
      </c>
      <c r="CP17" s="18">
        <f t="shared" si="4"/>
        <v>1.8959435237730402E-2</v>
      </c>
      <c r="CQ17" s="125">
        <f t="shared" si="1"/>
        <v>1.4788359485429714</v>
      </c>
      <c r="CR17" s="18">
        <f t="shared" si="2"/>
        <v>1.1371931999025392E-2</v>
      </c>
      <c r="CS17" s="18">
        <f t="shared" si="5"/>
        <v>1.6061378713453273E-2</v>
      </c>
      <c r="CT17" s="125">
        <f t="shared" si="3"/>
        <v>1.2527875396493553</v>
      </c>
      <c r="ED17"/>
    </row>
    <row r="18" spans="8:142">
      <c r="H18" s="12"/>
      <c r="CI18" s="82" t="s">
        <v>100</v>
      </c>
      <c r="CJ18" s="18">
        <v>3</v>
      </c>
      <c r="CK18" s="18">
        <v>18</v>
      </c>
      <c r="CL18" s="9">
        <f>CA3</f>
        <v>75.25</v>
      </c>
      <c r="CM18" s="85">
        <f>SQRT(CA4)</f>
        <v>2.1984843263788196</v>
      </c>
      <c r="CN18" s="85">
        <f>SQRT(CA12)</f>
        <v>2.0678591989462594</v>
      </c>
      <c r="CO18" s="18">
        <f t="shared" si="0"/>
        <v>2.9215738556529165E-2</v>
      </c>
      <c r="CP18" s="18">
        <f t="shared" si="4"/>
        <v>1.8959435237730402E-2</v>
      </c>
      <c r="CQ18" s="125">
        <f t="shared" si="1"/>
        <v>1.4266975016392127</v>
      </c>
      <c r="CR18" s="18">
        <f t="shared" si="2"/>
        <v>2.7479856464402118E-2</v>
      </c>
      <c r="CS18" s="18">
        <f t="shared" si="5"/>
        <v>1.6061378713453273E-2</v>
      </c>
      <c r="CT18" s="125">
        <f t="shared" si="3"/>
        <v>1.2086187481873589</v>
      </c>
      <c r="ED18"/>
      <c r="EL18" s="10"/>
    </row>
    <row r="19" spans="8:142">
      <c r="CI19" s="82" t="s">
        <v>101</v>
      </c>
      <c r="CJ19" s="18">
        <v>3</v>
      </c>
      <c r="CK19" s="18">
        <v>18</v>
      </c>
      <c r="CL19" s="9">
        <f>CB3</f>
        <v>75.75</v>
      </c>
      <c r="CM19" s="85">
        <f>SQRT(CB4)</f>
        <v>3</v>
      </c>
      <c r="CN19" s="85">
        <f>SQRT(CB12)</f>
        <v>3.9745282738961616</v>
      </c>
      <c r="CO19" s="18">
        <f t="shared" si="0"/>
        <v>3.9603960396039604E-2</v>
      </c>
      <c r="CP19" s="18">
        <f t="shared" si="4"/>
        <v>1.8959435237730402E-2</v>
      </c>
      <c r="CQ19" s="125">
        <f t="shared" si="1"/>
        <v>1.436177219258078</v>
      </c>
      <c r="CR19" s="18">
        <f t="shared" si="2"/>
        <v>5.2469020117441076E-2</v>
      </c>
      <c r="CS19" s="18">
        <f t="shared" si="5"/>
        <v>1.6061378713453273E-2</v>
      </c>
      <c r="CT19" s="125">
        <f t="shared" si="3"/>
        <v>1.2166494375440855</v>
      </c>
      <c r="DG19" s="34" t="s">
        <v>72</v>
      </c>
      <c r="DH19" s="34" t="s">
        <v>71</v>
      </c>
      <c r="DI19" s="21" t="s">
        <v>70</v>
      </c>
      <c r="ED19"/>
      <c r="EL19" s="10"/>
    </row>
    <row r="20" spans="8:142">
      <c r="V20" s="131" t="s">
        <v>69</v>
      </c>
      <c r="W20" s="131"/>
      <c r="X20" s="131"/>
      <c r="Y20" s="131"/>
      <c r="Z20" s="131"/>
      <c r="AA20" s="131"/>
      <c r="AB20" s="131"/>
      <c r="AC20" s="131"/>
      <c r="AD20" s="131"/>
      <c r="AE20" s="131"/>
      <c r="AF20" s="131"/>
      <c r="AG20" s="131"/>
      <c r="AH20" s="131"/>
      <c r="AI20" s="131"/>
      <c r="AJ20" s="131"/>
      <c r="AK20" s="131"/>
      <c r="CI20" s="82" t="s">
        <v>102</v>
      </c>
      <c r="CJ20" s="18">
        <v>3</v>
      </c>
      <c r="CK20" s="18">
        <v>18</v>
      </c>
      <c r="CL20" s="9">
        <f>CC3</f>
        <v>72.5</v>
      </c>
      <c r="CM20" s="85">
        <f>SQRT(CC4)</f>
        <v>2.9154759474226504</v>
      </c>
      <c r="CN20" s="85">
        <f>SQRT(CC12)</f>
        <v>2.8613807855648994</v>
      </c>
      <c r="CO20" s="18">
        <f t="shared" si="0"/>
        <v>4.0213461343760692E-2</v>
      </c>
      <c r="CP20" s="18">
        <f t="shared" si="4"/>
        <v>1.8959435237730402E-2</v>
      </c>
      <c r="CQ20" s="125">
        <f t="shared" si="1"/>
        <v>1.374559054735454</v>
      </c>
      <c r="CR20" s="18">
        <f t="shared" si="2"/>
        <v>3.946732118020551E-2</v>
      </c>
      <c r="CS20" s="18">
        <f t="shared" si="5"/>
        <v>1.6061378713453273E-2</v>
      </c>
      <c r="CT20" s="125">
        <f t="shared" si="3"/>
        <v>1.1644499567253623</v>
      </c>
      <c r="DG20" s="18" t="e">
        <f>((#REF!*#REF!)-(#REF!*#REF!))/((#REF!*#REF!)-(#REF!*#REF!))</f>
        <v>#REF!</v>
      </c>
      <c r="DH20" s="18" t="e">
        <f>((#REF!*#REF!)-(#REF!*#REF!))/((#REF!*#REF!)-(#REF!*#REF!))</f>
        <v>#REF!</v>
      </c>
      <c r="DI20" s="17" t="e">
        <f>DG20+(DH20*#REF!)</f>
        <v>#REF!</v>
      </c>
      <c r="ED20"/>
      <c r="EL20" s="10"/>
    </row>
    <row r="21" spans="8:142">
      <c r="V21" s="18"/>
      <c r="W21" s="76" t="s">
        <v>16</v>
      </c>
      <c r="X21" s="76" t="s">
        <v>15</v>
      </c>
      <c r="Y21" s="76" t="s">
        <v>14</v>
      </c>
      <c r="Z21" s="76" t="s">
        <v>13</v>
      </c>
      <c r="AA21" s="76" t="s">
        <v>12</v>
      </c>
      <c r="AB21" s="76" t="s">
        <v>11</v>
      </c>
      <c r="AC21" s="76" t="s">
        <v>10</v>
      </c>
      <c r="AD21" s="76" t="s">
        <v>9</v>
      </c>
      <c r="AE21" s="76" t="s">
        <v>8</v>
      </c>
      <c r="AF21" s="76" t="s">
        <v>7</v>
      </c>
      <c r="AG21" s="76" t="s">
        <v>6</v>
      </c>
      <c r="AH21" s="76" t="s">
        <v>5</v>
      </c>
      <c r="AI21" s="76" t="s">
        <v>4</v>
      </c>
      <c r="AJ21" s="76" t="s">
        <v>3</v>
      </c>
      <c r="AK21" s="76" t="s">
        <v>2</v>
      </c>
      <c r="AL21" s="76" t="s">
        <v>97</v>
      </c>
      <c r="AM21" s="76" t="s">
        <v>98</v>
      </c>
      <c r="AN21" s="76" t="s">
        <v>99</v>
      </c>
      <c r="CI21" s="9"/>
      <c r="CJ21" s="18"/>
      <c r="CK21" s="9"/>
      <c r="CL21" s="9"/>
      <c r="CM21" s="9"/>
      <c r="CN21" s="9"/>
      <c r="CO21" s="9"/>
      <c r="CP21" s="9"/>
      <c r="CQ21" s="126"/>
      <c r="CR21" s="9"/>
      <c r="CS21" s="9"/>
      <c r="CT21" s="126"/>
      <c r="DG21" s="18" t="e">
        <f t="shared" ref="DG21:DG23" si="17">DG20</f>
        <v>#REF!</v>
      </c>
      <c r="DH21" s="18" t="e">
        <f>((#REF!*#REF!)-(#REF!*#REF!))/((#REF!*#REF!)-(#REF!*#REF!))</f>
        <v>#REF!</v>
      </c>
      <c r="DI21" s="17" t="e">
        <f>DG21+(DH21*#REF!)</f>
        <v>#REF!</v>
      </c>
      <c r="ED21"/>
      <c r="EL21" s="10"/>
    </row>
    <row r="22" spans="8:142">
      <c r="V22" s="18"/>
      <c r="W22" s="25">
        <f>AVERAGE(W4:W6)</f>
        <v>73.666666666666671</v>
      </c>
      <c r="X22" s="25">
        <f>AVERAGE(Y4:Y6)</f>
        <v>73.166666666666671</v>
      </c>
      <c r="Y22" s="25">
        <f>AVERAGE(AA4:AA6)</f>
        <v>72.166666666666671</v>
      </c>
      <c r="Z22" s="25">
        <f>AVERAGE(AC4:AC6)</f>
        <v>81.833333333333329</v>
      </c>
      <c r="AA22" s="25">
        <f>AVERAGE(AE4:AE6)</f>
        <v>61.333333333333336</v>
      </c>
      <c r="AB22" s="25">
        <f>AVERAGE(AG4:AG6)</f>
        <v>78.166666666666671</v>
      </c>
      <c r="AC22" s="25">
        <f>AVERAGE(AI4:AI6)</f>
        <v>79</v>
      </c>
      <c r="AD22" s="25">
        <f>AVERAGE(AK4:AK6)</f>
        <v>85.166666666666671</v>
      </c>
      <c r="AE22" s="25">
        <f>AVERAGE(AM4:AM6)</f>
        <v>81.333333333333329</v>
      </c>
      <c r="AF22" s="25">
        <f>AVERAGE(AO4:AO6)</f>
        <v>73</v>
      </c>
      <c r="AG22" s="25">
        <f>AVERAGE(AQ4:AQ6)</f>
        <v>74.166666666666671</v>
      </c>
      <c r="AH22" s="25">
        <f>AVERAGE(AS4:AS8)</f>
        <v>74.333333333333329</v>
      </c>
      <c r="AI22" s="25">
        <f>AVERAGE(AU4:AU8)</f>
        <v>73</v>
      </c>
      <c r="AJ22" s="25">
        <f>AVERAGE(AW4:AW8)</f>
        <v>74.166666666666671</v>
      </c>
      <c r="AK22" s="25">
        <f>AVERAGE(AY4:AY8)</f>
        <v>78.833333333333329</v>
      </c>
      <c r="AL22" s="25">
        <f>AVERAGE(BA4:BA6)</f>
        <v>76.166666666666671</v>
      </c>
      <c r="AM22" s="25">
        <f>AVERAGE(BC4:BC6)</f>
        <v>75.333333333333329</v>
      </c>
      <c r="AN22" s="25">
        <f>AVERAGE(BE4:BE6)</f>
        <v>72.833333333333329</v>
      </c>
      <c r="CI22" s="9"/>
      <c r="CJ22" s="9"/>
      <c r="CK22" s="9"/>
      <c r="CL22" s="9"/>
      <c r="CM22" s="9"/>
      <c r="CN22" s="9"/>
      <c r="CO22" s="9"/>
      <c r="CP22" s="9"/>
      <c r="CQ22" s="126"/>
      <c r="CR22" s="9"/>
      <c r="CS22" s="9"/>
      <c r="CT22" s="126"/>
      <c r="DG22" s="18" t="e">
        <f t="shared" si="17"/>
        <v>#REF!</v>
      </c>
      <c r="DH22" s="18" t="e">
        <f>((#REF!*#REF!)-(#REF!*#REF!))/((#REF!*#REF!)-(#REF!*#REF!))</f>
        <v>#REF!</v>
      </c>
      <c r="DI22" s="17" t="e">
        <f>DG22+(DH22*#REF!)</f>
        <v>#REF!</v>
      </c>
      <c r="ED22"/>
      <c r="EL22" s="10"/>
    </row>
    <row r="23" spans="8:142">
      <c r="V23" s="18"/>
      <c r="W23" s="25">
        <f>_xlfn.STDEV.S(W4:W6)</f>
        <v>1.0408329997330665</v>
      </c>
      <c r="X23" s="25">
        <f>STDEV(Y4:Y6)</f>
        <v>1.1547005383792517</v>
      </c>
      <c r="Y23" s="25">
        <f>STDEV(AA4:AA6)</f>
        <v>2.565800719723442</v>
      </c>
      <c r="Z23" s="25">
        <f>STDEV(AC4:AC6)</f>
        <v>0.57735026918962573</v>
      </c>
      <c r="AA23" s="25">
        <f>STDEV(AE4:AE6)</f>
        <v>2.3629078131263039</v>
      </c>
      <c r="AB23" s="25">
        <f>STDEV(AG4:AG6)</f>
        <v>2.0816659994661326</v>
      </c>
      <c r="AC23" s="25">
        <f>STDEV(AI4:AI6)</f>
        <v>1</v>
      </c>
      <c r="AD23" s="25">
        <f>STDEV(AK4:AK6)</f>
        <v>1.6072751268321592</v>
      </c>
      <c r="AE23" s="25">
        <f>STDEV(AM4:AM6)</f>
        <v>2.0207259421636903</v>
      </c>
      <c r="AF23" s="25">
        <f>STDEV(AO4:AO6)</f>
        <v>1.3228756555322954</v>
      </c>
      <c r="AG23" s="25">
        <f>STDEV(AQ4:AQ6)</f>
        <v>2.5166114784235836</v>
      </c>
      <c r="AH23" s="25">
        <f>STDEV(AS4:AS8)</f>
        <v>1.0408329997330665</v>
      </c>
      <c r="AI23" s="25">
        <f>STDEV(AU4:AU8)</f>
        <v>1.3228756555322954</v>
      </c>
      <c r="AJ23" s="25">
        <f>STDEV(AW4:AW8)</f>
        <v>3.7527767497325675</v>
      </c>
      <c r="AK23" s="25">
        <f>STDEV(AY4:AY8)</f>
        <v>1.4433756729740645</v>
      </c>
      <c r="AL23" s="25">
        <f>STDEV(BA4:BA6)</f>
        <v>1.6072751268321592</v>
      </c>
      <c r="AM23" s="25">
        <f>STDEV(BC4:BC6)</f>
        <v>3.3291640592396963</v>
      </c>
      <c r="AN23" s="25">
        <f>STDEV(BE4:BE6)</f>
        <v>1.1547005383792517</v>
      </c>
      <c r="CI23" s="9"/>
      <c r="CJ23" s="9"/>
      <c r="CK23" s="9"/>
      <c r="CL23" s="9"/>
      <c r="CM23" s="9"/>
      <c r="CN23" s="9"/>
      <c r="CO23" s="9"/>
      <c r="CP23" s="9"/>
      <c r="CQ23" s="126"/>
      <c r="CR23" s="9"/>
      <c r="CS23" s="9"/>
      <c r="CT23" s="126"/>
      <c r="DG23" s="18" t="e">
        <f t="shared" si="17"/>
        <v>#REF!</v>
      </c>
      <c r="DH23" s="18" t="e">
        <f>((#REF!*#REF!)-(#REF!*#REF!))/((#REF!*#REF!)-(#REF!*#REF!))</f>
        <v>#REF!</v>
      </c>
      <c r="DI23" s="17" t="e">
        <f>DG23+(DH23*#REF!)</f>
        <v>#REF!</v>
      </c>
      <c r="ED23"/>
      <c r="EL23" s="10"/>
    </row>
    <row r="24" spans="8:142">
      <c r="V24" s="18"/>
      <c r="W24" s="25">
        <v>3</v>
      </c>
      <c r="X24" s="25">
        <v>3</v>
      </c>
      <c r="Y24" s="25">
        <v>3</v>
      </c>
      <c r="Z24" s="25">
        <v>3</v>
      </c>
      <c r="AA24" s="25">
        <v>3</v>
      </c>
      <c r="AB24" s="25">
        <v>3</v>
      </c>
      <c r="AC24" s="25">
        <v>3</v>
      </c>
      <c r="AD24" s="25">
        <v>3</v>
      </c>
      <c r="AE24" s="25">
        <v>3</v>
      </c>
      <c r="AF24" s="25">
        <v>3</v>
      </c>
      <c r="AG24" s="25">
        <v>3</v>
      </c>
      <c r="AH24" s="25">
        <v>3</v>
      </c>
      <c r="AI24" s="25">
        <v>3</v>
      </c>
      <c r="AJ24" s="25">
        <v>3</v>
      </c>
      <c r="AK24" s="25">
        <v>3</v>
      </c>
      <c r="AL24" s="25">
        <v>3</v>
      </c>
      <c r="AM24" s="25">
        <v>3</v>
      </c>
      <c r="AN24" s="25">
        <v>3</v>
      </c>
      <c r="BY24" s="10"/>
      <c r="ED24"/>
    </row>
    <row r="25" spans="8:142">
      <c r="BY25" s="10"/>
      <c r="ED25"/>
    </row>
    <row r="26" spans="8:142">
      <c r="V26" s="25"/>
      <c r="W26" s="127" t="s">
        <v>16</v>
      </c>
      <c r="X26" s="127"/>
      <c r="Y26" s="127"/>
      <c r="Z26" s="127"/>
      <c r="AA26" s="127"/>
      <c r="AB26" s="127"/>
      <c r="AC26" s="127"/>
      <c r="AD26" s="127"/>
      <c r="AE26" s="33"/>
      <c r="AF26" s="25"/>
      <c r="AG26" s="127" t="s">
        <v>15</v>
      </c>
      <c r="AH26" s="127"/>
      <c r="AI26" s="127"/>
      <c r="AJ26" s="127"/>
      <c r="AK26" s="127"/>
      <c r="AL26" s="127"/>
      <c r="AM26" s="127"/>
      <c r="AN26" s="127"/>
      <c r="AO26" s="33"/>
      <c r="AP26" s="25"/>
      <c r="AQ26" s="127" t="s">
        <v>14</v>
      </c>
      <c r="AR26" s="127"/>
      <c r="AS26" s="127"/>
      <c r="AT26" s="127"/>
      <c r="AU26" s="127"/>
      <c r="AV26" s="127"/>
      <c r="AW26" s="127"/>
      <c r="AX26" s="127"/>
      <c r="AY26" s="33"/>
      <c r="AZ26" s="25"/>
      <c r="BA26" s="127" t="s">
        <v>13</v>
      </c>
      <c r="BB26" s="127"/>
      <c r="BC26" s="127"/>
      <c r="BD26" s="127"/>
      <c r="BE26" s="127"/>
      <c r="BF26" s="127"/>
      <c r="BG26" s="127"/>
      <c r="BH26" s="127"/>
      <c r="BI26" s="33"/>
      <c r="BJ26" s="25"/>
      <c r="BK26" s="127" t="s">
        <v>12</v>
      </c>
      <c r="BL26" s="127"/>
      <c r="BM26" s="127"/>
      <c r="BN26" s="127"/>
      <c r="BO26" s="127"/>
      <c r="BP26" s="127"/>
      <c r="BQ26" s="127"/>
      <c r="BR26" s="127"/>
      <c r="BY26" s="10"/>
      <c r="ED26"/>
    </row>
    <row r="27" spans="8:142" ht="15.75" customHeight="1">
      <c r="V27" s="25"/>
      <c r="W27" s="25"/>
      <c r="X27" s="25"/>
      <c r="Y27" s="25"/>
      <c r="Z27" s="25"/>
      <c r="AA27" s="32"/>
      <c r="AB27" s="32"/>
      <c r="AC27" s="32"/>
      <c r="AD27" s="32"/>
      <c r="AE27" s="36"/>
      <c r="AF27" s="25"/>
      <c r="AG27" s="25"/>
      <c r="AH27" s="25"/>
      <c r="AI27" s="25"/>
      <c r="AJ27" s="25"/>
      <c r="AK27" s="32"/>
      <c r="AL27" s="32"/>
      <c r="AM27" s="32"/>
      <c r="AN27" s="32"/>
      <c r="AO27" s="26"/>
      <c r="AP27" s="25"/>
      <c r="AQ27" s="25"/>
      <c r="AR27" s="25"/>
      <c r="AS27" s="25"/>
      <c r="AT27" s="25"/>
      <c r="AU27" s="32"/>
      <c r="AV27" s="32"/>
      <c r="AW27" s="32"/>
      <c r="AX27" s="32"/>
      <c r="AY27" s="26"/>
      <c r="AZ27" s="25"/>
      <c r="BA27" s="25"/>
      <c r="BB27" s="25"/>
      <c r="BC27" s="25"/>
      <c r="BD27" s="25"/>
      <c r="BE27" s="32"/>
      <c r="BF27" s="32"/>
      <c r="BG27" s="32"/>
      <c r="BH27" s="32"/>
      <c r="BI27" s="26"/>
      <c r="BJ27" s="25"/>
      <c r="BK27" s="25"/>
      <c r="BL27" s="25"/>
      <c r="BM27" s="25"/>
      <c r="BN27" s="25"/>
      <c r="BO27" s="32"/>
      <c r="BP27" s="32"/>
      <c r="BQ27" s="32"/>
      <c r="BR27" s="32"/>
      <c r="BY27" s="10"/>
      <c r="ED27"/>
    </row>
    <row r="28" spans="8:142">
      <c r="V28" s="4" t="s">
        <v>92</v>
      </c>
      <c r="W28" s="25">
        <f>W4</f>
        <v>74.5</v>
      </c>
      <c r="X28" s="25">
        <f>AVERAGE(W4:W6)</f>
        <v>73.666666666666671</v>
      </c>
      <c r="Y28" s="25">
        <f>_xlfn.STDEV.S(W4:W6)</f>
        <v>1.0408329997330665</v>
      </c>
      <c r="Z28" s="76">
        <f>(W28-X28)/Y28</f>
        <v>0.80064076902543102</v>
      </c>
      <c r="AA28" s="25">
        <f>W13</f>
        <v>9.1923881554251174</v>
      </c>
      <c r="AB28" s="25">
        <f>AA28*AA28</f>
        <v>84.5</v>
      </c>
      <c r="AC28" s="25">
        <f>W24</f>
        <v>3</v>
      </c>
      <c r="AD28" s="76">
        <f>(AA28*SQRT(AC28))/(SQRT(SUM(AB28:AB30)))</f>
        <v>1.6510016510024763</v>
      </c>
      <c r="AE28" s="26"/>
      <c r="AF28" s="4" t="s">
        <v>92</v>
      </c>
      <c r="AG28" s="25">
        <f>Y4</f>
        <v>74.5</v>
      </c>
      <c r="AH28" s="25">
        <f>AVERAGE(Y4:Y6)</f>
        <v>73.166666666666671</v>
      </c>
      <c r="AI28" s="25">
        <f>STDEV(Y4:Y6)</f>
        <v>1.1547005383792517</v>
      </c>
      <c r="AJ28" s="76">
        <f>(AG28-AH28)/AI28</f>
        <v>1.1547005383792472</v>
      </c>
      <c r="AK28" s="25">
        <f>X13</f>
        <v>2.1213203435596424</v>
      </c>
      <c r="AL28" s="25">
        <f>AK28*AK28</f>
        <v>4.4999999999999991</v>
      </c>
      <c r="AM28" s="25">
        <f>X24</f>
        <v>3</v>
      </c>
      <c r="AN28" s="76">
        <f>(AK28*SQRT(AM28))/(SQRT(SUM(AL28:AL30)))</f>
        <v>1.5666989036012806</v>
      </c>
      <c r="AO28" s="26"/>
      <c r="AP28" s="4" t="s">
        <v>92</v>
      </c>
      <c r="AQ28" s="25">
        <f>AA4</f>
        <v>75</v>
      </c>
      <c r="AR28" s="25">
        <f>Y22</f>
        <v>72.166666666666671</v>
      </c>
      <c r="AS28" s="25">
        <f>Y23</f>
        <v>2.565800719723442</v>
      </c>
      <c r="AT28" s="76">
        <f>(AQ28-AR28)/AS28</f>
        <v>1.1042686641847708</v>
      </c>
      <c r="AU28" s="25">
        <f>Y13</f>
        <v>1.4142135623730951</v>
      </c>
      <c r="AV28" s="25">
        <f>AU28*AU28</f>
        <v>2.0000000000000004</v>
      </c>
      <c r="AW28" s="25">
        <f>Y24</f>
        <v>3</v>
      </c>
      <c r="AX28" s="76">
        <f>(AU28*SQRT(AW28))/(SQRT(SUM(AV28:AV30)))</f>
        <v>1.5491933384829668</v>
      </c>
      <c r="AY28" s="26"/>
      <c r="AZ28" s="4" t="s">
        <v>92</v>
      </c>
      <c r="BA28" s="25">
        <f>AC4</f>
        <v>82.5</v>
      </c>
      <c r="BB28" s="25">
        <f>Z22</f>
        <v>81.833333333333329</v>
      </c>
      <c r="BC28" s="25">
        <f>Z23</f>
        <v>0.57735026918962573</v>
      </c>
      <c r="BD28" s="76">
        <f>(BA28-BB28)/BC28</f>
        <v>1.1547005383792599</v>
      </c>
      <c r="BE28" s="25">
        <f>Z13</f>
        <v>2.1213203435596424</v>
      </c>
      <c r="BF28" s="25">
        <f>BE28*BE28</f>
        <v>4.4999999999999991</v>
      </c>
      <c r="BG28" s="25">
        <f>Z24</f>
        <v>3</v>
      </c>
      <c r="BH28" s="76">
        <f>(BE28*SQRT(BG28))/(SQRT(SUM(BF28:BF30)))</f>
        <v>1.1920791213585393</v>
      </c>
      <c r="BI28" s="26"/>
      <c r="BJ28" s="4" t="s">
        <v>92</v>
      </c>
      <c r="BK28" s="25">
        <f>AE4</f>
        <v>64</v>
      </c>
      <c r="BL28" s="25">
        <f>AA22</f>
        <v>61.333333333333336</v>
      </c>
      <c r="BM28" s="25">
        <f>AA23</f>
        <v>2.3629078131263039</v>
      </c>
      <c r="BN28" s="76">
        <f>(BK28-BL28)/BM28</f>
        <v>1.1285529853737564</v>
      </c>
      <c r="BO28" s="25">
        <f>AA13</f>
        <v>1.4142135623730951</v>
      </c>
      <c r="BP28" s="25">
        <f>BO28*BO28</f>
        <v>2.0000000000000004</v>
      </c>
      <c r="BQ28" s="25">
        <f>AA24</f>
        <v>3</v>
      </c>
      <c r="BR28" s="76">
        <f>(BO28*SQRT(BQ28))/(SQRT(SUM(BP28:BP30)))</f>
        <v>0.92582009977255153</v>
      </c>
      <c r="BY28" s="10"/>
      <c r="ED28"/>
    </row>
    <row r="29" spans="8:142" ht="18.75" customHeight="1">
      <c r="V29" s="2" t="s">
        <v>93</v>
      </c>
      <c r="W29" s="25">
        <f>W5</f>
        <v>74</v>
      </c>
      <c r="X29" s="25">
        <f>AVERAGE(W4:W6)</f>
        <v>73.666666666666671</v>
      </c>
      <c r="Y29" s="25">
        <f>_xlfn.STDEV.S(W4:W6)</f>
        <v>1.0408329997330665</v>
      </c>
      <c r="Z29" s="76">
        <f>(W29-X29)/Y29</f>
        <v>0.32025630761016965</v>
      </c>
      <c r="AA29" s="25">
        <f>W14</f>
        <v>2.8284271247461903</v>
      </c>
      <c r="AB29" s="25">
        <f>AA29*AA29</f>
        <v>8.0000000000000018</v>
      </c>
      <c r="AC29" s="25">
        <f>W24</f>
        <v>3</v>
      </c>
      <c r="AD29" s="76">
        <f>(AA29*SQRT(AC29))/(SQRT(SUM(AB28:AB30)))</f>
        <v>0.50800050800076202</v>
      </c>
      <c r="AE29" s="26"/>
      <c r="AF29" s="2" t="s">
        <v>93</v>
      </c>
      <c r="AG29" s="25">
        <f>Y5</f>
        <v>72.5</v>
      </c>
      <c r="AH29" s="25">
        <f>AVERAGE(Y4:Y6)</f>
        <v>73.166666666666671</v>
      </c>
      <c r="AI29" s="25">
        <f>X23</f>
        <v>1.1547005383792517</v>
      </c>
      <c r="AJ29" s="76">
        <f>(AG29-AH29)/AI29</f>
        <v>-0.57735026918962984</v>
      </c>
      <c r="AK29" s="25">
        <f>X14</f>
        <v>0.70710678118654757</v>
      </c>
      <c r="AL29" s="25">
        <f>AK29*AK29</f>
        <v>0.50000000000000011</v>
      </c>
      <c r="AM29" s="25">
        <f>X24</f>
        <v>3</v>
      </c>
      <c r="AN29" s="76">
        <f>(AK29*SQRT(AM29))/(SQRT(SUM(AL28:AL30)))</f>
        <v>0.52223296786709361</v>
      </c>
      <c r="AO29" s="26"/>
      <c r="AP29" s="2" t="s">
        <v>93</v>
      </c>
      <c r="AQ29" s="25">
        <f>AA5</f>
        <v>71.5</v>
      </c>
      <c r="AR29" s="25">
        <f>Y22</f>
        <v>72.166666666666671</v>
      </c>
      <c r="AS29" s="25">
        <f>Y23</f>
        <v>2.565800719723442</v>
      </c>
      <c r="AT29" s="76">
        <f>(AQ29-AR29)/AS29</f>
        <v>-0.25982792098465424</v>
      </c>
      <c r="AU29" s="25">
        <f>Y14</f>
        <v>0.70710678118654757</v>
      </c>
      <c r="AV29" s="25">
        <f>AU29*AU29</f>
        <v>0.50000000000000011</v>
      </c>
      <c r="AW29" s="25">
        <f>Y24</f>
        <v>3</v>
      </c>
      <c r="AX29" s="76">
        <f>(AU29*SQRT(AW29))/(SQRT(SUM(AV28:AV30)))</f>
        <v>0.7745966692414834</v>
      </c>
      <c r="AY29" s="26"/>
      <c r="AZ29" s="2" t="s">
        <v>93</v>
      </c>
      <c r="BA29" s="25">
        <f>AC5</f>
        <v>81.5</v>
      </c>
      <c r="BB29" s="25">
        <f>Z22</f>
        <v>81.833333333333329</v>
      </c>
      <c r="BC29" s="25">
        <f>Z23</f>
        <v>0.57735026918962573</v>
      </c>
      <c r="BD29" s="76">
        <f>(BA29-BB29)/BC29</f>
        <v>-0.57735026918961763</v>
      </c>
      <c r="BE29" s="25">
        <f>Z14</f>
        <v>2.1213203435596424</v>
      </c>
      <c r="BF29" s="25">
        <f>BE29*BE29</f>
        <v>4.4999999999999991</v>
      </c>
      <c r="BG29" s="25">
        <f>Z24</f>
        <v>3</v>
      </c>
      <c r="BH29" s="76">
        <f>(BE29*SQRT(BG29))/(SQRT(SUM(BF28:BF30)))</f>
        <v>1.1920791213585393</v>
      </c>
      <c r="BI29" s="26"/>
      <c r="BJ29" s="2" t="s">
        <v>93</v>
      </c>
      <c r="BK29" s="25">
        <f>AE5</f>
        <v>60.5</v>
      </c>
      <c r="BL29" s="25">
        <f>AA22</f>
        <v>61.333333333333336</v>
      </c>
      <c r="BM29" s="25">
        <f>AA23</f>
        <v>2.3629078131263039</v>
      </c>
      <c r="BN29" s="76">
        <f>(BK29-BL29)/BM29</f>
        <v>-0.35267280792930017</v>
      </c>
      <c r="BO29" s="25">
        <f>AA14</f>
        <v>0.70710678118654757</v>
      </c>
      <c r="BP29" s="25">
        <f>BO29*BO29</f>
        <v>0.50000000000000011</v>
      </c>
      <c r="BQ29" s="25">
        <f>AA24</f>
        <v>3</v>
      </c>
      <c r="BR29" s="76">
        <f>(BO29*SQRT(BQ29))/(SQRT(SUM(BP28:BP30)))</f>
        <v>0.46291004988627577</v>
      </c>
      <c r="BY29" s="10"/>
      <c r="ED29"/>
    </row>
    <row r="30" spans="8:142">
      <c r="V30" s="53" t="s">
        <v>94</v>
      </c>
      <c r="W30" s="54">
        <f>W6</f>
        <v>72.5</v>
      </c>
      <c r="X30" s="54">
        <f>AVERAGE(W4:W6)</f>
        <v>73.666666666666671</v>
      </c>
      <c r="Y30" s="54">
        <f>_xlfn.STDEV.S(W4:W6)</f>
        <v>1.0408329997330665</v>
      </c>
      <c r="Z30" s="55">
        <f>(W30-X30)/Y30</f>
        <v>-1.1208970766356143</v>
      </c>
      <c r="AA30" s="54">
        <f>W15</f>
        <v>0.70710678118654757</v>
      </c>
      <c r="AB30" s="54">
        <f>AA30*AA30</f>
        <v>0.50000000000000011</v>
      </c>
      <c r="AC30" s="54">
        <f>W24</f>
        <v>3</v>
      </c>
      <c r="AD30" s="76">
        <f>(AA30*SQRT(AC30))/(SQRT(SUM(AB28:AB30)))</f>
        <v>0.1270001270001905</v>
      </c>
      <c r="AE30" s="26"/>
      <c r="AF30" s="53" t="s">
        <v>94</v>
      </c>
      <c r="AG30" s="54">
        <f>Y6</f>
        <v>72.5</v>
      </c>
      <c r="AH30" s="54">
        <f>AVERAGE(Y4:Y6)</f>
        <v>73.166666666666671</v>
      </c>
      <c r="AI30" s="54">
        <f>X23</f>
        <v>1.1547005383792517</v>
      </c>
      <c r="AJ30" s="55">
        <f>(AG30-AH30)/AI30</f>
        <v>-0.57735026918962984</v>
      </c>
      <c r="AK30" s="54">
        <f>X15</f>
        <v>0.70710678118654757</v>
      </c>
      <c r="AL30" s="54">
        <f>AK30*AK30</f>
        <v>0.50000000000000011</v>
      </c>
      <c r="AM30" s="54">
        <f>X24</f>
        <v>3</v>
      </c>
      <c r="AN30" s="55">
        <f>(AK30*SQRT(AM30))/(SQRT(SUM(AL28:AL30)))</f>
        <v>0.52223296786709361</v>
      </c>
      <c r="AO30" s="26"/>
      <c r="AP30" s="53" t="s">
        <v>94</v>
      </c>
      <c r="AQ30" s="54">
        <f>AA6</f>
        <v>70</v>
      </c>
      <c r="AR30" s="54">
        <f>Y22</f>
        <v>72.166666666666671</v>
      </c>
      <c r="AS30" s="54">
        <f>Y23</f>
        <v>2.565800719723442</v>
      </c>
      <c r="AT30" s="55">
        <f>(AQ30-AR30)/AS30</f>
        <v>-0.84444074320012208</v>
      </c>
      <c r="AU30" s="54">
        <f>Y15</f>
        <v>0</v>
      </c>
      <c r="AV30" s="54">
        <f>AU30*AU30</f>
        <v>0</v>
      </c>
      <c r="AW30" s="54">
        <f>Y24</f>
        <v>3</v>
      </c>
      <c r="AX30" s="55">
        <f>(AU30*SQRT(AW30))/(SQRT(SUM(AV28:AV30)))</f>
        <v>0</v>
      </c>
      <c r="AY30" s="26"/>
      <c r="AZ30" s="53" t="s">
        <v>94</v>
      </c>
      <c r="BA30" s="54">
        <f>AC6</f>
        <v>81.5</v>
      </c>
      <c r="BB30" s="54">
        <f>Z22</f>
        <v>81.833333333333329</v>
      </c>
      <c r="BC30" s="54">
        <f>Z23</f>
        <v>0.57735026918962573</v>
      </c>
      <c r="BD30" s="55">
        <f>(BA30-BB30)/BC30</f>
        <v>-0.57735026918961763</v>
      </c>
      <c r="BE30" s="54">
        <f>Z15</f>
        <v>0.70710678118654757</v>
      </c>
      <c r="BF30" s="54">
        <f>BE30*BE30</f>
        <v>0.50000000000000011</v>
      </c>
      <c r="BG30" s="54">
        <f>Z24</f>
        <v>3</v>
      </c>
      <c r="BH30" s="55">
        <f>(BE30*SQRT(BG30))/(SQRT(SUM(BF28:BF30)))</f>
        <v>0.39735970711951318</v>
      </c>
      <c r="BI30" s="26"/>
      <c r="BJ30" s="53" t="s">
        <v>94</v>
      </c>
      <c r="BK30" s="54">
        <f>AE6</f>
        <v>59.5</v>
      </c>
      <c r="BL30" s="54">
        <f>AA22</f>
        <v>61.333333333333336</v>
      </c>
      <c r="BM30" s="54">
        <f>AA23</f>
        <v>2.3629078131263039</v>
      </c>
      <c r="BN30" s="55">
        <f>(BK30-BL30)/BM30</f>
        <v>-0.77588017744445914</v>
      </c>
      <c r="BO30" s="54">
        <f>AA15</f>
        <v>2.1213203435596424</v>
      </c>
      <c r="BP30" s="54">
        <f>BO30*BO30</f>
        <v>4.4999999999999991</v>
      </c>
      <c r="BQ30" s="54">
        <f>AA24</f>
        <v>3</v>
      </c>
      <c r="BR30" s="55">
        <f>(BO30*SQRT(BQ30))/(SQRT(SUM(BP28:BP30)))</f>
        <v>1.3887301496588269</v>
      </c>
      <c r="BY30" s="10"/>
      <c r="ED30"/>
    </row>
    <row r="31" spans="8:142">
      <c r="V31" s="35"/>
      <c r="W31" s="35"/>
      <c r="X31" s="35"/>
      <c r="Y31" s="35"/>
      <c r="Z31" s="57"/>
      <c r="AA31" s="35"/>
      <c r="AB31" s="35"/>
      <c r="AC31" s="35"/>
      <c r="AD31" s="57"/>
      <c r="AE31" s="35"/>
      <c r="AF31" s="35"/>
      <c r="AG31" s="35"/>
      <c r="AH31" s="51"/>
      <c r="AI31" s="51"/>
      <c r="AJ31" s="58"/>
      <c r="AK31" s="35"/>
      <c r="AL31" s="51"/>
      <c r="AM31" s="51"/>
      <c r="AN31" s="51"/>
      <c r="AO31" s="26"/>
      <c r="AP31" s="35"/>
      <c r="AQ31" s="35"/>
      <c r="AR31" s="35"/>
      <c r="AS31" s="35"/>
      <c r="AT31" s="57"/>
      <c r="AU31" s="35"/>
      <c r="AV31" s="35"/>
      <c r="AW31" s="35"/>
      <c r="AX31" s="57"/>
      <c r="AY31" s="35"/>
      <c r="AZ31" s="35"/>
      <c r="BA31" s="35"/>
      <c r="BB31" s="35"/>
      <c r="BC31" s="35"/>
      <c r="BD31" s="57"/>
      <c r="BE31" s="35"/>
      <c r="BF31" s="35"/>
      <c r="BG31" s="35"/>
      <c r="BH31" s="57"/>
      <c r="BI31" s="35"/>
      <c r="BJ31" s="35"/>
      <c r="BK31" s="35"/>
      <c r="BL31" s="35"/>
      <c r="BM31" s="51"/>
      <c r="BN31" s="58"/>
      <c r="BO31" s="35"/>
      <c r="BP31" s="51"/>
      <c r="BQ31" s="35"/>
      <c r="BR31" s="58"/>
      <c r="BY31" s="10"/>
      <c r="ED31"/>
    </row>
    <row r="32" spans="8:142">
      <c r="V32" s="35"/>
      <c r="W32" s="35"/>
      <c r="X32" s="35"/>
      <c r="Y32" s="35"/>
      <c r="Z32" s="57"/>
      <c r="AA32" s="35"/>
      <c r="AB32" s="35"/>
      <c r="AC32" s="35"/>
      <c r="AD32" s="57"/>
      <c r="AE32" s="35"/>
      <c r="AF32" s="35"/>
      <c r="AG32" s="35"/>
      <c r="AH32" s="35"/>
      <c r="AI32" s="51"/>
      <c r="AJ32" s="58"/>
      <c r="AK32" s="35"/>
      <c r="AL32" s="51"/>
      <c r="AM32" s="51"/>
      <c r="AN32" s="51"/>
      <c r="AO32" s="26"/>
      <c r="AP32" s="35"/>
      <c r="AQ32" s="35"/>
      <c r="AR32" s="35"/>
      <c r="AS32" s="35"/>
      <c r="AT32" s="57"/>
      <c r="AU32" s="35"/>
      <c r="AV32" s="35"/>
      <c r="AW32" s="35"/>
      <c r="AX32" s="57"/>
      <c r="AY32" s="35"/>
      <c r="AZ32" s="35"/>
      <c r="BA32" s="35"/>
      <c r="BB32" s="35"/>
      <c r="BC32" s="35"/>
      <c r="BD32" s="57"/>
      <c r="BE32" s="35"/>
      <c r="BF32" s="52"/>
      <c r="BG32" s="35"/>
      <c r="BH32" s="57"/>
      <c r="BI32" s="35"/>
      <c r="BJ32" s="35"/>
      <c r="BK32" s="35"/>
      <c r="BL32" s="35"/>
      <c r="BM32" s="51"/>
      <c r="BN32" s="58"/>
      <c r="BO32" s="35"/>
      <c r="BP32" s="51"/>
      <c r="BQ32" s="35"/>
      <c r="BR32" s="58"/>
      <c r="BY32" s="10"/>
      <c r="ED32"/>
    </row>
    <row r="33" spans="22:134"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78"/>
      <c r="AP33" s="78"/>
      <c r="AQ33" s="78"/>
      <c r="AR33" s="78"/>
      <c r="AS33" s="78"/>
      <c r="AT33" s="78"/>
      <c r="AU33" s="78"/>
      <c r="AV33" s="78"/>
      <c r="AW33" s="78"/>
      <c r="AX33" s="78"/>
      <c r="AY33" s="78"/>
      <c r="AZ33" s="78"/>
      <c r="BA33" s="78"/>
      <c r="BB33" s="78"/>
      <c r="BC33" s="78"/>
      <c r="BD33" s="78"/>
      <c r="BE33" s="78"/>
      <c r="BF33" s="78"/>
      <c r="BG33" s="78"/>
      <c r="BH33" s="78"/>
      <c r="BI33" s="78"/>
      <c r="BJ33" s="78"/>
      <c r="BK33" s="78"/>
      <c r="BL33" s="78"/>
      <c r="BM33" s="78"/>
      <c r="BN33" s="78"/>
      <c r="BY33" s="10"/>
      <c r="ED33"/>
    </row>
    <row r="34" spans="22:134">
      <c r="V34" s="56"/>
      <c r="W34" s="129" t="s">
        <v>11</v>
      </c>
      <c r="X34" s="129"/>
      <c r="Y34" s="129"/>
      <c r="Z34" s="129"/>
      <c r="AA34" s="129"/>
      <c r="AB34" s="129"/>
      <c r="AC34" s="129"/>
      <c r="AD34" s="129"/>
      <c r="AE34" s="33"/>
      <c r="AF34" s="56"/>
      <c r="AG34" s="129" t="s">
        <v>10</v>
      </c>
      <c r="AH34" s="129"/>
      <c r="AI34" s="129"/>
      <c r="AJ34" s="129"/>
      <c r="AK34" s="129"/>
      <c r="AL34" s="129"/>
      <c r="AM34" s="129"/>
      <c r="AN34" s="129"/>
      <c r="AO34" s="33"/>
      <c r="AP34" s="25"/>
      <c r="AQ34" s="127" t="s">
        <v>9</v>
      </c>
      <c r="AR34" s="127"/>
      <c r="AS34" s="127"/>
      <c r="AT34" s="127"/>
      <c r="AU34" s="127"/>
      <c r="AV34" s="127"/>
      <c r="AW34" s="127"/>
      <c r="AX34" s="127"/>
      <c r="AY34" s="33"/>
      <c r="AZ34" s="25"/>
      <c r="BA34" s="127" t="s">
        <v>8</v>
      </c>
      <c r="BB34" s="127"/>
      <c r="BC34" s="127"/>
      <c r="BD34" s="127"/>
      <c r="BE34" s="127"/>
      <c r="BF34" s="127"/>
      <c r="BG34" s="127"/>
      <c r="BH34" s="127"/>
      <c r="BI34" s="33"/>
      <c r="BJ34" s="25"/>
      <c r="BK34" s="127" t="s">
        <v>7</v>
      </c>
      <c r="BL34" s="127"/>
      <c r="BM34" s="127"/>
      <c r="BN34" s="127"/>
      <c r="BO34" s="127"/>
      <c r="BP34" s="127"/>
      <c r="BQ34" s="127"/>
      <c r="BR34" s="127"/>
      <c r="BY34" s="10"/>
      <c r="ED34"/>
    </row>
    <row r="35" spans="22:134" ht="21" customHeight="1">
      <c r="V35" s="25"/>
      <c r="W35" s="25"/>
      <c r="X35" s="25"/>
      <c r="Y35" s="25"/>
      <c r="Z35" s="25"/>
      <c r="AA35" s="32" t="s">
        <v>68</v>
      </c>
      <c r="AB35" s="32" t="s">
        <v>68</v>
      </c>
      <c r="AC35" s="32" t="s">
        <v>67</v>
      </c>
      <c r="AD35" s="32"/>
      <c r="AE35" s="26"/>
      <c r="AF35" s="25"/>
      <c r="AG35" s="25"/>
      <c r="AH35" s="25"/>
      <c r="AI35" s="25"/>
      <c r="AJ35" s="25"/>
      <c r="AK35" s="32" t="s">
        <v>68</v>
      </c>
      <c r="AL35" s="32" t="s">
        <v>68</v>
      </c>
      <c r="AM35" s="32" t="s">
        <v>67</v>
      </c>
      <c r="AN35" s="32"/>
      <c r="AO35" s="26"/>
      <c r="AP35" s="25"/>
      <c r="AQ35" s="25"/>
      <c r="AR35" s="25"/>
      <c r="AS35" s="25"/>
      <c r="AT35" s="25"/>
      <c r="AU35" s="32" t="s">
        <v>68</v>
      </c>
      <c r="AV35" s="32" t="s">
        <v>68</v>
      </c>
      <c r="AW35" s="32" t="s">
        <v>67</v>
      </c>
      <c r="AX35" s="32"/>
      <c r="AY35" s="26"/>
      <c r="AZ35" s="25"/>
      <c r="BA35" s="25"/>
      <c r="BB35" s="25"/>
      <c r="BC35" s="25"/>
      <c r="BD35" s="25"/>
      <c r="BE35" s="32" t="s">
        <v>68</v>
      </c>
      <c r="BF35" s="32" t="s">
        <v>68</v>
      </c>
      <c r="BG35" s="32" t="s">
        <v>67</v>
      </c>
      <c r="BH35" s="32"/>
      <c r="BI35" s="26"/>
      <c r="BJ35" s="25"/>
      <c r="BK35" s="25"/>
      <c r="BL35" s="25"/>
      <c r="BM35" s="25"/>
      <c r="BN35" s="25"/>
      <c r="BO35" s="32" t="s">
        <v>68</v>
      </c>
      <c r="BP35" s="32" t="s">
        <v>68</v>
      </c>
      <c r="BQ35" s="32" t="s">
        <v>67</v>
      </c>
      <c r="BR35" s="32"/>
      <c r="ED35"/>
    </row>
    <row r="36" spans="22:134">
      <c r="V36" s="4" t="s">
        <v>92</v>
      </c>
      <c r="W36" s="25">
        <f>AG4</f>
        <v>80.5</v>
      </c>
      <c r="X36" s="25">
        <f>AB22</f>
        <v>78.166666666666671</v>
      </c>
      <c r="Y36" s="25">
        <f>AB23</f>
        <v>2.0816659994661326</v>
      </c>
      <c r="Z36" s="76">
        <f>(W36-X36)/Y36</f>
        <v>1.1208970766356077</v>
      </c>
      <c r="AA36" s="25">
        <f>AB13</f>
        <v>3.5355339059327378</v>
      </c>
      <c r="AB36" s="25">
        <f>AA36*AA36</f>
        <v>12.500000000000002</v>
      </c>
      <c r="AC36" s="25">
        <f>AB24</f>
        <v>3</v>
      </c>
      <c r="AD36" s="76">
        <f>(AA36*SQRT(AC36))/(SQRT(SUM(AB36:AB38)))</f>
        <v>1.2126781251816647</v>
      </c>
      <c r="AE36" s="26"/>
      <c r="AF36" s="4" t="s">
        <v>92</v>
      </c>
      <c r="AG36" s="25">
        <f>AI4</f>
        <v>80</v>
      </c>
      <c r="AH36" s="25">
        <f>AC22</f>
        <v>79</v>
      </c>
      <c r="AI36" s="25">
        <f>AC23</f>
        <v>1</v>
      </c>
      <c r="AJ36" s="76">
        <f>(AG36-AH36)/AI36</f>
        <v>1</v>
      </c>
      <c r="AK36" s="25">
        <f>AC13</f>
        <v>2.8284271247461903</v>
      </c>
      <c r="AL36" s="25">
        <f>AK36*AK36</f>
        <v>8.0000000000000018</v>
      </c>
      <c r="AM36" s="25">
        <f>AC24</f>
        <v>3</v>
      </c>
      <c r="AN36" s="76">
        <f>(AK36*SQRT(AM36))/(SQRT(SUM(AL36:AL38)))</f>
        <v>1.5491933384829668</v>
      </c>
      <c r="AO36" s="26"/>
      <c r="AP36" s="4" t="s">
        <v>92</v>
      </c>
      <c r="AQ36" s="25">
        <f>AK4</f>
        <v>87</v>
      </c>
      <c r="AR36" s="25">
        <f>AD22</f>
        <v>85.166666666666671</v>
      </c>
      <c r="AS36" s="25">
        <f>AD23</f>
        <v>1.6072751268321592</v>
      </c>
      <c r="AT36" s="76">
        <f>(AQ36-AR36)/AS36</f>
        <v>1.1406468642034648</v>
      </c>
      <c r="AU36" s="25">
        <f>AD13</f>
        <v>2.8284271247461903</v>
      </c>
      <c r="AV36" s="25">
        <f>AU36*AU36</f>
        <v>8.0000000000000018</v>
      </c>
      <c r="AW36" s="25">
        <f>AD24</f>
        <v>3</v>
      </c>
      <c r="AX36" s="76">
        <f>(AU36*SQRT(AW36))/(SQRT(SUM(AV36:AV38)))</f>
        <v>1.0327955589886446</v>
      </c>
      <c r="AY36" s="26"/>
      <c r="AZ36" s="4" t="s">
        <v>92</v>
      </c>
      <c r="BA36" s="25">
        <f>AM4</f>
        <v>83.5</v>
      </c>
      <c r="BB36" s="25">
        <f>AE22</f>
        <v>81.333333333333329</v>
      </c>
      <c r="BC36" s="25">
        <f>AE23</f>
        <v>2.0207259421636903</v>
      </c>
      <c r="BD36" s="76">
        <f>(BA36-BB36)/BC36</f>
        <v>1.0722219284950216</v>
      </c>
      <c r="BE36" s="25">
        <f>AE13</f>
        <v>3.5355339059327378</v>
      </c>
      <c r="BF36" s="25">
        <f>BE36*BE36</f>
        <v>12.500000000000002</v>
      </c>
      <c r="BG36" s="25">
        <f>AE24</f>
        <v>3</v>
      </c>
      <c r="BH36" s="76">
        <f>(BE36*SQRT(BG36))/(SQRT(SUM(BF36:BF38)))</f>
        <v>1.5811388300841895</v>
      </c>
      <c r="BI36" s="26"/>
      <c r="BJ36" s="4" t="s">
        <v>92</v>
      </c>
      <c r="BK36" s="25">
        <f>AO4</f>
        <v>74.5</v>
      </c>
      <c r="BL36" s="25">
        <f>AF22</f>
        <v>73</v>
      </c>
      <c r="BM36" s="25">
        <f>AF23</f>
        <v>1.3228756555322954</v>
      </c>
      <c r="BN36" s="76">
        <f>(BK36-BL36)/BM36</f>
        <v>1.1338934190276817</v>
      </c>
      <c r="BO36" s="25">
        <f>AF13</f>
        <v>3.5355339059327378</v>
      </c>
      <c r="BP36" s="25">
        <f>BO36*BO36</f>
        <v>12.500000000000002</v>
      </c>
      <c r="BQ36" s="25">
        <f>AF24</f>
        <v>3</v>
      </c>
      <c r="BR36" s="76">
        <f>(BO36*SQRT(BQ36))/(SQRT(SUM(BP36:BP38)))</f>
        <v>1.6984155512168935</v>
      </c>
      <c r="ED36"/>
    </row>
    <row r="37" spans="22:134" ht="19.5" customHeight="1">
      <c r="V37" s="2" t="s">
        <v>93</v>
      </c>
      <c r="W37" s="25">
        <f>AG5</f>
        <v>76.5</v>
      </c>
      <c r="X37" s="25">
        <f>AB22</f>
        <v>78.166666666666671</v>
      </c>
      <c r="Y37" s="25">
        <f>AB23</f>
        <v>2.0816659994661326</v>
      </c>
      <c r="Z37" s="76">
        <f>(W37-X37)/Y37</f>
        <v>-0.80064076902543801</v>
      </c>
      <c r="AA37" s="25">
        <f>AB14</f>
        <v>3.5355339059327378</v>
      </c>
      <c r="AB37" s="25">
        <f>AA37*AA37</f>
        <v>12.500000000000002</v>
      </c>
      <c r="AC37" s="25">
        <f>AB24</f>
        <v>3</v>
      </c>
      <c r="AD37" s="76">
        <f>(AA37*SQRT(AC37))/(SQRT(SUM(AB36:AB38)))</f>
        <v>1.2126781251816647</v>
      </c>
      <c r="AE37" s="26"/>
      <c r="AF37" s="2" t="s">
        <v>93</v>
      </c>
      <c r="AG37" s="25">
        <f>AI5</f>
        <v>78</v>
      </c>
      <c r="AH37" s="25">
        <f>AC22</f>
        <v>79</v>
      </c>
      <c r="AI37" s="25">
        <f>AC23</f>
        <v>1</v>
      </c>
      <c r="AJ37" s="76">
        <f>(AG37-AH37)/AI37</f>
        <v>-1</v>
      </c>
      <c r="AK37" s="25">
        <f>AC14</f>
        <v>0</v>
      </c>
      <c r="AL37" s="25">
        <f>AK37*AK37</f>
        <v>0</v>
      </c>
      <c r="AM37" s="25">
        <f>AC24</f>
        <v>3</v>
      </c>
      <c r="AN37" s="76">
        <f>(AK37*SQRT(AM37))/(SQRT(SUM(AL36:AL38)))</f>
        <v>0</v>
      </c>
      <c r="AO37" s="26"/>
      <c r="AP37" s="2" t="s">
        <v>93</v>
      </c>
      <c r="AQ37" s="25">
        <f>AK5</f>
        <v>84.5</v>
      </c>
      <c r="AR37" s="25">
        <f>AD22</f>
        <v>85.166666666666671</v>
      </c>
      <c r="AS37" s="25">
        <f>AD23</f>
        <v>1.6072751268321592</v>
      </c>
      <c r="AT37" s="76">
        <f>(AQ37-AR37)/AS37</f>
        <v>-0.41478067789217304</v>
      </c>
      <c r="AU37" s="25">
        <f>AD14</f>
        <v>3.5355339059327378</v>
      </c>
      <c r="AV37" s="25">
        <f>AU37*AU37</f>
        <v>12.500000000000002</v>
      </c>
      <c r="AW37" s="25">
        <f>AD24</f>
        <v>3</v>
      </c>
      <c r="AX37" s="76">
        <f>(AU37*SQRT(AW37))/(SQRT(SUM(AV36:AV38)))</f>
        <v>1.2909944487358056</v>
      </c>
      <c r="AY37" s="26"/>
      <c r="AZ37" s="2" t="s">
        <v>93</v>
      </c>
      <c r="BA37" s="25">
        <f>AM5</f>
        <v>81</v>
      </c>
      <c r="BB37" s="25">
        <f>AE22</f>
        <v>81.333333333333329</v>
      </c>
      <c r="BC37" s="25">
        <f>AE23</f>
        <v>2.0207259421636903</v>
      </c>
      <c r="BD37" s="76">
        <f>(BA37-BB37)/BC37</f>
        <v>-0.16495721976846214</v>
      </c>
      <c r="BE37" s="25">
        <f>AE14</f>
        <v>1.4142135623730951</v>
      </c>
      <c r="BF37" s="25">
        <f>BE37*BE37</f>
        <v>2.0000000000000004</v>
      </c>
      <c r="BG37" s="25">
        <f>AE24</f>
        <v>3</v>
      </c>
      <c r="BH37" s="76">
        <f>(BE37*SQRT(BG37))/(SQRT(SUM(BF36:BF38)))</f>
        <v>0.63245553203367588</v>
      </c>
      <c r="BI37" s="26"/>
      <c r="BJ37" s="2" t="s">
        <v>93</v>
      </c>
      <c r="BK37" s="25">
        <f>AO5</f>
        <v>72</v>
      </c>
      <c r="BL37" s="25">
        <f>AF22</f>
        <v>73</v>
      </c>
      <c r="BM37" s="25">
        <f>AF23</f>
        <v>1.3228756555322954</v>
      </c>
      <c r="BN37" s="76">
        <f>(BK37-BL37)/BM37</f>
        <v>-0.7559289460184544</v>
      </c>
      <c r="BO37" s="25">
        <f>AF14</f>
        <v>0</v>
      </c>
      <c r="BP37" s="25">
        <f>BO37*BO37</f>
        <v>0</v>
      </c>
      <c r="BQ37" s="25">
        <f>AF24</f>
        <v>3</v>
      </c>
      <c r="BR37" s="76">
        <f>(BO37*SQRT(BQ37))/(SQRT(SUM(BP36:BP38)))</f>
        <v>0</v>
      </c>
      <c r="ED37"/>
    </row>
    <row r="38" spans="22:134">
      <c r="V38" s="53" t="s">
        <v>94</v>
      </c>
      <c r="W38" s="54">
        <f>AG6</f>
        <v>77.5</v>
      </c>
      <c r="X38" s="54">
        <f>AB22</f>
        <v>78.166666666666671</v>
      </c>
      <c r="Y38" s="54">
        <f>AB23</f>
        <v>2.0816659994661326</v>
      </c>
      <c r="Z38" s="55">
        <f>(W38-X38)/Y38</f>
        <v>-0.32025630761017654</v>
      </c>
      <c r="AA38" s="54">
        <f>AB15</f>
        <v>0.70710678118654757</v>
      </c>
      <c r="AB38" s="54">
        <f>AA38*AA38</f>
        <v>0.50000000000000011</v>
      </c>
      <c r="AC38" s="54">
        <f>AB24</f>
        <v>3</v>
      </c>
      <c r="AD38" s="55">
        <f>(AA38*SQRT(AC38))/(SQRT(SUM(AB36:AB38)))</f>
        <v>0.24253562503633297</v>
      </c>
      <c r="AE38" s="26"/>
      <c r="AF38" s="53" t="s">
        <v>94</v>
      </c>
      <c r="AG38" s="54">
        <f>AI6</f>
        <v>79</v>
      </c>
      <c r="AH38" s="54">
        <f>AC22</f>
        <v>79</v>
      </c>
      <c r="AI38" s="54">
        <f>AC23</f>
        <v>1</v>
      </c>
      <c r="AJ38" s="55">
        <f>(AG38-AH38)/AI38</f>
        <v>0</v>
      </c>
      <c r="AK38" s="54">
        <f>AC15</f>
        <v>1.4142135623730951</v>
      </c>
      <c r="AL38" s="54">
        <f>AK38*AK38</f>
        <v>2.0000000000000004</v>
      </c>
      <c r="AM38" s="54">
        <f>AC24</f>
        <v>3</v>
      </c>
      <c r="AN38" s="55">
        <f>(AK38*SQRT(AM38))/(SQRT(SUM(AL36:AL38)))</f>
        <v>0.7745966692414834</v>
      </c>
      <c r="AO38" s="26"/>
      <c r="AP38" s="53" t="s">
        <v>94</v>
      </c>
      <c r="AQ38" s="54">
        <f>AK6</f>
        <v>84</v>
      </c>
      <c r="AR38" s="54">
        <f>AD22</f>
        <v>85.166666666666671</v>
      </c>
      <c r="AS38" s="54">
        <f>AD23</f>
        <v>1.6072751268321592</v>
      </c>
      <c r="AT38" s="55">
        <f>(AQ38-AR38)/AS38</f>
        <v>-0.72586618631130062</v>
      </c>
      <c r="AU38" s="54">
        <f>AD15</f>
        <v>1.4142135623730951</v>
      </c>
      <c r="AV38" s="54">
        <f>AU38*AU38</f>
        <v>2.0000000000000004</v>
      </c>
      <c r="AW38" s="54">
        <f>AD24</f>
        <v>3</v>
      </c>
      <c r="AX38" s="55">
        <f>(AU38*SQRT(AW38))/(SQRT(SUM(AV36:AV38)))</f>
        <v>0.51639777949432231</v>
      </c>
      <c r="AY38" s="26"/>
      <c r="AZ38" s="53" t="s">
        <v>94</v>
      </c>
      <c r="BA38" s="54">
        <f>AM6</f>
        <v>79.5</v>
      </c>
      <c r="BB38" s="54">
        <f>AE22</f>
        <v>81.333333333333329</v>
      </c>
      <c r="BC38" s="54">
        <f>AE23</f>
        <v>2.0207259421636903</v>
      </c>
      <c r="BD38" s="55">
        <f>(BA38-BB38)/BC38</f>
        <v>-0.9072647087265524</v>
      </c>
      <c r="BE38" s="54">
        <f>AE15</f>
        <v>0.70710678118654757</v>
      </c>
      <c r="BF38" s="54">
        <f>BE38*BE38</f>
        <v>0.50000000000000011</v>
      </c>
      <c r="BG38" s="54">
        <f>AE24</f>
        <v>3</v>
      </c>
      <c r="BH38" s="55">
        <f>(BE38*SQRT(BG38))/(SQRT(SUM(BF36:BF38)))</f>
        <v>0.31622776601683794</v>
      </c>
      <c r="BI38" s="26"/>
      <c r="BJ38" s="53" t="s">
        <v>94</v>
      </c>
      <c r="BK38" s="54">
        <f>AO6</f>
        <v>72.5</v>
      </c>
      <c r="BL38" s="54">
        <f>AF22</f>
        <v>73</v>
      </c>
      <c r="BM38" s="54">
        <f>AF23</f>
        <v>1.3228756555322954</v>
      </c>
      <c r="BN38" s="55">
        <f>(BK38-BL38)/BM38</f>
        <v>-0.3779644730092272</v>
      </c>
      <c r="BO38" s="54">
        <f>AF15</f>
        <v>0.70710678118654757</v>
      </c>
      <c r="BP38" s="54">
        <f>BO38*BO38</f>
        <v>0.50000000000000011</v>
      </c>
      <c r="BQ38" s="54">
        <f>AF24</f>
        <v>3</v>
      </c>
      <c r="BR38" s="55">
        <f>(BO38*SQRT(BQ38))/(SQRT(SUM(BP36:BP38)))</f>
        <v>0.33968311024337872</v>
      </c>
      <c r="ED38"/>
    </row>
    <row r="39" spans="22:134">
      <c r="V39" s="35"/>
      <c r="W39" s="35"/>
      <c r="X39" s="35"/>
      <c r="Y39" s="35"/>
      <c r="Z39" s="57"/>
      <c r="AA39" s="35"/>
      <c r="AB39" s="35"/>
      <c r="AC39" s="35"/>
      <c r="AD39" s="57"/>
      <c r="AE39" s="35"/>
      <c r="AF39" s="35"/>
      <c r="AG39" s="35"/>
      <c r="AH39" s="35"/>
      <c r="AI39" s="35"/>
      <c r="AJ39" s="57"/>
      <c r="AK39" s="35"/>
      <c r="AL39" s="35"/>
      <c r="AM39" s="35"/>
      <c r="AN39" s="57"/>
      <c r="AO39" s="35"/>
      <c r="AP39" s="35"/>
      <c r="AQ39" s="35"/>
      <c r="AR39" s="35"/>
      <c r="AS39" s="35"/>
      <c r="AT39" s="57"/>
      <c r="AU39" s="35"/>
      <c r="AV39" s="35"/>
      <c r="AW39" s="35"/>
      <c r="AX39" s="57"/>
      <c r="AY39" s="35"/>
      <c r="AZ39" s="35"/>
      <c r="BA39" s="35"/>
      <c r="BB39" s="35"/>
      <c r="BC39" s="35"/>
      <c r="BD39" s="57"/>
      <c r="BE39" s="35"/>
      <c r="BF39" s="35"/>
      <c r="BG39" s="35"/>
      <c r="BH39" s="57"/>
      <c r="BI39" s="35"/>
      <c r="BJ39" s="35"/>
      <c r="BK39" s="35"/>
      <c r="BL39" s="35"/>
      <c r="BM39" s="35"/>
      <c r="BN39" s="57"/>
      <c r="BO39" s="35"/>
      <c r="BP39" s="35"/>
      <c r="BQ39" s="35"/>
      <c r="BR39" s="57"/>
      <c r="ED39"/>
    </row>
    <row r="40" spans="22:134">
      <c r="V40" s="35"/>
      <c r="W40" s="35"/>
      <c r="X40" s="35"/>
      <c r="Y40" s="35"/>
      <c r="Z40" s="57"/>
      <c r="AA40" s="35"/>
      <c r="AB40" s="35"/>
      <c r="AC40" s="35"/>
      <c r="AD40" s="57"/>
      <c r="AE40" s="35"/>
      <c r="AF40" s="35"/>
      <c r="AG40" s="35"/>
      <c r="AH40" s="35"/>
      <c r="AI40" s="35"/>
      <c r="AJ40" s="57"/>
      <c r="AK40" s="35"/>
      <c r="AL40" s="35"/>
      <c r="AM40" s="35"/>
      <c r="AN40" s="57"/>
      <c r="AO40" s="35"/>
      <c r="AP40" s="35"/>
      <c r="AQ40" s="35"/>
      <c r="AR40" s="35"/>
      <c r="AS40" s="35"/>
      <c r="AT40" s="57"/>
      <c r="AU40" s="35"/>
      <c r="AV40" s="35"/>
      <c r="AW40" s="35"/>
      <c r="AX40" s="57"/>
      <c r="AY40" s="35"/>
      <c r="AZ40" s="35"/>
      <c r="BA40" s="35"/>
      <c r="BB40" s="35"/>
      <c r="BC40" s="35"/>
      <c r="BD40" s="57"/>
      <c r="BE40" s="35"/>
      <c r="BF40" s="35"/>
      <c r="BG40" s="35"/>
      <c r="BH40" s="57"/>
      <c r="BI40" s="35"/>
      <c r="BJ40" s="35"/>
      <c r="BK40" s="35"/>
      <c r="BL40" s="35"/>
      <c r="BM40" s="35"/>
      <c r="BN40" s="57"/>
      <c r="BO40" s="35"/>
      <c r="BP40" s="35"/>
      <c r="BQ40" s="35"/>
      <c r="BR40" s="57"/>
      <c r="ED40"/>
    </row>
    <row r="41" spans="22:134"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78"/>
      <c r="AK41" s="78"/>
      <c r="AL41" s="78"/>
      <c r="AM41" s="78"/>
      <c r="AN41" s="78"/>
      <c r="AO41" s="78"/>
      <c r="AP41" s="78"/>
      <c r="AQ41" s="78"/>
      <c r="AR41" s="78"/>
      <c r="AS41" s="78"/>
      <c r="AT41" s="78"/>
      <c r="AU41" s="78"/>
      <c r="AV41" s="78"/>
      <c r="AW41" s="78"/>
      <c r="AX41" s="78"/>
      <c r="AY41" s="78"/>
      <c r="AZ41" s="78"/>
      <c r="BA41" s="78"/>
      <c r="BB41" s="78"/>
      <c r="BC41" s="78"/>
      <c r="BD41" s="78"/>
      <c r="BE41" s="78"/>
      <c r="BF41" s="78"/>
      <c r="BG41" s="78"/>
      <c r="BH41" s="78"/>
      <c r="BI41" s="78"/>
      <c r="BJ41" s="78"/>
      <c r="BK41" s="78"/>
      <c r="BL41" s="78"/>
      <c r="BM41" s="78"/>
      <c r="BN41" s="78"/>
      <c r="ED41"/>
    </row>
    <row r="42" spans="22:134"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78"/>
      <c r="AK42" s="78"/>
      <c r="AL42" s="78"/>
      <c r="AM42" s="78"/>
      <c r="AN42" s="78"/>
      <c r="AO42" s="78"/>
      <c r="AP42" s="78"/>
      <c r="AQ42" s="78"/>
      <c r="AR42" s="78"/>
      <c r="AS42" s="78"/>
      <c r="AT42" s="78"/>
      <c r="AU42" s="78"/>
      <c r="AV42" s="78"/>
      <c r="AW42" s="78"/>
      <c r="AX42" s="78"/>
      <c r="AY42" s="78"/>
      <c r="AZ42" s="78"/>
      <c r="BA42" s="78"/>
      <c r="BB42" s="78"/>
      <c r="BC42" s="78"/>
      <c r="BD42" s="78"/>
      <c r="BE42" s="78"/>
      <c r="BF42" s="78"/>
      <c r="BG42" s="78"/>
      <c r="BH42" s="78"/>
      <c r="BI42" s="78"/>
      <c r="BJ42" s="78"/>
      <c r="BK42" s="78"/>
      <c r="BL42" s="78"/>
      <c r="BM42" s="78"/>
      <c r="BN42" s="78"/>
      <c r="ED42"/>
    </row>
    <row r="43" spans="22:134">
      <c r="V43" s="25"/>
      <c r="W43" s="127" t="s">
        <v>6</v>
      </c>
      <c r="X43" s="127"/>
      <c r="Y43" s="127"/>
      <c r="Z43" s="127"/>
      <c r="AA43" s="127"/>
      <c r="AB43" s="127"/>
      <c r="AC43" s="127"/>
      <c r="AD43" s="127"/>
      <c r="AE43" s="78"/>
      <c r="AF43" s="25"/>
      <c r="AG43" s="127" t="s">
        <v>5</v>
      </c>
      <c r="AH43" s="127"/>
      <c r="AI43" s="127"/>
      <c r="AJ43" s="127"/>
      <c r="AK43" s="127"/>
      <c r="AL43" s="127"/>
      <c r="AM43" s="127"/>
      <c r="AN43" s="127"/>
      <c r="AO43" s="33"/>
      <c r="AP43" s="25"/>
      <c r="AQ43" s="127" t="s">
        <v>4</v>
      </c>
      <c r="AR43" s="127"/>
      <c r="AS43" s="127"/>
      <c r="AT43" s="127"/>
      <c r="AU43" s="127"/>
      <c r="AV43" s="127"/>
      <c r="AW43" s="127"/>
      <c r="AX43" s="127"/>
      <c r="AY43" s="33"/>
      <c r="AZ43" s="25"/>
      <c r="BA43" s="127" t="s">
        <v>3</v>
      </c>
      <c r="BB43" s="127"/>
      <c r="BC43" s="127"/>
      <c r="BD43" s="127"/>
      <c r="BE43" s="127"/>
      <c r="BF43" s="127"/>
      <c r="BG43" s="127"/>
      <c r="BH43" s="127"/>
      <c r="BI43" s="33"/>
      <c r="BJ43" s="25"/>
      <c r="BK43" s="127" t="s">
        <v>2</v>
      </c>
      <c r="BL43" s="127"/>
      <c r="BM43" s="127"/>
      <c r="BN43" s="127"/>
      <c r="BO43" s="127"/>
      <c r="BP43" s="127"/>
      <c r="BQ43" s="127"/>
      <c r="BR43" s="127"/>
      <c r="ED43"/>
    </row>
    <row r="44" spans="22:134" ht="15" customHeight="1">
      <c r="V44" s="25"/>
      <c r="W44" s="25"/>
      <c r="X44" s="25"/>
      <c r="Y44" s="25"/>
      <c r="Z44" s="25"/>
      <c r="AA44" s="32"/>
      <c r="AB44" s="32"/>
      <c r="AC44" s="32"/>
      <c r="AD44" s="32"/>
      <c r="AE44" s="78"/>
      <c r="AF44" s="25"/>
      <c r="AG44" s="25"/>
      <c r="AH44" s="25"/>
      <c r="AI44" s="25"/>
      <c r="AJ44" s="25"/>
      <c r="AK44" s="32"/>
      <c r="AL44" s="32"/>
      <c r="AM44" s="32"/>
      <c r="AN44" s="32"/>
      <c r="AO44" s="26"/>
      <c r="AP44" s="25"/>
      <c r="AQ44" s="25"/>
      <c r="AR44" s="25"/>
      <c r="AS44" s="25"/>
      <c r="AT44" s="25"/>
      <c r="AU44" s="32"/>
      <c r="AV44" s="32"/>
      <c r="AW44" s="32"/>
      <c r="AX44" s="32"/>
      <c r="AY44" s="26"/>
      <c r="AZ44" s="25"/>
      <c r="BA44" s="25"/>
      <c r="BB44" s="25"/>
      <c r="BC44" s="25"/>
      <c r="BD44" s="25"/>
      <c r="BE44" s="32"/>
      <c r="BF44" s="32"/>
      <c r="BG44" s="32"/>
      <c r="BH44" s="32"/>
      <c r="BI44" s="26"/>
      <c r="BJ44" s="25"/>
      <c r="BK44" s="25"/>
      <c r="BL44" s="25"/>
      <c r="BM44" s="25"/>
      <c r="BN44" s="25"/>
      <c r="BO44" s="32"/>
      <c r="BP44" s="32"/>
      <c r="BQ44" s="32"/>
      <c r="BR44" s="32"/>
      <c r="ED44"/>
    </row>
    <row r="45" spans="22:134">
      <c r="V45" s="4" t="s">
        <v>92</v>
      </c>
      <c r="W45" s="25">
        <f>AQ4</f>
        <v>76.5</v>
      </c>
      <c r="X45" s="25">
        <f>AG22</f>
        <v>74.166666666666671</v>
      </c>
      <c r="Y45" s="25">
        <f>AG23</f>
        <v>2.5166114784235836</v>
      </c>
      <c r="Z45" s="76">
        <f>(W45-X45)/Y45</f>
        <v>0.92717264994552862</v>
      </c>
      <c r="AA45" s="25">
        <f>AG13</f>
        <v>4.9497474683058327</v>
      </c>
      <c r="AB45" s="25">
        <f>AA45*AA45</f>
        <v>24.5</v>
      </c>
      <c r="AC45" s="25">
        <f>AG24</f>
        <v>3</v>
      </c>
      <c r="AD45" s="76">
        <f>(AA45*SQRT(AC45))/(SQRT(SUM(AB45:AB47)))</f>
        <v>1.6977493752543307</v>
      </c>
      <c r="AE45" s="78"/>
      <c r="AF45" s="4" t="s">
        <v>92</v>
      </c>
      <c r="AG45" s="25">
        <f>AS4</f>
        <v>73.5</v>
      </c>
      <c r="AH45" s="25">
        <f>AH22</f>
        <v>74.333333333333329</v>
      </c>
      <c r="AI45" s="25">
        <f>AH23</f>
        <v>1.0408329997330665</v>
      </c>
      <c r="AJ45" s="76">
        <f>(AG45-AH45)/AI45</f>
        <v>-0.80064076902543102</v>
      </c>
      <c r="AK45" s="25">
        <f>AH13</f>
        <v>0.70710678118654757</v>
      </c>
      <c r="AL45" s="25">
        <f>AK45*AK45</f>
        <v>0.50000000000000011</v>
      </c>
      <c r="AM45" s="25">
        <f>AH24</f>
        <v>3</v>
      </c>
      <c r="AN45" s="76">
        <f>(AK45*SQRT(AM45))/(SQRT(SUM(AL45:AL47)))</f>
        <v>0.70710678118654757</v>
      </c>
      <c r="AO45" s="26"/>
      <c r="AP45" s="4" t="s">
        <v>92</v>
      </c>
      <c r="AQ45" s="25">
        <f>AU4</f>
        <v>73.5</v>
      </c>
      <c r="AR45" s="25">
        <f>AI22</f>
        <v>73</v>
      </c>
      <c r="AS45" s="25">
        <f>AI23</f>
        <v>1.3228756555322954</v>
      </c>
      <c r="AT45" s="76">
        <f>(AQ45-AR45)/AS45</f>
        <v>0.3779644730092272</v>
      </c>
      <c r="AU45" s="25">
        <f>AI13</f>
        <v>2.1213203435596424</v>
      </c>
      <c r="AV45" s="25">
        <f>AU45*AU45</f>
        <v>4.4999999999999991</v>
      </c>
      <c r="AW45" s="25">
        <f>AI24</f>
        <v>3</v>
      </c>
      <c r="AX45" s="76">
        <f>(AU45*SQRT(AW45))/(SQRT(SUM(AV45:AV47)))</f>
        <v>1.6431676725154984</v>
      </c>
      <c r="AY45" s="26"/>
      <c r="AZ45" s="4" t="s">
        <v>92</v>
      </c>
      <c r="BA45" s="25">
        <f>AW4</f>
        <v>78</v>
      </c>
      <c r="BB45" s="25">
        <f>AJ22</f>
        <v>74.166666666666671</v>
      </c>
      <c r="BC45" s="25">
        <f>AJ23</f>
        <v>3.7527767497325675</v>
      </c>
      <c r="BD45" s="76">
        <f>(BA45-BB45)/BC45</f>
        <v>1.021465860873952</v>
      </c>
      <c r="BE45" s="25">
        <f>AJ13</f>
        <v>0</v>
      </c>
      <c r="BF45" s="25">
        <f>BE45*BE45</f>
        <v>0</v>
      </c>
      <c r="BG45" s="25">
        <f>AJ24</f>
        <v>3</v>
      </c>
      <c r="BH45" s="76">
        <f>(BE45*SQRT(BG45))/(SQRT(SUM(BF45:BF59)))</f>
        <v>0</v>
      </c>
      <c r="BI45" s="26"/>
      <c r="BJ45" s="4" t="s">
        <v>92</v>
      </c>
      <c r="BK45" s="25">
        <f>AY4</f>
        <v>80.5</v>
      </c>
      <c r="BL45" s="25">
        <f>AK22</f>
        <v>78.833333333333329</v>
      </c>
      <c r="BM45" s="25">
        <f>AK23</f>
        <v>1.4433756729740645</v>
      </c>
      <c r="BN45" s="76">
        <f>(BK45-BL45)/BM45</f>
        <v>1.1547005383792548</v>
      </c>
      <c r="BO45" s="25">
        <f>AK13</f>
        <v>0.70710678118654757</v>
      </c>
      <c r="BP45" s="30">
        <f>BO45*BO45</f>
        <v>0.50000000000000011</v>
      </c>
      <c r="BQ45" s="25">
        <f>AK24</f>
        <v>3</v>
      </c>
      <c r="BR45" s="76">
        <f>(BO45*SQRT(BQ45))/(SQRT(SUM(BP45:BP59)))</f>
        <v>1.7320508075688774</v>
      </c>
      <c r="ED45"/>
    </row>
    <row r="46" spans="22:134" ht="20.25" customHeight="1">
      <c r="V46" s="2" t="s">
        <v>93</v>
      </c>
      <c r="W46" s="25">
        <f>AQ5</f>
        <v>74.5</v>
      </c>
      <c r="X46" s="25">
        <f>AG22</f>
        <v>74.166666666666671</v>
      </c>
      <c r="Y46" s="25">
        <f>AG23</f>
        <v>2.5166114784235836</v>
      </c>
      <c r="Z46" s="76">
        <f>(W46-X46)/Y46</f>
        <v>0.13245323570650247</v>
      </c>
      <c r="AA46" s="25">
        <f>AG14</f>
        <v>0.70710678118654757</v>
      </c>
      <c r="AB46" s="25">
        <f>AA46*AA46</f>
        <v>0.50000000000000011</v>
      </c>
      <c r="AC46" s="25">
        <f>AG24</f>
        <v>3</v>
      </c>
      <c r="AD46" s="76">
        <f>(AA46*SQRT(AC46))/(SQRT(SUM(AB45:AB47)))</f>
        <v>0.242535625036333</v>
      </c>
      <c r="AE46" s="78"/>
      <c r="AF46" s="2" t="s">
        <v>93</v>
      </c>
      <c r="AG46" s="25">
        <f>AS5</f>
        <v>74</v>
      </c>
      <c r="AH46" s="25">
        <f>AH22</f>
        <v>74.333333333333329</v>
      </c>
      <c r="AI46" s="25">
        <f>AH23</f>
        <v>1.0408329997330665</v>
      </c>
      <c r="AJ46" s="76">
        <f>(AG46-AH46)/AI46</f>
        <v>-0.32025630761016965</v>
      </c>
      <c r="AK46" s="25">
        <f>AH14</f>
        <v>1.4142135623730951</v>
      </c>
      <c r="AL46" s="25">
        <f>AK46*AK46</f>
        <v>2.0000000000000004</v>
      </c>
      <c r="AM46" s="25">
        <f>AH24</f>
        <v>3</v>
      </c>
      <c r="AN46" s="76">
        <f>(AK46*SQRT(AM46))/(SQRT(SUM(AL45:AL47)))</f>
        <v>1.4142135623730951</v>
      </c>
      <c r="AO46" s="26"/>
      <c r="AP46" s="2" t="s">
        <v>93</v>
      </c>
      <c r="AQ46" s="25">
        <f>AU5</f>
        <v>71.5</v>
      </c>
      <c r="AR46" s="25">
        <f>AI22</f>
        <v>73</v>
      </c>
      <c r="AS46" s="25">
        <f>AI23</f>
        <v>1.3228756555322954</v>
      </c>
      <c r="AT46" s="76">
        <f>(AQ46-AR46)/AS46</f>
        <v>-1.1338934190276817</v>
      </c>
      <c r="AU46" s="25">
        <f>AI14</f>
        <v>0.70710678118654757</v>
      </c>
      <c r="AV46" s="25">
        <f>AU46*AU46</f>
        <v>0.50000000000000011</v>
      </c>
      <c r="AW46" s="25">
        <f>AI24</f>
        <v>3</v>
      </c>
      <c r="AX46" s="76">
        <f>(AU46*SQRT(AW46))/(SQRT(SUM(AV45:AV47)))</f>
        <v>0.5477225575051663</v>
      </c>
      <c r="AY46" s="26"/>
      <c r="AZ46" s="2" t="s">
        <v>93</v>
      </c>
      <c r="BA46" s="25">
        <f>AW5</f>
        <v>74</v>
      </c>
      <c r="BB46" s="25">
        <f>AJ22</f>
        <v>74.166666666666671</v>
      </c>
      <c r="BC46" s="25">
        <f>AJ23</f>
        <v>3.7527767497325675</v>
      </c>
      <c r="BD46" s="76">
        <f>(BA46-BB46)/BC46</f>
        <v>-4.4411559168434013E-2</v>
      </c>
      <c r="BE46" s="25">
        <f>AJ14</f>
        <v>2.8284271247461903</v>
      </c>
      <c r="BF46" s="25">
        <f>BE46*BE46</f>
        <v>8.0000000000000018</v>
      </c>
      <c r="BG46" s="25">
        <f>AJ24</f>
        <v>3</v>
      </c>
      <c r="BH46" s="76">
        <f>(BE46*SQRT(BG46))/(SQRT(SUM(BF45:BF59)))</f>
        <v>1.3856406460551018</v>
      </c>
      <c r="BI46" s="26"/>
      <c r="BJ46" s="2" t="s">
        <v>93</v>
      </c>
      <c r="BK46" s="25">
        <f>AY5</f>
        <v>78</v>
      </c>
      <c r="BL46" s="25">
        <f>AK22</f>
        <v>78.833333333333329</v>
      </c>
      <c r="BM46" s="25">
        <f>AK23</f>
        <v>1.4433756729740645</v>
      </c>
      <c r="BN46" s="76">
        <f>(BK46-BL46)/BM46</f>
        <v>-0.5773502691896224</v>
      </c>
      <c r="BO46" s="25">
        <f>AK14</f>
        <v>0</v>
      </c>
      <c r="BP46" s="25">
        <f>BO46*BO46</f>
        <v>0</v>
      </c>
      <c r="BQ46" s="25">
        <f>AK24</f>
        <v>3</v>
      </c>
      <c r="BR46" s="76">
        <f>(BO46*SQRT(BQ46))/(SQRT(SUM(BP45:BP59)))</f>
        <v>0</v>
      </c>
      <c r="ED46"/>
    </row>
    <row r="47" spans="22:134">
      <c r="V47" s="53" t="s">
        <v>94</v>
      </c>
      <c r="W47" s="54">
        <f>AQ6</f>
        <v>71.5</v>
      </c>
      <c r="X47" s="54">
        <f>AG22</f>
        <v>74.166666666666671</v>
      </c>
      <c r="Y47" s="54">
        <f>AG23</f>
        <v>2.5166114784235836</v>
      </c>
      <c r="Z47" s="55">
        <f>(W47-X47)/Y47</f>
        <v>-1.0596258856520369</v>
      </c>
      <c r="AA47" s="54">
        <f>AG15</f>
        <v>0.70710678118654757</v>
      </c>
      <c r="AB47" s="54">
        <f>AA47*AA47</f>
        <v>0.50000000000000011</v>
      </c>
      <c r="AC47" s="54">
        <f>AG24</f>
        <v>3</v>
      </c>
      <c r="AD47" s="55">
        <f>(AA47*SQRT(AC47))/(SQRT(SUM(AB45:AB47)))</f>
        <v>0.242535625036333</v>
      </c>
      <c r="AE47" s="78"/>
      <c r="AF47" s="53" t="s">
        <v>94</v>
      </c>
      <c r="AG47" s="54">
        <f>AS6</f>
        <v>75.5</v>
      </c>
      <c r="AH47" s="54">
        <f>AH22</f>
        <v>74.333333333333329</v>
      </c>
      <c r="AI47" s="54">
        <f>AH23</f>
        <v>1.0408329997330665</v>
      </c>
      <c r="AJ47" s="55">
        <f>(AG47-AH47)/AI47</f>
        <v>1.1208970766356143</v>
      </c>
      <c r="AK47" s="54">
        <f>AH15</f>
        <v>0.70710678118654757</v>
      </c>
      <c r="AL47" s="54">
        <f>AK47*AK47</f>
        <v>0.50000000000000011</v>
      </c>
      <c r="AM47" s="54">
        <f>AH24</f>
        <v>3</v>
      </c>
      <c r="AN47" s="55">
        <f>(AK47*SQRT(AM47))/(SQRT(SUM(AL45:AL47)))</f>
        <v>0.70710678118654757</v>
      </c>
      <c r="AO47" s="26"/>
      <c r="AP47" s="53" t="s">
        <v>94</v>
      </c>
      <c r="AQ47" s="54">
        <f>AU6</f>
        <v>74</v>
      </c>
      <c r="AR47" s="54">
        <f>AI22</f>
        <v>73</v>
      </c>
      <c r="AS47" s="54">
        <f>AI23</f>
        <v>1.3228756555322954</v>
      </c>
      <c r="AT47" s="55">
        <f>(AQ47-AR47)/AS47</f>
        <v>0.7559289460184544</v>
      </c>
      <c r="AU47" s="54">
        <f>AI15</f>
        <v>0</v>
      </c>
      <c r="AV47" s="54">
        <f>AU47*AU47</f>
        <v>0</v>
      </c>
      <c r="AW47" s="54">
        <f>AI24</f>
        <v>3</v>
      </c>
      <c r="AX47" s="55">
        <f>(AU47*SQRT(AW47))/(SQRT(SUM(AV45:AV47)))</f>
        <v>0</v>
      </c>
      <c r="AY47" s="26"/>
      <c r="AZ47" s="53" t="s">
        <v>94</v>
      </c>
      <c r="BA47" s="54">
        <f>AW6</f>
        <v>70.5</v>
      </c>
      <c r="BB47" s="54">
        <f>AJ22</f>
        <v>74.166666666666671</v>
      </c>
      <c r="BC47" s="54">
        <f>AJ23</f>
        <v>3.7527767497325675</v>
      </c>
      <c r="BD47" s="55">
        <f>(BA47-BB47)/BC47</f>
        <v>-0.97705430170552177</v>
      </c>
      <c r="BE47" s="54">
        <f>AJ15</f>
        <v>2.1213203435596424</v>
      </c>
      <c r="BF47" s="54">
        <f>BE47*BE47</f>
        <v>4.4999999999999991</v>
      </c>
      <c r="BG47" s="54">
        <f>AJ24</f>
        <v>3</v>
      </c>
      <c r="BH47" s="55">
        <f>(BE47*SQRT(BG47))/(SQRT(SUM(BF45:BF59)))</f>
        <v>1.0392304845413263</v>
      </c>
      <c r="BI47" s="26"/>
      <c r="BJ47" s="53" t="s">
        <v>94</v>
      </c>
      <c r="BK47" s="54">
        <f>AY6</f>
        <v>78</v>
      </c>
      <c r="BL47" s="54">
        <f>AK22</f>
        <v>78.833333333333329</v>
      </c>
      <c r="BM47" s="54">
        <f>AK23</f>
        <v>1.4433756729740645</v>
      </c>
      <c r="BN47" s="55">
        <f>(BK47-BL47)/BM47</f>
        <v>-0.5773502691896224</v>
      </c>
      <c r="BO47" s="54">
        <f>AK15</f>
        <v>0</v>
      </c>
      <c r="BP47" s="54">
        <f>BO47*BO47</f>
        <v>0</v>
      </c>
      <c r="BQ47" s="54">
        <f>AK24</f>
        <v>3</v>
      </c>
      <c r="BR47" s="55">
        <f>(BO47*SQRT(BQ47))/(SQRT(SUM(BP45:BP59)))</f>
        <v>0</v>
      </c>
      <c r="ED47"/>
    </row>
    <row r="48" spans="22:134">
      <c r="V48" s="35"/>
      <c r="W48" s="35"/>
      <c r="X48" s="35"/>
      <c r="Y48" s="35"/>
      <c r="Z48" s="57"/>
      <c r="AA48" s="35"/>
      <c r="AB48" s="35"/>
      <c r="AC48" s="35"/>
      <c r="AD48" s="57"/>
      <c r="AE48" s="35"/>
      <c r="AF48" s="35"/>
      <c r="AG48" s="35"/>
      <c r="AH48" s="35"/>
      <c r="AI48" s="35"/>
      <c r="AJ48" s="57"/>
      <c r="AK48" s="35"/>
      <c r="AL48" s="35"/>
      <c r="AM48" s="35"/>
      <c r="AN48" s="57"/>
      <c r="AO48" s="35"/>
      <c r="AP48" s="35"/>
      <c r="AQ48" s="35"/>
      <c r="AR48" s="35"/>
      <c r="AS48" s="35"/>
      <c r="AT48" s="57"/>
      <c r="AU48" s="35"/>
      <c r="AV48" s="35"/>
      <c r="AW48" s="35"/>
      <c r="AX48" s="57"/>
      <c r="AY48" s="35"/>
      <c r="AZ48" s="35"/>
      <c r="BA48" s="35"/>
      <c r="BB48" s="35"/>
      <c r="BC48" s="35"/>
      <c r="BD48" s="57"/>
      <c r="BE48" s="35"/>
      <c r="BF48" s="35"/>
      <c r="BG48" s="35"/>
      <c r="BH48" s="57"/>
      <c r="BI48" s="35"/>
      <c r="BJ48" s="35"/>
      <c r="BK48" s="35"/>
      <c r="BL48" s="35"/>
      <c r="BM48" s="35"/>
      <c r="BN48" s="57"/>
      <c r="BO48" s="35"/>
      <c r="BP48" s="35"/>
      <c r="BQ48" s="35"/>
      <c r="BR48" s="57"/>
      <c r="ED48"/>
    </row>
    <row r="49" spans="22:134">
      <c r="V49" s="35"/>
      <c r="W49" s="35"/>
      <c r="X49" s="35"/>
      <c r="Y49" s="35"/>
      <c r="Z49" s="57"/>
      <c r="AA49" s="35"/>
      <c r="AB49" s="35"/>
      <c r="AC49" s="35"/>
      <c r="AD49" s="57"/>
      <c r="AE49" s="35"/>
      <c r="AF49" s="35"/>
      <c r="AG49" s="35"/>
      <c r="AH49" s="35"/>
      <c r="AI49" s="35"/>
      <c r="AJ49" s="57"/>
      <c r="AK49" s="35"/>
      <c r="AL49" s="35"/>
      <c r="AM49" s="35"/>
      <c r="AN49" s="57"/>
      <c r="AO49" s="35"/>
      <c r="AP49" s="35"/>
      <c r="AQ49" s="35"/>
      <c r="AR49" s="35"/>
      <c r="AS49" s="35"/>
      <c r="AT49" s="57"/>
      <c r="AU49" s="35"/>
      <c r="AV49" s="35"/>
      <c r="AW49" s="35"/>
      <c r="AX49" s="57"/>
      <c r="AY49" s="35"/>
      <c r="AZ49" s="35"/>
      <c r="BA49" s="35"/>
      <c r="BB49" s="35"/>
      <c r="BC49" s="35"/>
      <c r="BD49" s="57"/>
      <c r="BE49" s="35"/>
      <c r="BF49" s="35"/>
      <c r="BG49" s="35"/>
      <c r="BH49" s="57"/>
      <c r="BI49" s="35"/>
      <c r="BJ49" s="35"/>
      <c r="BK49" s="35"/>
      <c r="BL49" s="35"/>
      <c r="BM49" s="35"/>
      <c r="BN49" s="57"/>
      <c r="BO49" s="35"/>
      <c r="BP49" s="35"/>
      <c r="BQ49" s="35"/>
      <c r="BR49" s="57"/>
      <c r="ED49"/>
    </row>
    <row r="50" spans="22:134">
      <c r="V50" s="25"/>
      <c r="W50" s="127" t="s">
        <v>97</v>
      </c>
      <c r="X50" s="127"/>
      <c r="Y50" s="127"/>
      <c r="Z50" s="127"/>
      <c r="AA50" s="127"/>
      <c r="AB50" s="127"/>
      <c r="AC50" s="127"/>
      <c r="AD50" s="127"/>
      <c r="AE50" s="78"/>
      <c r="AF50" s="25"/>
      <c r="AG50" s="127" t="s">
        <v>98</v>
      </c>
      <c r="AH50" s="127"/>
      <c r="AI50" s="127"/>
      <c r="AJ50" s="127"/>
      <c r="AK50" s="127"/>
      <c r="AL50" s="127"/>
      <c r="AM50" s="127"/>
      <c r="AN50" s="127"/>
      <c r="AO50" s="33"/>
      <c r="AP50" s="25"/>
      <c r="AQ50" s="127" t="s">
        <v>99</v>
      </c>
      <c r="AR50" s="127"/>
      <c r="AS50" s="127"/>
      <c r="AT50" s="127"/>
      <c r="AU50" s="127"/>
      <c r="AV50" s="127"/>
      <c r="AW50" s="127"/>
      <c r="AX50" s="127"/>
      <c r="AY50" s="35"/>
      <c r="AZ50" s="35"/>
      <c r="BA50" s="35"/>
      <c r="BB50" s="35"/>
      <c r="BC50" s="35"/>
      <c r="BD50" s="57"/>
      <c r="BE50" s="35"/>
      <c r="BF50" s="35"/>
      <c r="BG50" s="35"/>
      <c r="BH50" s="57"/>
      <c r="BI50" s="35"/>
      <c r="BJ50" s="35"/>
      <c r="BK50" s="35"/>
      <c r="BL50" s="35"/>
      <c r="BM50" s="35"/>
      <c r="BN50" s="57"/>
      <c r="BO50" s="35"/>
      <c r="BP50" s="35"/>
      <c r="BQ50" s="35"/>
      <c r="BR50" s="57"/>
      <c r="ED50"/>
    </row>
    <row r="51" spans="22:134" ht="20.5" customHeight="1">
      <c r="V51" s="25"/>
      <c r="W51" s="25"/>
      <c r="X51" s="25"/>
      <c r="Y51" s="25"/>
      <c r="Z51" s="25"/>
      <c r="AA51" s="32"/>
      <c r="AB51" s="32"/>
      <c r="AC51" s="32"/>
      <c r="AD51" s="32"/>
      <c r="AE51" s="78"/>
      <c r="AF51" s="25"/>
      <c r="AG51" s="25"/>
      <c r="AH51" s="25"/>
      <c r="AI51" s="25"/>
      <c r="AJ51" s="25"/>
      <c r="AK51" s="32"/>
      <c r="AL51" s="32"/>
      <c r="AM51" s="32"/>
      <c r="AN51" s="32"/>
      <c r="AO51" s="26"/>
      <c r="AP51" s="25"/>
      <c r="AQ51" s="25"/>
      <c r="AR51" s="25"/>
      <c r="AS51" s="25"/>
      <c r="AT51" s="25"/>
      <c r="AU51" s="32"/>
      <c r="AV51" s="32"/>
      <c r="AW51" s="32"/>
      <c r="AX51" s="32"/>
      <c r="AY51" s="35"/>
      <c r="AZ51" s="35"/>
      <c r="BA51" s="35"/>
      <c r="BB51" s="35"/>
      <c r="BC51" s="35"/>
      <c r="BD51" s="57"/>
      <c r="BE51" s="35"/>
      <c r="BF51" s="35"/>
      <c r="BG51" s="35"/>
      <c r="BH51" s="57"/>
      <c r="BI51" s="35"/>
      <c r="BJ51" s="35"/>
      <c r="BK51" s="35"/>
      <c r="BL51" s="35"/>
      <c r="BM51" s="35"/>
      <c r="BN51" s="57"/>
      <c r="BO51" s="35"/>
      <c r="BP51" s="35"/>
      <c r="BQ51" s="35"/>
      <c r="BR51" s="57"/>
      <c r="ED51"/>
    </row>
    <row r="52" spans="22:134">
      <c r="V52" s="4" t="s">
        <v>92</v>
      </c>
      <c r="W52" s="25">
        <f>BA4</f>
        <v>78</v>
      </c>
      <c r="X52" s="25">
        <f>$AL$22</f>
        <v>76.166666666666671</v>
      </c>
      <c r="Y52" s="25">
        <f>$AL$23</f>
        <v>1.6072751268321592</v>
      </c>
      <c r="Z52" s="76">
        <f>(W52-X52)/Y52</f>
        <v>1.1406468642034648</v>
      </c>
      <c r="AA52" s="25">
        <f>AL13</f>
        <v>2.8284271247461903</v>
      </c>
      <c r="AB52" s="25">
        <f>AA52*AA52</f>
        <v>8.0000000000000018</v>
      </c>
      <c r="AC52" s="25">
        <v>3</v>
      </c>
      <c r="AD52" s="76">
        <f>(AA52*SQRT(AC52))/(SQRT(SUM(AB52:AB54)))</f>
        <v>1.2865350418053538</v>
      </c>
      <c r="AE52" s="78"/>
      <c r="AF52" s="4" t="s">
        <v>92</v>
      </c>
      <c r="AG52" s="25">
        <f>BC4</f>
        <v>79</v>
      </c>
      <c r="AH52" s="25">
        <f>$AM$22</f>
        <v>75.333333333333329</v>
      </c>
      <c r="AI52" s="25">
        <f>$AM$23</f>
        <v>3.3291640592396963</v>
      </c>
      <c r="AJ52" s="76">
        <f>(AG52-AH52)/AI52</f>
        <v>1.101377583507871</v>
      </c>
      <c r="AK52" s="25">
        <f>AM13</f>
        <v>1.4142135623730951</v>
      </c>
      <c r="AL52" s="25">
        <f>AK52*AK52</f>
        <v>2.0000000000000004</v>
      </c>
      <c r="AM52" s="25">
        <v>3</v>
      </c>
      <c r="AN52" s="76">
        <f>(AK52*SQRT(AM52))/(SQRT(SUM(AL52:AL66)))</f>
        <v>0.47140452079103173</v>
      </c>
      <c r="AO52" s="26"/>
      <c r="AP52" s="4" t="s">
        <v>92</v>
      </c>
      <c r="AQ52" s="25">
        <f>BE4</f>
        <v>73.5</v>
      </c>
      <c r="AR52" s="25">
        <f>$AN$22</f>
        <v>72.833333333333329</v>
      </c>
      <c r="AS52" s="25">
        <f>$AN$23</f>
        <v>1.1547005383792517</v>
      </c>
      <c r="AT52" s="76">
        <f>(AQ52-AR52)/AS52</f>
        <v>0.57735026918962984</v>
      </c>
      <c r="AU52" s="25">
        <f>AN13</f>
        <v>3.5355339059327378</v>
      </c>
      <c r="AV52" s="25">
        <f>AU52*AU52</f>
        <v>12.500000000000002</v>
      </c>
      <c r="AW52" s="25">
        <v>3</v>
      </c>
      <c r="AX52" s="76">
        <f>(AU52*SQRT(AW52))/(SQRT(SUM(AV52:AV66)))</f>
        <v>1.4638501094227998</v>
      </c>
      <c r="AY52" s="35"/>
      <c r="AZ52" s="35"/>
      <c r="BA52" s="35"/>
      <c r="BB52" s="35"/>
      <c r="BC52" s="35"/>
      <c r="BD52" s="57"/>
      <c r="BE52" s="35"/>
      <c r="BF52" s="35"/>
      <c r="BG52" s="35"/>
      <c r="BH52" s="57"/>
      <c r="BI52" s="35"/>
      <c r="BJ52" s="35"/>
      <c r="BK52" s="35"/>
      <c r="BL52" s="35"/>
      <c r="BM52" s="35"/>
      <c r="BN52" s="57"/>
      <c r="BO52" s="35"/>
      <c r="BP52" s="35"/>
      <c r="BQ52" s="35"/>
      <c r="BR52" s="57"/>
      <c r="ED52"/>
    </row>
    <row r="53" spans="22:134">
      <c r="V53" s="2" t="s">
        <v>93</v>
      </c>
      <c r="W53" s="25">
        <f>BA5</f>
        <v>75.5</v>
      </c>
      <c r="X53" s="25">
        <f t="shared" ref="X53:X54" si="18">$AL$22</f>
        <v>76.166666666666671</v>
      </c>
      <c r="Y53" s="25">
        <f t="shared" ref="Y53:Y54" si="19">$AL$23</f>
        <v>1.6072751268321592</v>
      </c>
      <c r="Z53" s="76">
        <f>(W53-X53)/Y53</f>
        <v>-0.41478067789217304</v>
      </c>
      <c r="AA53" s="25">
        <f t="shared" ref="AA53:AA54" si="20">AL14</f>
        <v>2.1213203435596424</v>
      </c>
      <c r="AB53" s="25">
        <f>AA53*AA53</f>
        <v>4.4999999999999991</v>
      </c>
      <c r="AC53" s="25">
        <v>3</v>
      </c>
      <c r="AD53" s="76">
        <f>(AA53*SQRT(AC53))/(SQRT(SUM(AB52:AB54)))</f>
        <v>0.96490128135401521</v>
      </c>
      <c r="AE53" s="78"/>
      <c r="AF53" s="2" t="s">
        <v>93</v>
      </c>
      <c r="AG53" s="25">
        <f t="shared" ref="AG53:AG54" si="21">BC5</f>
        <v>74.5</v>
      </c>
      <c r="AH53" s="25">
        <f t="shared" ref="AH53:AH54" si="22">$AM$22</f>
        <v>75.333333333333329</v>
      </c>
      <c r="AI53" s="25">
        <f t="shared" ref="AI53:AI54" si="23">$AM$23</f>
        <v>3.3291640592396963</v>
      </c>
      <c r="AJ53" s="76">
        <f>(AG53-AH53)/AI53</f>
        <v>-0.25031308716087802</v>
      </c>
      <c r="AK53" s="25">
        <f t="shared" ref="AK53:AK54" si="24">AM14</f>
        <v>4.9497474683058327</v>
      </c>
      <c r="AL53" s="25">
        <f>AK53*AK53</f>
        <v>24.5</v>
      </c>
      <c r="AM53" s="25">
        <v>3</v>
      </c>
      <c r="AN53" s="76">
        <f>(AK53*SQRT(AM53))/(SQRT(SUM(AL52:AL66)))</f>
        <v>1.6499158227686106</v>
      </c>
      <c r="AO53" s="26"/>
      <c r="AP53" s="2" t="s">
        <v>93</v>
      </c>
      <c r="AQ53" s="25">
        <f t="shared" ref="AQ53:AQ54" si="25">BE5</f>
        <v>73.5</v>
      </c>
      <c r="AR53" s="25">
        <f t="shared" ref="AR53:AR54" si="26">$AN$22</f>
        <v>72.833333333333329</v>
      </c>
      <c r="AS53" s="25">
        <f t="shared" ref="AS53:AS54" si="27">$AN$23</f>
        <v>1.1547005383792517</v>
      </c>
      <c r="AT53" s="76">
        <f>(AQ53-AR53)/AS53</f>
        <v>0.57735026918962984</v>
      </c>
      <c r="AU53" s="25">
        <f t="shared" ref="AU53:AU54" si="28">AN14</f>
        <v>2.1213203435596424</v>
      </c>
      <c r="AV53" s="25">
        <f>AU53*AU53</f>
        <v>4.4999999999999991</v>
      </c>
      <c r="AW53" s="25">
        <v>3</v>
      </c>
      <c r="AX53" s="76">
        <f>(AU53*SQRT(AW53))/(SQRT(SUM(AV52:AV66)))</f>
        <v>0.87831006565367975</v>
      </c>
      <c r="AY53" s="35"/>
      <c r="AZ53" s="35"/>
      <c r="BA53" s="35"/>
      <c r="BB53" s="35"/>
      <c r="BC53" s="35"/>
      <c r="BD53" s="57"/>
      <c r="BE53" s="35"/>
      <c r="BF53" s="35"/>
      <c r="BG53" s="35"/>
      <c r="BH53" s="57"/>
      <c r="BI53" s="35"/>
      <c r="BJ53" s="35"/>
      <c r="BK53" s="35"/>
      <c r="BL53" s="35"/>
      <c r="BM53" s="35"/>
      <c r="BN53" s="57"/>
      <c r="BO53" s="35"/>
      <c r="BP53" s="35"/>
      <c r="BQ53" s="35"/>
      <c r="BR53" s="57"/>
      <c r="ED53"/>
    </row>
    <row r="54" spans="22:134">
      <c r="V54" s="53" t="s">
        <v>94</v>
      </c>
      <c r="W54" s="54">
        <f>BA6</f>
        <v>75</v>
      </c>
      <c r="X54" s="25">
        <f t="shared" si="18"/>
        <v>76.166666666666671</v>
      </c>
      <c r="Y54" s="25">
        <f t="shared" si="19"/>
        <v>1.6072751268321592</v>
      </c>
      <c r="Z54" s="55">
        <f>(W54-X54)/Y54</f>
        <v>-0.72586618631130062</v>
      </c>
      <c r="AA54" s="25">
        <f t="shared" si="20"/>
        <v>1.4142135623730951</v>
      </c>
      <c r="AB54" s="54">
        <f>AA54*AA54</f>
        <v>2.0000000000000004</v>
      </c>
      <c r="AC54" s="54">
        <v>3</v>
      </c>
      <c r="AD54" s="55">
        <f>(AA54*SQRT(AC54))/(SQRT(SUM(AB52:AB54)))</f>
        <v>0.64326752090267691</v>
      </c>
      <c r="AE54" s="78"/>
      <c r="AF54" s="53" t="s">
        <v>94</v>
      </c>
      <c r="AG54" s="25">
        <f t="shared" si="21"/>
        <v>72.5</v>
      </c>
      <c r="AH54" s="25">
        <f t="shared" si="22"/>
        <v>75.333333333333329</v>
      </c>
      <c r="AI54" s="25">
        <f t="shared" si="23"/>
        <v>3.3291640592396963</v>
      </c>
      <c r="AJ54" s="55">
        <f>(AG54-AH54)/AI54</f>
        <v>-0.85106449634698866</v>
      </c>
      <c r="AK54" s="25">
        <f t="shared" si="24"/>
        <v>0.70710678118654757</v>
      </c>
      <c r="AL54" s="54">
        <f>AK54*AK54</f>
        <v>0.50000000000000011</v>
      </c>
      <c r="AM54" s="54">
        <v>3</v>
      </c>
      <c r="AN54" s="55">
        <f>(AK54*SQRT(AM54))/(SQRT(SUM(AL52:AL66)))</f>
        <v>0.23570226039551587</v>
      </c>
      <c r="AO54" s="26"/>
      <c r="AP54" s="53" t="s">
        <v>94</v>
      </c>
      <c r="AQ54" s="25">
        <f t="shared" si="25"/>
        <v>71.5</v>
      </c>
      <c r="AR54" s="25">
        <f t="shared" si="26"/>
        <v>72.833333333333329</v>
      </c>
      <c r="AS54" s="25">
        <f t="shared" si="27"/>
        <v>1.1547005383792517</v>
      </c>
      <c r="AT54" s="55">
        <f>(AQ54-AR54)/AS54</f>
        <v>-1.1547005383792472</v>
      </c>
      <c r="AU54" s="25">
        <f t="shared" si="28"/>
        <v>0.70710678118654757</v>
      </c>
      <c r="AV54" s="54">
        <f>AU54*AU54</f>
        <v>0.50000000000000011</v>
      </c>
      <c r="AW54" s="54">
        <v>3</v>
      </c>
      <c r="AX54" s="55">
        <f>(AU54*SQRT(AW54))/(SQRT(SUM(AV52:AV66)))</f>
        <v>0.29277002188455997</v>
      </c>
      <c r="AY54" s="35"/>
      <c r="AZ54" s="35"/>
      <c r="BA54" s="35"/>
      <c r="BB54" s="35"/>
      <c r="BC54" s="35"/>
      <c r="BD54" s="57"/>
      <c r="BE54" s="35"/>
      <c r="BF54" s="35"/>
      <c r="BG54" s="35"/>
      <c r="BH54" s="57"/>
      <c r="BI54" s="35"/>
      <c r="BJ54" s="35"/>
      <c r="BK54" s="35"/>
      <c r="BL54" s="35"/>
      <c r="BM54" s="35"/>
      <c r="BN54" s="57"/>
      <c r="BO54" s="35"/>
      <c r="BP54" s="35"/>
      <c r="BQ54" s="35"/>
      <c r="BR54" s="57"/>
      <c r="ED54"/>
    </row>
    <row r="55" spans="22:134">
      <c r="V55" s="35"/>
      <c r="W55" s="35"/>
      <c r="X55" s="35"/>
      <c r="Y55" s="35"/>
      <c r="Z55" s="57"/>
      <c r="AA55" s="35"/>
      <c r="AB55" s="35"/>
      <c r="AC55" s="35"/>
      <c r="AD55" s="57"/>
      <c r="AE55" s="35"/>
      <c r="AF55" s="35"/>
      <c r="AG55" s="35"/>
      <c r="AH55" s="35"/>
      <c r="AI55" s="35"/>
      <c r="AJ55" s="57"/>
      <c r="AK55" s="35"/>
      <c r="AL55" s="35"/>
      <c r="AM55" s="35"/>
      <c r="AN55" s="57"/>
      <c r="AO55" s="35"/>
      <c r="AP55" s="35"/>
      <c r="AQ55" s="35"/>
      <c r="AR55" s="35"/>
      <c r="AS55" s="35"/>
      <c r="AT55" s="57"/>
      <c r="AU55" s="35"/>
      <c r="AV55" s="35"/>
      <c r="AW55" s="35"/>
      <c r="AX55" s="57"/>
      <c r="AY55" s="35"/>
      <c r="AZ55" s="35"/>
      <c r="BA55" s="35"/>
      <c r="BB55" s="35"/>
      <c r="BC55" s="35"/>
      <c r="BD55" s="57"/>
      <c r="BE55" s="35"/>
      <c r="BF55" s="35"/>
      <c r="BG55" s="35"/>
      <c r="BH55" s="57"/>
      <c r="BI55" s="35"/>
      <c r="BJ55" s="35"/>
      <c r="BK55" s="35"/>
      <c r="BL55" s="35"/>
      <c r="BM55" s="35"/>
      <c r="BN55" s="57"/>
      <c r="BO55" s="35"/>
      <c r="BP55" s="35"/>
      <c r="BQ55" s="35"/>
      <c r="BR55" s="57"/>
      <c r="ED55"/>
    </row>
    <row r="56" spans="22:134">
      <c r="V56" s="35"/>
      <c r="W56" s="35"/>
      <c r="X56" s="35"/>
      <c r="Y56" s="35"/>
      <c r="Z56" s="57"/>
      <c r="AA56" s="35"/>
      <c r="AB56" s="35"/>
      <c r="AC56" s="35"/>
      <c r="AD56" s="57"/>
      <c r="AE56" s="35"/>
      <c r="AF56" s="35"/>
      <c r="AG56" s="35"/>
      <c r="AH56" s="35"/>
      <c r="AI56" s="35"/>
      <c r="AJ56" s="57"/>
      <c r="AK56" s="35"/>
      <c r="AL56" s="35"/>
      <c r="AM56" s="35"/>
      <c r="AN56" s="57"/>
      <c r="AO56" s="35"/>
      <c r="AP56" s="35"/>
      <c r="AQ56" s="35"/>
      <c r="AR56" s="35"/>
      <c r="AS56" s="35"/>
      <c r="AT56" s="57"/>
      <c r="AU56" s="35"/>
      <c r="AV56" s="35"/>
      <c r="AW56" s="35"/>
      <c r="AX56" s="57"/>
      <c r="AY56" s="35"/>
      <c r="AZ56" s="35"/>
      <c r="BA56" s="35"/>
      <c r="BB56" s="35"/>
      <c r="BC56" s="35"/>
      <c r="BD56" s="57"/>
      <c r="BE56" s="35"/>
      <c r="BF56" s="35"/>
      <c r="BG56" s="35"/>
      <c r="BH56" s="57"/>
      <c r="BI56" s="35"/>
      <c r="BJ56" s="35"/>
      <c r="BK56" s="35"/>
      <c r="BL56" s="35"/>
      <c r="BM56" s="35"/>
      <c r="BN56" s="57"/>
      <c r="BO56" s="35"/>
      <c r="BP56" s="35"/>
      <c r="BQ56" s="35"/>
      <c r="BR56" s="57"/>
      <c r="ED56"/>
    </row>
    <row r="57" spans="22:134">
      <c r="V57" s="35"/>
      <c r="W57" s="35"/>
      <c r="X57" s="35"/>
      <c r="Y57" s="35"/>
      <c r="Z57" s="57"/>
      <c r="AA57" s="35"/>
      <c r="AB57" s="35"/>
      <c r="AC57" s="35"/>
      <c r="AD57" s="57"/>
      <c r="AE57" s="35"/>
      <c r="AF57" s="35"/>
      <c r="AG57" s="35"/>
      <c r="AH57" s="35"/>
      <c r="AI57" s="35"/>
      <c r="AJ57" s="57"/>
      <c r="AK57" s="35"/>
      <c r="AL57" s="35"/>
      <c r="AM57" s="35"/>
      <c r="AN57" s="57"/>
      <c r="AO57" s="35"/>
      <c r="AP57" s="35"/>
      <c r="AQ57" s="35"/>
      <c r="AR57" s="35"/>
      <c r="AS57" s="35"/>
      <c r="AT57" s="57"/>
      <c r="AU57" s="35"/>
      <c r="AV57" s="35"/>
      <c r="AW57" s="35"/>
      <c r="AX57" s="57"/>
      <c r="AY57" s="35"/>
      <c r="AZ57" s="35"/>
      <c r="BA57" s="35"/>
      <c r="BB57" s="35"/>
      <c r="BC57" s="35"/>
      <c r="BD57" s="57"/>
      <c r="BE57" s="35"/>
      <c r="BF57" s="35"/>
      <c r="BG57" s="35"/>
      <c r="BH57" s="57"/>
      <c r="BI57" s="35"/>
      <c r="BJ57" s="35"/>
      <c r="BK57" s="35"/>
      <c r="BL57" s="35"/>
      <c r="BM57" s="35"/>
      <c r="BN57" s="57"/>
      <c r="BO57" s="35"/>
      <c r="BP57" s="35"/>
      <c r="BQ57" s="35"/>
      <c r="BR57" s="57"/>
      <c r="ED57"/>
    </row>
    <row r="58" spans="22:134">
      <c r="V58" s="35"/>
      <c r="W58" s="35"/>
      <c r="X58" s="35"/>
      <c r="Y58" s="35"/>
      <c r="Z58" s="57"/>
      <c r="AA58" s="35"/>
      <c r="AB58" s="35"/>
      <c r="AC58" s="35"/>
      <c r="AD58" s="57"/>
      <c r="AE58" s="35"/>
      <c r="AF58" s="35"/>
      <c r="AG58" s="35"/>
      <c r="AH58" s="35"/>
      <c r="AI58" s="35"/>
      <c r="AJ58" s="57"/>
      <c r="AK58" s="35"/>
      <c r="AL58" s="35"/>
      <c r="AM58" s="35"/>
      <c r="AN58" s="57"/>
      <c r="AO58" s="35"/>
      <c r="AP58" s="35"/>
      <c r="AQ58" s="35"/>
      <c r="AR58" s="35"/>
      <c r="AS58" s="35"/>
      <c r="AT58" s="57"/>
      <c r="AU58" s="35"/>
      <c r="AV58" s="35"/>
      <c r="AW58" s="35"/>
      <c r="AX58" s="57"/>
      <c r="AY58" s="35"/>
      <c r="AZ58" s="35"/>
      <c r="BA58" s="35"/>
      <c r="BB58" s="35"/>
      <c r="BC58" s="35"/>
      <c r="BD58" s="57"/>
      <c r="BE58" s="35"/>
      <c r="BF58" s="35"/>
      <c r="BG58" s="35"/>
      <c r="BH58" s="57"/>
      <c r="BI58" s="35"/>
      <c r="BJ58" s="35"/>
      <c r="BK58" s="35"/>
      <c r="BL58" s="35"/>
      <c r="BM58" s="35"/>
      <c r="BN58" s="57"/>
      <c r="BO58" s="35"/>
      <c r="BP58" s="35"/>
      <c r="BQ58" s="35"/>
      <c r="BR58" s="57"/>
      <c r="ED58"/>
    </row>
    <row r="59" spans="22:134">
      <c r="V59" s="35"/>
      <c r="W59" s="35"/>
      <c r="X59" s="35"/>
      <c r="Y59" s="35"/>
      <c r="Z59" s="57"/>
      <c r="AA59" s="35"/>
      <c r="AB59" s="35"/>
      <c r="AC59" s="35"/>
      <c r="AD59" s="57"/>
      <c r="AE59" s="35"/>
      <c r="AF59" s="35"/>
      <c r="AG59" s="35"/>
      <c r="AH59" s="35"/>
      <c r="AI59" s="35"/>
      <c r="AJ59" s="57"/>
      <c r="AK59" s="35"/>
      <c r="AL59" s="35"/>
      <c r="AM59" s="35"/>
      <c r="AN59" s="57"/>
      <c r="AO59" s="35"/>
      <c r="AP59" s="35"/>
      <c r="AQ59" s="35"/>
      <c r="AR59" s="35"/>
      <c r="AS59" s="35"/>
      <c r="AT59" s="57"/>
      <c r="AU59" s="35"/>
      <c r="AV59" s="35"/>
      <c r="AW59" s="35"/>
      <c r="AX59" s="57"/>
      <c r="AY59" s="35"/>
      <c r="AZ59" s="35"/>
      <c r="BA59" s="35"/>
      <c r="BB59" s="35"/>
      <c r="BC59" s="35"/>
      <c r="BD59" s="57"/>
      <c r="BE59" s="35"/>
      <c r="BF59" s="35"/>
      <c r="BG59" s="35"/>
      <c r="BH59" s="57"/>
      <c r="BI59" s="35"/>
      <c r="BJ59" s="35"/>
      <c r="BK59" s="35"/>
      <c r="BL59" s="35"/>
      <c r="BM59" s="51"/>
      <c r="BN59" s="58"/>
      <c r="BO59" s="35"/>
      <c r="BP59" s="51"/>
      <c r="BQ59" s="35"/>
      <c r="BR59" s="58"/>
      <c r="ED59"/>
    </row>
    <row r="60" spans="22:134">
      <c r="AE60" s="9"/>
      <c r="ED60"/>
    </row>
    <row r="61" spans="22:134">
      <c r="V61" t="s">
        <v>66</v>
      </c>
      <c r="ED61"/>
    </row>
    <row r="62" spans="22:134">
      <c r="ED62"/>
    </row>
    <row r="63" spans="22:134">
      <c r="W63" s="128" t="s">
        <v>65</v>
      </c>
      <c r="X63" s="128"/>
      <c r="ED63"/>
    </row>
    <row r="64" spans="22:134">
      <c r="V64" s="24">
        <v>0.01</v>
      </c>
      <c r="W64" s="22">
        <v>1.1499999999999999</v>
      </c>
      <c r="X64">
        <v>1.1499999999999999</v>
      </c>
      <c r="ED64"/>
    </row>
    <row r="65" spans="22:134">
      <c r="V65" s="24">
        <v>0.05</v>
      </c>
      <c r="W65" s="22">
        <v>1.1499999999999999</v>
      </c>
      <c r="X65">
        <v>1.1499999999999999</v>
      </c>
      <c r="ED65"/>
    </row>
    <row r="66" spans="22:134">
      <c r="W66" s="23">
        <v>-1.1499999999999999</v>
      </c>
      <c r="X66" s="23">
        <v>-1.1499999999999999</v>
      </c>
      <c r="ED66"/>
    </row>
    <row r="67" spans="22:134">
      <c r="W67" s="23">
        <v>-1.1499999999999999</v>
      </c>
      <c r="X67" s="23">
        <v>-1.1499999999999999</v>
      </c>
      <c r="ED67"/>
    </row>
    <row r="68" spans="22:134">
      <c r="ED68"/>
    </row>
    <row r="69" spans="22:134">
      <c r="W69" s="128" t="s">
        <v>64</v>
      </c>
      <c r="X69" s="128"/>
      <c r="ED69"/>
    </row>
    <row r="70" spans="22:134">
      <c r="V70" s="24">
        <v>0.01</v>
      </c>
      <c r="W70" s="22">
        <v>1.71</v>
      </c>
      <c r="X70">
        <v>1.71</v>
      </c>
      <c r="ED70"/>
    </row>
    <row r="71" spans="22:134">
      <c r="V71" s="24">
        <v>0.05</v>
      </c>
      <c r="W71" s="22">
        <v>1.65</v>
      </c>
      <c r="X71">
        <v>1.65</v>
      </c>
      <c r="ED71"/>
    </row>
    <row r="72" spans="22:134">
      <c r="W72" s="23">
        <v>-1.71</v>
      </c>
      <c r="X72" s="23">
        <v>-1.71</v>
      </c>
      <c r="ED72"/>
    </row>
    <row r="73" spans="22:134">
      <c r="W73" s="23">
        <v>-1.65</v>
      </c>
      <c r="X73" s="23">
        <v>-1.65</v>
      </c>
      <c r="ED73"/>
    </row>
    <row r="74" spans="22:134">
      <c r="ED74"/>
    </row>
    <row r="75" spans="22:134">
      <c r="ED75"/>
    </row>
    <row r="76" spans="22:134">
      <c r="ED76"/>
    </row>
    <row r="77" spans="22:134">
      <c r="ED77"/>
    </row>
    <row r="78" spans="22:134">
      <c r="ED78"/>
    </row>
    <row r="79" spans="22:134">
      <c r="ED79"/>
    </row>
    <row r="80" spans="22:134">
      <c r="V80" s="130" t="s">
        <v>63</v>
      </c>
      <c r="W80" s="130"/>
      <c r="X80" s="130"/>
      <c r="Y80" s="130"/>
      <c r="Z80" s="130"/>
      <c r="AA80" s="130"/>
      <c r="AB80" s="130"/>
      <c r="AC80" s="130"/>
      <c r="AD80" s="130"/>
      <c r="AE80" s="130"/>
      <c r="AF80" s="130"/>
      <c r="AG80" s="130"/>
      <c r="AH80" s="130"/>
      <c r="AI80" s="130"/>
      <c r="AJ80" s="130"/>
      <c r="AK80" s="130"/>
      <c r="AO80" s="130" t="s">
        <v>62</v>
      </c>
      <c r="AP80" s="130"/>
      <c r="AQ80" s="130"/>
      <c r="AR80" s="130"/>
      <c r="AS80" s="130"/>
      <c r="AT80" s="130"/>
      <c r="AU80" s="130"/>
      <c r="AV80" s="130"/>
      <c r="AW80" s="130"/>
      <c r="AX80" s="130"/>
      <c r="AY80" s="130"/>
      <c r="AZ80" s="130"/>
      <c r="BA80" s="130"/>
      <c r="BB80" s="130"/>
      <c r="BC80" s="130"/>
      <c r="BD80" s="130"/>
      <c r="ED80"/>
    </row>
    <row r="81" spans="22:134">
      <c r="V81" t="s">
        <v>61</v>
      </c>
      <c r="AQ81" t="s">
        <v>60</v>
      </c>
      <c r="ED81"/>
    </row>
    <row r="82" spans="22:134">
      <c r="W82" t="s">
        <v>16</v>
      </c>
      <c r="X82" t="s">
        <v>15</v>
      </c>
      <c r="Y82" t="s">
        <v>14</v>
      </c>
      <c r="Z82" t="s">
        <v>13</v>
      </c>
      <c r="AA82" t="s">
        <v>12</v>
      </c>
      <c r="AB82" t="s">
        <v>11</v>
      </c>
      <c r="AC82" t="s">
        <v>10</v>
      </c>
      <c r="AD82" t="s">
        <v>9</v>
      </c>
      <c r="AE82" t="s">
        <v>8</v>
      </c>
      <c r="AF82" t="s">
        <v>7</v>
      </c>
      <c r="AG82" t="s">
        <v>6</v>
      </c>
      <c r="AH82" t="s">
        <v>5</v>
      </c>
      <c r="AI82" t="s">
        <v>4</v>
      </c>
      <c r="AJ82" t="s">
        <v>3</v>
      </c>
      <c r="AK82" t="s">
        <v>2</v>
      </c>
      <c r="AL82" t="s">
        <v>97</v>
      </c>
      <c r="AM82" t="s">
        <v>98</v>
      </c>
      <c r="AN82" t="s">
        <v>99</v>
      </c>
      <c r="AR82" t="s">
        <v>16</v>
      </c>
      <c r="AS82" t="s">
        <v>15</v>
      </c>
      <c r="AT82" t="s">
        <v>14</v>
      </c>
      <c r="AU82" t="s">
        <v>13</v>
      </c>
      <c r="AV82" t="s">
        <v>12</v>
      </c>
      <c r="AW82" t="s">
        <v>11</v>
      </c>
      <c r="AX82" t="s">
        <v>10</v>
      </c>
      <c r="AY82" t="s">
        <v>9</v>
      </c>
      <c r="AZ82" t="s">
        <v>8</v>
      </c>
      <c r="BA82" t="s">
        <v>7</v>
      </c>
      <c r="BB82" t="s">
        <v>6</v>
      </c>
      <c r="BC82" t="s">
        <v>5</v>
      </c>
      <c r="BD82" t="s">
        <v>4</v>
      </c>
      <c r="BE82" t="s">
        <v>3</v>
      </c>
      <c r="BF82" t="s">
        <v>2</v>
      </c>
      <c r="BG82" t="s">
        <v>97</v>
      </c>
      <c r="BH82" t="s">
        <v>98</v>
      </c>
      <c r="BI82" t="s">
        <v>99</v>
      </c>
      <c r="ED82"/>
    </row>
    <row r="83" spans="22:134">
      <c r="V83" t="s">
        <v>57</v>
      </c>
      <c r="W83">
        <f t="shared" ref="W83:AJ83" si="29">MAX(W13:W15)</f>
        <v>9.1923881554251174</v>
      </c>
      <c r="X83">
        <f t="shared" si="29"/>
        <v>2.1213203435596424</v>
      </c>
      <c r="Y83">
        <f t="shared" si="29"/>
        <v>1.4142135623730951</v>
      </c>
      <c r="Z83">
        <f t="shared" si="29"/>
        <v>2.1213203435596424</v>
      </c>
      <c r="AA83">
        <f t="shared" si="29"/>
        <v>2.1213203435596424</v>
      </c>
      <c r="AB83">
        <f t="shared" si="29"/>
        <v>3.5355339059327378</v>
      </c>
      <c r="AC83">
        <f t="shared" si="29"/>
        <v>2.8284271247461903</v>
      </c>
      <c r="AD83">
        <f t="shared" si="29"/>
        <v>3.5355339059327378</v>
      </c>
      <c r="AE83">
        <f t="shared" si="29"/>
        <v>3.5355339059327378</v>
      </c>
      <c r="AF83">
        <f t="shared" si="29"/>
        <v>3.5355339059327378</v>
      </c>
      <c r="AG83">
        <f t="shared" si="29"/>
        <v>4.9497474683058327</v>
      </c>
      <c r="AH83">
        <f>MAX(AH13:AH15)</f>
        <v>1.4142135623730951</v>
      </c>
      <c r="AI83">
        <f t="shared" si="29"/>
        <v>2.1213203435596424</v>
      </c>
      <c r="AJ83">
        <f t="shared" si="29"/>
        <v>2.8284271247461903</v>
      </c>
      <c r="AK83">
        <f>MAX(AK14:AK15)</f>
        <v>0</v>
      </c>
      <c r="AL83">
        <f>MAX(AL14:AL15)</f>
        <v>2.1213203435596424</v>
      </c>
      <c r="AM83">
        <f>MAX(AM13,AM15)</f>
        <v>1.4142135623730951</v>
      </c>
      <c r="AN83">
        <f>MAX(AN14:AN15)</f>
        <v>2.1213203435596424</v>
      </c>
      <c r="AQ83" t="s">
        <v>56</v>
      </c>
      <c r="AR83">
        <f>MAX(W4:W6)</f>
        <v>74.5</v>
      </c>
      <c r="AS83">
        <f>MAX(Y4:Y6)</f>
        <v>74.5</v>
      </c>
      <c r="AT83">
        <f>MAX(AA4:AA6)</f>
        <v>75</v>
      </c>
      <c r="AU83">
        <f>MAX(AC4:AC6)</f>
        <v>82.5</v>
      </c>
      <c r="AV83">
        <f>MAX(AE4:AE6)</f>
        <v>64</v>
      </c>
      <c r="AW83">
        <f>MAX(AG4:AG6)</f>
        <v>80.5</v>
      </c>
      <c r="AX83">
        <f>MAX(AI4:AI6)</f>
        <v>80</v>
      </c>
      <c r="AY83">
        <f>MAX(AK4:AK6)</f>
        <v>87</v>
      </c>
      <c r="AZ83">
        <f>MAX(AM4:AM6)</f>
        <v>83.5</v>
      </c>
      <c r="BA83">
        <f>MAX(AO4:AO6)</f>
        <v>74.5</v>
      </c>
      <c r="BB83">
        <f>MAX(AQ4:AQ6)</f>
        <v>76.5</v>
      </c>
      <c r="BC83">
        <f>MAX(AS4:AS6)</f>
        <v>75.5</v>
      </c>
      <c r="BD83">
        <f>MAX(AU4:AU6)</f>
        <v>74</v>
      </c>
      <c r="BE83">
        <f>MAX(AW4:AW6)</f>
        <v>78</v>
      </c>
      <c r="BF83">
        <f>MAX(AY4:AY6)</f>
        <v>80.5</v>
      </c>
      <c r="BG83">
        <f>MAX(BA4:BA6)</f>
        <v>78</v>
      </c>
      <c r="BH83">
        <f>MAX(BC4:BC6)</f>
        <v>79</v>
      </c>
      <c r="BI83">
        <f>MAX(BE4:BE6)</f>
        <v>73.5</v>
      </c>
      <c r="ED83"/>
    </row>
    <row r="84" spans="22:134">
      <c r="V84" t="s">
        <v>55</v>
      </c>
      <c r="W84">
        <f t="shared" ref="W84:AK84" si="30">W83*W83</f>
        <v>84.5</v>
      </c>
      <c r="X84">
        <f t="shared" si="30"/>
        <v>4.4999999999999991</v>
      </c>
      <c r="Y84">
        <f t="shared" si="30"/>
        <v>2.0000000000000004</v>
      </c>
      <c r="Z84">
        <f t="shared" si="30"/>
        <v>4.4999999999999991</v>
      </c>
      <c r="AA84">
        <f t="shared" si="30"/>
        <v>4.4999999999999991</v>
      </c>
      <c r="AB84">
        <f t="shared" si="30"/>
        <v>12.500000000000002</v>
      </c>
      <c r="AC84">
        <f t="shared" si="30"/>
        <v>8.0000000000000018</v>
      </c>
      <c r="AD84">
        <f t="shared" si="30"/>
        <v>12.500000000000002</v>
      </c>
      <c r="AE84">
        <f t="shared" si="30"/>
        <v>12.500000000000002</v>
      </c>
      <c r="AF84">
        <f t="shared" si="30"/>
        <v>12.500000000000002</v>
      </c>
      <c r="AG84">
        <f t="shared" si="30"/>
        <v>24.5</v>
      </c>
      <c r="AH84">
        <f t="shared" si="30"/>
        <v>2.0000000000000004</v>
      </c>
      <c r="AI84">
        <f t="shared" si="30"/>
        <v>4.4999999999999991</v>
      </c>
      <c r="AJ84">
        <f t="shared" si="30"/>
        <v>8.0000000000000018</v>
      </c>
      <c r="AK84">
        <f t="shared" si="30"/>
        <v>0</v>
      </c>
      <c r="AL84">
        <f>AL83*AL83</f>
        <v>4.4999999999999991</v>
      </c>
      <c r="AM84">
        <f t="shared" ref="AM84:AN84" si="31">AM83*AM83</f>
        <v>2.0000000000000004</v>
      </c>
      <c r="AN84">
        <f t="shared" si="31"/>
        <v>4.4999999999999991</v>
      </c>
      <c r="AQ84" t="s">
        <v>54</v>
      </c>
      <c r="AR84">
        <f>AVERAGE(W4:W6)</f>
        <v>73.666666666666671</v>
      </c>
      <c r="AS84">
        <f>AVERAGE(Y4:Y6)</f>
        <v>73.166666666666671</v>
      </c>
      <c r="AT84">
        <f>AVERAGE(AA4:AA6)</f>
        <v>72.166666666666671</v>
      </c>
      <c r="AU84">
        <f>AVERAGE(AC4:AC6)</f>
        <v>81.833333333333329</v>
      </c>
      <c r="AV84">
        <f>AVERAGE(AE4:AE6)</f>
        <v>61.333333333333336</v>
      </c>
      <c r="AW84">
        <f>AVERAGE(AG4:AG6)</f>
        <v>78.166666666666671</v>
      </c>
      <c r="AX84">
        <f>AVERAGE(AI4:AI6)</f>
        <v>79</v>
      </c>
      <c r="AY84">
        <f>AVERAGE(AK4:AK6)</f>
        <v>85.166666666666671</v>
      </c>
      <c r="AZ84">
        <f>AVERAGE(AM4:AM6)</f>
        <v>81.333333333333329</v>
      </c>
      <c r="BA84">
        <f>AVERAGE(AO4:AO6)</f>
        <v>73</v>
      </c>
      <c r="BB84">
        <f>AVERAGE(AQ4:AQ6)</f>
        <v>74.166666666666671</v>
      </c>
      <c r="BC84">
        <f>AVERAGE(AS4:AS6)</f>
        <v>74.333333333333329</v>
      </c>
      <c r="BD84">
        <f>AVERAGE(AU4:AU6)</f>
        <v>73</v>
      </c>
      <c r="BE84">
        <f>AVERAGE(AW4:AW6)</f>
        <v>74.166666666666671</v>
      </c>
      <c r="BF84">
        <f>AVERAGE(AY4:AY6)</f>
        <v>78.833333333333329</v>
      </c>
      <c r="BG84">
        <f>AVERAGE(BA4:BA6)</f>
        <v>76.166666666666671</v>
      </c>
      <c r="BH84">
        <f>AVERAGE(BC4:BC6)</f>
        <v>75.333333333333329</v>
      </c>
      <c r="BI84">
        <f>AVERAGE(BE4:BE6)</f>
        <v>72.833333333333329</v>
      </c>
      <c r="ED84"/>
    </row>
    <row r="85" spans="22:134">
      <c r="V85" t="s">
        <v>53</v>
      </c>
      <c r="W85">
        <f>SUM(AB28:AB30)</f>
        <v>93</v>
      </c>
      <c r="X85">
        <f>SUM(AL28:AL30)</f>
        <v>5.4999999999999991</v>
      </c>
      <c r="Y85">
        <f>SUM(AV28:AV30)</f>
        <v>2.5000000000000004</v>
      </c>
      <c r="Z85">
        <f>SUM(BF28:BF30)</f>
        <v>9.4999999999999982</v>
      </c>
      <c r="AA85">
        <f>SUM(BP28:BP30)</f>
        <v>7</v>
      </c>
      <c r="AB85">
        <f>SUM(AB36:AB38)</f>
        <v>25.500000000000004</v>
      </c>
      <c r="AC85">
        <f>SUM(AL36:AL38)</f>
        <v>10.000000000000002</v>
      </c>
      <c r="AD85">
        <f>SUM(AV36:AV38)</f>
        <v>22.500000000000004</v>
      </c>
      <c r="AE85">
        <f>SUM(BF36:BF38)</f>
        <v>15.000000000000002</v>
      </c>
      <c r="AF85">
        <f>SUM(BP36:BP38)</f>
        <v>13.000000000000002</v>
      </c>
      <c r="AG85">
        <f>SUM(AB45:AB47)</f>
        <v>25.5</v>
      </c>
      <c r="AH85">
        <f>SUM(AL45:AL47)</f>
        <v>3.0000000000000004</v>
      </c>
      <c r="AI85">
        <f>SUM(AV45:AV47)</f>
        <v>4.9999999999999991</v>
      </c>
      <c r="AJ85">
        <f>SUM(BF45:BF47)</f>
        <v>12.5</v>
      </c>
      <c r="AK85">
        <f>SUM(BP45:BP47)</f>
        <v>0.50000000000000011</v>
      </c>
      <c r="AL85">
        <f>MAX(AB52:AB54)</f>
        <v>8.0000000000000018</v>
      </c>
      <c r="AM85">
        <f>MAX(AL52:AL54)</f>
        <v>24.5</v>
      </c>
      <c r="AN85">
        <f>MAX(AV52:AV54)</f>
        <v>12.500000000000002</v>
      </c>
      <c r="AQ85" t="s">
        <v>59</v>
      </c>
      <c r="AR85">
        <f>_xlfn.STDEV.S(W4:W6)</f>
        <v>1.0408329997330665</v>
      </c>
      <c r="AS85">
        <f>_xlfn.STDEV.S(Y4:Y6)</f>
        <v>1.1547005383792517</v>
      </c>
      <c r="AT85">
        <f>_xlfn.STDEV.S(AA4:AA6)</f>
        <v>2.565800719723442</v>
      </c>
      <c r="AU85">
        <f>_xlfn.STDEV.S(AC4:AC6)</f>
        <v>0.57735026918962573</v>
      </c>
      <c r="AV85">
        <f>_xlfn.STDEV.S(AE4:AE6)</f>
        <v>2.3629078131263039</v>
      </c>
      <c r="AW85">
        <f>_xlfn.STDEV.S(AG4:AG6)</f>
        <v>2.0816659994661326</v>
      </c>
      <c r="AX85">
        <f>_xlfn.STDEV.S(AI4:AI6)</f>
        <v>1</v>
      </c>
      <c r="AY85">
        <f>_xlfn.STDEV.S(AK4:AK6)</f>
        <v>1.6072751268321592</v>
      </c>
      <c r="AZ85">
        <f>_xlfn.STDEV.S(AM4:AM6)</f>
        <v>2.0207259421636903</v>
      </c>
      <c r="BA85">
        <f>_xlfn.STDEV.S(AO4:AO6)</f>
        <v>1.3228756555322954</v>
      </c>
      <c r="BB85">
        <f>_xlfn.STDEV.S(AQ4:AQ6)</f>
        <v>2.5166114784235836</v>
      </c>
      <c r="BC85">
        <f>STDEVA(AS4:AS6)</f>
        <v>1.0408329997330665</v>
      </c>
      <c r="BD85">
        <f>STDEVA(AU4:AU6)</f>
        <v>1.3228756555322954</v>
      </c>
      <c r="BE85">
        <f>_xlfn.STDEV.S(AW4:AW6)</f>
        <v>3.7527767497325675</v>
      </c>
      <c r="BF85">
        <f>_xlfn.STDEV.S(AY4:AY6)</f>
        <v>1.4433756729740645</v>
      </c>
      <c r="BG85">
        <f>_xlfn.STDEV.S(BA4:BA6)</f>
        <v>1.6072751268321592</v>
      </c>
      <c r="BH85">
        <f>_xlfn.STDEV.S(BC4:BC6)</f>
        <v>3.3291640592396963</v>
      </c>
      <c r="BI85">
        <f>_xlfn.STDEV.S(BE4:BE6)</f>
        <v>1.1547005383792517</v>
      </c>
      <c r="ED85"/>
    </row>
    <row r="86" spans="22:134">
      <c r="V86" t="s">
        <v>29</v>
      </c>
      <c r="W86">
        <f t="shared" ref="W86:AK86" si="32">W84/W85</f>
        <v>0.90860215053763438</v>
      </c>
      <c r="X86">
        <f t="shared" si="32"/>
        <v>0.81818181818181812</v>
      </c>
      <c r="Y86">
        <f t="shared" si="32"/>
        <v>0.8</v>
      </c>
      <c r="Z86">
        <f t="shared" si="32"/>
        <v>0.47368421052631576</v>
      </c>
      <c r="AA86">
        <f t="shared" si="32"/>
        <v>0.64285714285714268</v>
      </c>
      <c r="AB86">
        <f t="shared" si="32"/>
        <v>0.49019607843137253</v>
      </c>
      <c r="AC86">
        <f t="shared" si="32"/>
        <v>0.8</v>
      </c>
      <c r="AD86">
        <f t="shared" si="32"/>
        <v>0.55555555555555558</v>
      </c>
      <c r="AE86">
        <f t="shared" si="32"/>
        <v>0.83333333333333337</v>
      </c>
      <c r="AF86">
        <f t="shared" si="32"/>
        <v>0.96153846153846156</v>
      </c>
      <c r="AG86">
        <f t="shared" si="32"/>
        <v>0.96078431372549022</v>
      </c>
      <c r="AH86">
        <f t="shared" si="32"/>
        <v>0.66666666666666674</v>
      </c>
      <c r="AI86">
        <f t="shared" si="32"/>
        <v>0.9</v>
      </c>
      <c r="AJ86">
        <f t="shared" si="32"/>
        <v>0.64000000000000012</v>
      </c>
      <c r="AK86">
        <f t="shared" si="32"/>
        <v>0</v>
      </c>
      <c r="AL86">
        <f>AL84/AL85</f>
        <v>0.56249999999999978</v>
      </c>
      <c r="AM86">
        <f t="shared" ref="AM86:AN86" si="33">AM84/AM85</f>
        <v>8.1632653061224511E-2</v>
      </c>
      <c r="AN86">
        <f t="shared" si="33"/>
        <v>0.35999999999999988</v>
      </c>
      <c r="AQ86" t="s">
        <v>22</v>
      </c>
      <c r="AR86">
        <f t="shared" ref="AR86:BE86" si="34">(AR83-AR84)/AR85</f>
        <v>0.80064076902543102</v>
      </c>
      <c r="AS86">
        <f t="shared" si="34"/>
        <v>1.1547005383792472</v>
      </c>
      <c r="AT86">
        <f t="shared" si="34"/>
        <v>1.1042686641847708</v>
      </c>
      <c r="AU86">
        <f t="shared" si="34"/>
        <v>1.1547005383792599</v>
      </c>
      <c r="AV86">
        <f t="shared" si="34"/>
        <v>1.1285529853737564</v>
      </c>
      <c r="AW86">
        <f t="shared" si="34"/>
        <v>1.1208970766356077</v>
      </c>
      <c r="AX86">
        <f t="shared" si="34"/>
        <v>1</v>
      </c>
      <c r="AY86">
        <f t="shared" si="34"/>
        <v>1.1406468642034648</v>
      </c>
      <c r="AZ86">
        <f t="shared" si="34"/>
        <v>1.0722219284950216</v>
      </c>
      <c r="BA86">
        <f t="shared" si="34"/>
        <v>1.1338934190276817</v>
      </c>
      <c r="BB86">
        <f t="shared" si="34"/>
        <v>0.92717264994552862</v>
      </c>
      <c r="BC86">
        <f t="shared" si="34"/>
        <v>1.1208970766356143</v>
      </c>
      <c r="BD86">
        <f t="shared" si="34"/>
        <v>0.7559289460184544</v>
      </c>
      <c r="BE86">
        <f t="shared" si="34"/>
        <v>1.021465860873952</v>
      </c>
      <c r="BF86">
        <f>(BF83-BF84)/BF85</f>
        <v>1.1547005383792548</v>
      </c>
      <c r="BG86">
        <f t="shared" ref="BG86:BI86" si="35">(BG83-BG84)/BG85</f>
        <v>1.1406468642034648</v>
      </c>
      <c r="BH86">
        <f t="shared" si="35"/>
        <v>1.101377583507871</v>
      </c>
      <c r="BI86">
        <f t="shared" si="35"/>
        <v>0.57735026918962984</v>
      </c>
      <c r="ED86"/>
    </row>
    <row r="87" spans="22:134">
      <c r="V87" s="16">
        <v>0.01</v>
      </c>
      <c r="W87" s="15">
        <v>0.99299999999999999</v>
      </c>
      <c r="X87" s="15">
        <v>0.99299999999999999</v>
      </c>
      <c r="Y87" s="15">
        <v>0.99299999999999999</v>
      </c>
      <c r="Z87" s="15">
        <v>0.99299999999999999</v>
      </c>
      <c r="AA87" s="15">
        <v>0.99299999999999999</v>
      </c>
      <c r="AB87" s="15">
        <v>0.99299999999999999</v>
      </c>
      <c r="AC87" s="15">
        <v>0.99299999999999999</v>
      </c>
      <c r="AD87" s="15">
        <v>0.99299999999999999</v>
      </c>
      <c r="AE87" s="15">
        <v>0.99299999999999999</v>
      </c>
      <c r="AF87" s="15">
        <v>0.99299999999999999</v>
      </c>
      <c r="AG87" s="15">
        <v>0.99299999999999999</v>
      </c>
      <c r="AH87" s="15">
        <v>0.99299999999999999</v>
      </c>
      <c r="AI87" s="15">
        <v>0.99299999999999999</v>
      </c>
      <c r="AJ87" s="15">
        <v>0.99299999999999999</v>
      </c>
      <c r="AK87" s="15">
        <v>0.99299999999999999</v>
      </c>
      <c r="AL87" s="15">
        <v>0.99299999999999999</v>
      </c>
      <c r="AM87" s="15">
        <v>0.99299999999999999</v>
      </c>
      <c r="AN87" s="15">
        <v>0.99299999999999999</v>
      </c>
      <c r="AQ87" s="16">
        <v>0.01</v>
      </c>
      <c r="AR87" s="15">
        <v>1.155</v>
      </c>
      <c r="AS87" s="15">
        <v>1.155</v>
      </c>
      <c r="AT87" s="15">
        <v>1.155</v>
      </c>
      <c r="AU87" s="15">
        <v>1.155</v>
      </c>
      <c r="AV87" s="15">
        <v>1.155</v>
      </c>
      <c r="AW87" s="15">
        <v>1.155</v>
      </c>
      <c r="AX87" s="15">
        <v>1.155</v>
      </c>
      <c r="AY87" s="15">
        <v>1.155</v>
      </c>
      <c r="AZ87" s="15">
        <v>1.155</v>
      </c>
      <c r="BA87" s="15">
        <v>1.155</v>
      </c>
      <c r="BB87" s="15">
        <v>1.155</v>
      </c>
      <c r="BC87" s="15">
        <v>1.155</v>
      </c>
      <c r="BD87" s="15">
        <v>1.155</v>
      </c>
      <c r="BE87" s="15">
        <v>1.155</v>
      </c>
      <c r="BF87" s="15">
        <v>1.155</v>
      </c>
      <c r="BG87" s="15">
        <v>1.155</v>
      </c>
      <c r="BH87" s="15">
        <v>1.155</v>
      </c>
      <c r="BI87" s="15">
        <v>1.155</v>
      </c>
      <c r="ED87"/>
    </row>
    <row r="88" spans="22:134">
      <c r="V88" s="16">
        <v>0.05</v>
      </c>
      <c r="W88" s="15">
        <v>0.96699999999999997</v>
      </c>
      <c r="X88" s="15">
        <v>0.96699999999999997</v>
      </c>
      <c r="Y88" s="15">
        <v>0.96699999999999997</v>
      </c>
      <c r="Z88" s="15">
        <v>0.96699999999999997</v>
      </c>
      <c r="AA88" s="15">
        <v>0.96699999999999997</v>
      </c>
      <c r="AB88" s="15">
        <v>0.96699999999999997</v>
      </c>
      <c r="AC88" s="15">
        <v>0.96699999999999997</v>
      </c>
      <c r="AD88" s="15">
        <v>0.96699999999999997</v>
      </c>
      <c r="AE88" s="15">
        <v>0.96699999999999997</v>
      </c>
      <c r="AF88" s="15">
        <v>0.96699999999999997</v>
      </c>
      <c r="AG88" s="15">
        <v>0.96699999999999997</v>
      </c>
      <c r="AH88" s="15">
        <v>0.96699999999999997</v>
      </c>
      <c r="AI88" s="15">
        <v>0.96699999999999997</v>
      </c>
      <c r="AJ88" s="15">
        <v>0.96699999999999997</v>
      </c>
      <c r="AK88" s="15">
        <v>0.96699999999999997</v>
      </c>
      <c r="AL88" s="15">
        <v>0.96699999999999997</v>
      </c>
      <c r="AM88" s="15">
        <v>0.96699999999999997</v>
      </c>
      <c r="AN88" s="15">
        <v>0.96699999999999997</v>
      </c>
      <c r="AQ88" s="16">
        <v>0.05</v>
      </c>
      <c r="AR88" s="15">
        <v>1.155</v>
      </c>
      <c r="AS88" s="15">
        <v>1.155</v>
      </c>
      <c r="AT88" s="15">
        <v>1.155</v>
      </c>
      <c r="AU88" s="15">
        <v>1.155</v>
      </c>
      <c r="AV88" s="15">
        <v>1.155</v>
      </c>
      <c r="AW88" s="15">
        <v>1.155</v>
      </c>
      <c r="AX88" s="15">
        <v>1.155</v>
      </c>
      <c r="AY88" s="15">
        <v>1.155</v>
      </c>
      <c r="AZ88" s="15">
        <v>1.155</v>
      </c>
      <c r="BA88" s="15">
        <v>1.155</v>
      </c>
      <c r="BB88" s="15">
        <v>1.155</v>
      </c>
      <c r="BC88" s="15">
        <v>1.155</v>
      </c>
      <c r="BD88" s="15">
        <v>1.155</v>
      </c>
      <c r="BE88" s="15">
        <v>1.155</v>
      </c>
      <c r="BF88" s="15">
        <v>1.155</v>
      </c>
      <c r="BG88" s="15">
        <v>1.155</v>
      </c>
      <c r="BH88" s="15">
        <v>1.155</v>
      </c>
      <c r="BI88" s="15">
        <v>1.155</v>
      </c>
      <c r="ED88"/>
    </row>
    <row r="89" spans="22:134">
      <c r="V89" t="s">
        <v>32</v>
      </c>
      <c r="W89" t="str">
        <f t="shared" ref="W89:AN89" si="36">IF(W86&gt;W87,"yes","no")</f>
        <v>no</v>
      </c>
      <c r="X89" t="str">
        <f t="shared" si="36"/>
        <v>no</v>
      </c>
      <c r="Y89" t="str">
        <f t="shared" si="36"/>
        <v>no</v>
      </c>
      <c r="Z89" t="str">
        <f t="shared" si="36"/>
        <v>no</v>
      </c>
      <c r="AA89" t="str">
        <f t="shared" si="36"/>
        <v>no</v>
      </c>
      <c r="AB89" t="str">
        <f t="shared" si="36"/>
        <v>no</v>
      </c>
      <c r="AC89" t="str">
        <f t="shared" si="36"/>
        <v>no</v>
      </c>
      <c r="AD89" t="str">
        <f t="shared" si="36"/>
        <v>no</v>
      </c>
      <c r="AE89" t="str">
        <f t="shared" si="36"/>
        <v>no</v>
      </c>
      <c r="AF89" t="str">
        <f t="shared" si="36"/>
        <v>no</v>
      </c>
      <c r="AG89" t="str">
        <f t="shared" si="36"/>
        <v>no</v>
      </c>
      <c r="AH89" t="str">
        <f t="shared" si="36"/>
        <v>no</v>
      </c>
      <c r="AI89" t="str">
        <f t="shared" si="36"/>
        <v>no</v>
      </c>
      <c r="AJ89" t="str">
        <f t="shared" si="36"/>
        <v>no</v>
      </c>
      <c r="AK89" t="str">
        <f t="shared" si="36"/>
        <v>no</v>
      </c>
      <c r="AL89" t="str">
        <f t="shared" si="36"/>
        <v>no</v>
      </c>
      <c r="AM89" t="str">
        <f t="shared" si="36"/>
        <v>no</v>
      </c>
      <c r="AN89" t="str">
        <f t="shared" si="36"/>
        <v>no</v>
      </c>
      <c r="AQ89" t="s">
        <v>27</v>
      </c>
      <c r="AR89" t="str">
        <f t="shared" ref="AR89:BI89" si="37">IF(AR86&gt;AR87,"yes","no")</f>
        <v>no</v>
      </c>
      <c r="AS89" t="str">
        <f t="shared" si="37"/>
        <v>no</v>
      </c>
      <c r="AT89" t="str">
        <f t="shared" si="37"/>
        <v>no</v>
      </c>
      <c r="AU89" t="str">
        <f t="shared" si="37"/>
        <v>no</v>
      </c>
      <c r="AV89" t="str">
        <f t="shared" si="37"/>
        <v>no</v>
      </c>
      <c r="AW89" t="str">
        <f t="shared" si="37"/>
        <v>no</v>
      </c>
      <c r="AX89" t="str">
        <f t="shared" si="37"/>
        <v>no</v>
      </c>
      <c r="AY89" t="str">
        <f t="shared" si="37"/>
        <v>no</v>
      </c>
      <c r="AZ89" t="str">
        <f t="shared" si="37"/>
        <v>no</v>
      </c>
      <c r="BA89" t="str">
        <f t="shared" si="37"/>
        <v>no</v>
      </c>
      <c r="BB89" t="str">
        <f t="shared" si="37"/>
        <v>no</v>
      </c>
      <c r="BC89" t="str">
        <f t="shared" si="37"/>
        <v>no</v>
      </c>
      <c r="BD89" t="str">
        <f t="shared" si="37"/>
        <v>no</v>
      </c>
      <c r="BE89" t="str">
        <f t="shared" si="37"/>
        <v>no</v>
      </c>
      <c r="BF89" t="str">
        <f t="shared" si="37"/>
        <v>no</v>
      </c>
      <c r="BG89" t="str">
        <f t="shared" si="37"/>
        <v>no</v>
      </c>
      <c r="BH89" t="str">
        <f t="shared" si="37"/>
        <v>no</v>
      </c>
      <c r="BI89" t="str">
        <f t="shared" si="37"/>
        <v>no</v>
      </c>
      <c r="ED89"/>
    </row>
    <row r="90" spans="22:134">
      <c r="V90" t="s">
        <v>26</v>
      </c>
      <c r="W90" t="str">
        <f t="shared" ref="W90:AN90" si="38">IF(AND(W86&gt;W88,W86&lt;=W87),"yes","no")</f>
        <v>no</v>
      </c>
      <c r="X90" t="str">
        <f t="shared" si="38"/>
        <v>no</v>
      </c>
      <c r="Y90" t="str">
        <f t="shared" si="38"/>
        <v>no</v>
      </c>
      <c r="Z90" t="str">
        <f t="shared" si="38"/>
        <v>no</v>
      </c>
      <c r="AA90" t="str">
        <f t="shared" si="38"/>
        <v>no</v>
      </c>
      <c r="AB90" t="str">
        <f t="shared" si="38"/>
        <v>no</v>
      </c>
      <c r="AC90" t="str">
        <f t="shared" si="38"/>
        <v>no</v>
      </c>
      <c r="AD90" t="str">
        <f t="shared" si="38"/>
        <v>no</v>
      </c>
      <c r="AE90" t="str">
        <f t="shared" si="38"/>
        <v>no</v>
      </c>
      <c r="AF90" t="str">
        <f t="shared" si="38"/>
        <v>no</v>
      </c>
      <c r="AG90" t="str">
        <f t="shared" si="38"/>
        <v>no</v>
      </c>
      <c r="AH90" t="str">
        <f t="shared" si="38"/>
        <v>no</v>
      </c>
      <c r="AI90" t="str">
        <f t="shared" si="38"/>
        <v>no</v>
      </c>
      <c r="AJ90" t="str">
        <f t="shared" si="38"/>
        <v>no</v>
      </c>
      <c r="AK90" t="str">
        <f t="shared" si="38"/>
        <v>no</v>
      </c>
      <c r="AL90" t="str">
        <f t="shared" si="38"/>
        <v>no</v>
      </c>
      <c r="AM90" t="str">
        <f t="shared" si="38"/>
        <v>no</v>
      </c>
      <c r="AN90" t="str">
        <f t="shared" si="38"/>
        <v>no</v>
      </c>
      <c r="AQ90" t="s">
        <v>26</v>
      </c>
      <c r="AR90" t="str">
        <f t="shared" ref="AR90:BI90" si="39">IF(AND(AR86&gt;AR88,AR86&lt;=AR87),"yes","no")</f>
        <v>no</v>
      </c>
      <c r="AS90" t="str">
        <f t="shared" si="39"/>
        <v>no</v>
      </c>
      <c r="AT90" t="str">
        <f t="shared" si="39"/>
        <v>no</v>
      </c>
      <c r="AU90" t="str">
        <f t="shared" si="39"/>
        <v>no</v>
      </c>
      <c r="AV90" t="str">
        <f t="shared" si="39"/>
        <v>no</v>
      </c>
      <c r="AW90" t="str">
        <f t="shared" si="39"/>
        <v>no</v>
      </c>
      <c r="AX90" t="str">
        <f t="shared" si="39"/>
        <v>no</v>
      </c>
      <c r="AY90" t="str">
        <f t="shared" si="39"/>
        <v>no</v>
      </c>
      <c r="AZ90" t="str">
        <f t="shared" si="39"/>
        <v>no</v>
      </c>
      <c r="BA90" t="str">
        <f t="shared" si="39"/>
        <v>no</v>
      </c>
      <c r="BB90" t="str">
        <f t="shared" si="39"/>
        <v>no</v>
      </c>
      <c r="BC90" t="str">
        <f t="shared" si="39"/>
        <v>no</v>
      </c>
      <c r="BD90" t="str">
        <f t="shared" si="39"/>
        <v>no</v>
      </c>
      <c r="BE90" t="str">
        <f t="shared" si="39"/>
        <v>no</v>
      </c>
      <c r="BF90" t="str">
        <f t="shared" si="39"/>
        <v>no</v>
      </c>
      <c r="BG90" t="str">
        <f t="shared" si="39"/>
        <v>no</v>
      </c>
      <c r="BH90" t="str">
        <f t="shared" si="39"/>
        <v>no</v>
      </c>
      <c r="BI90" t="str">
        <f t="shared" si="39"/>
        <v>no</v>
      </c>
      <c r="ED90"/>
    </row>
    <row r="91" spans="22:134">
      <c r="ED91"/>
    </row>
    <row r="92" spans="22:134" ht="15" thickBot="1">
      <c r="V92" s="22"/>
      <c r="W92" s="22"/>
      <c r="X92" s="22"/>
      <c r="Y92" s="22"/>
      <c r="AQ92" t="s">
        <v>58</v>
      </c>
      <c r="ED92"/>
    </row>
    <row r="93" spans="22:134" ht="15" thickBot="1">
      <c r="V93" s="61" t="s">
        <v>96</v>
      </c>
      <c r="W93" s="61">
        <v>1</v>
      </c>
      <c r="X93" s="61">
        <v>2</v>
      </c>
      <c r="Y93" s="61">
        <v>3</v>
      </c>
      <c r="Z93" s="61">
        <v>4</v>
      </c>
      <c r="AA93" s="61">
        <v>5</v>
      </c>
      <c r="AB93" s="61">
        <v>6</v>
      </c>
      <c r="AC93" s="61">
        <v>7</v>
      </c>
      <c r="AD93" s="61">
        <v>8</v>
      </c>
      <c r="AE93" s="61">
        <v>9</v>
      </c>
      <c r="AF93" s="61">
        <v>10</v>
      </c>
      <c r="AG93" s="61">
        <v>11</v>
      </c>
      <c r="AH93" s="61">
        <v>12</v>
      </c>
      <c r="AI93" s="61">
        <v>13</v>
      </c>
      <c r="AJ93" s="61">
        <v>14</v>
      </c>
      <c r="AK93" s="61">
        <v>15</v>
      </c>
      <c r="AL93" s="61">
        <v>16</v>
      </c>
      <c r="AM93" s="61">
        <v>17</v>
      </c>
      <c r="AN93" s="61">
        <v>18</v>
      </c>
      <c r="AR93" t="s">
        <v>16</v>
      </c>
      <c r="AS93" t="s">
        <v>15</v>
      </c>
      <c r="AT93" t="s">
        <v>14</v>
      </c>
      <c r="AU93" t="s">
        <v>13</v>
      </c>
      <c r="AV93" t="s">
        <v>12</v>
      </c>
      <c r="AW93" t="s">
        <v>11</v>
      </c>
      <c r="AX93" t="s">
        <v>10</v>
      </c>
      <c r="AY93" t="s">
        <v>9</v>
      </c>
      <c r="AZ93" t="s">
        <v>8</v>
      </c>
      <c r="BA93" t="s">
        <v>7</v>
      </c>
      <c r="BB93" t="s">
        <v>6</v>
      </c>
      <c r="BC93" t="s">
        <v>5</v>
      </c>
      <c r="BD93" t="s">
        <v>4</v>
      </c>
      <c r="BE93" t="s">
        <v>3</v>
      </c>
      <c r="BF93" t="s">
        <v>2</v>
      </c>
      <c r="BG93" t="s">
        <v>97</v>
      </c>
      <c r="BH93" t="s">
        <v>98</v>
      </c>
      <c r="BI93" t="s">
        <v>99</v>
      </c>
      <c r="ED93"/>
    </row>
    <row r="94" spans="22:134">
      <c r="V94" s="62" t="s">
        <v>57</v>
      </c>
      <c r="W94" s="66">
        <v>2.8284271247461903</v>
      </c>
      <c r="X94" s="66">
        <v>3.5355339059327378</v>
      </c>
      <c r="Y94" s="66">
        <v>7.7781745930520225</v>
      </c>
      <c r="Z94" s="66">
        <v>7.0710678118654755</v>
      </c>
      <c r="AA94" s="66">
        <v>7.0710678118654755</v>
      </c>
      <c r="AB94" s="66">
        <v>4.9497474683058327</v>
      </c>
      <c r="AC94" s="66">
        <v>9.1923881554251174</v>
      </c>
      <c r="AD94" s="66">
        <v>2.1213203435596424</v>
      </c>
      <c r="AE94" s="66">
        <v>1.4142135623730951</v>
      </c>
      <c r="AF94" s="66">
        <v>3.5355339059327378</v>
      </c>
      <c r="AG94" s="66">
        <v>6.3639610306789276</v>
      </c>
      <c r="AH94" s="63">
        <v>7.0709999999999997</v>
      </c>
      <c r="AI94" s="63">
        <v>3.54</v>
      </c>
      <c r="AJ94">
        <f>AJ83</f>
        <v>2.8284271247461903</v>
      </c>
      <c r="AK94">
        <f t="shared" ref="AK94:AN94" si="40">AK83</f>
        <v>0</v>
      </c>
      <c r="AL94">
        <f t="shared" si="40"/>
        <v>2.1213203435596424</v>
      </c>
      <c r="AM94">
        <f t="shared" si="40"/>
        <v>1.4142135623730951</v>
      </c>
      <c r="AN94">
        <f t="shared" si="40"/>
        <v>2.1213203435596424</v>
      </c>
      <c r="AQ94" t="s">
        <v>95</v>
      </c>
      <c r="AR94">
        <f>MIN(W4:W6)</f>
        <v>72.5</v>
      </c>
      <c r="AS94">
        <f>MIN(Y4:Y6)</f>
        <v>72.5</v>
      </c>
      <c r="AT94">
        <f>MIN(AA4:AA6)</f>
        <v>70</v>
      </c>
      <c r="AU94">
        <f>MIN(AC4:AC6)</f>
        <v>81.5</v>
      </c>
      <c r="AV94">
        <f>MIN(AE4:AE6)</f>
        <v>59.5</v>
      </c>
      <c r="AW94">
        <f>MIN(AG4:AG6)</f>
        <v>76.5</v>
      </c>
      <c r="AX94">
        <f>MIN(AI4:AI6)</f>
        <v>78</v>
      </c>
      <c r="AY94">
        <f>MIN(AK4:AK6)</f>
        <v>84</v>
      </c>
      <c r="AZ94">
        <f>MIN(AM4:AM6)</f>
        <v>79.5</v>
      </c>
      <c r="BA94">
        <f>MIN(AO4:AO6)</f>
        <v>72</v>
      </c>
      <c r="BB94">
        <f>MIN(AQ4:AQ6)</f>
        <v>71.5</v>
      </c>
      <c r="BC94">
        <f>MIN(AS4:AS6)</f>
        <v>73.5</v>
      </c>
      <c r="BD94">
        <f>MIN(AU4:AU6)</f>
        <v>71.5</v>
      </c>
      <c r="BE94">
        <f>MIN(AW4:AW6)</f>
        <v>70.5</v>
      </c>
      <c r="BF94">
        <f>MIN(AY4:AY6)</f>
        <v>78</v>
      </c>
      <c r="BG94">
        <f>MIN(BA4:BA6)</f>
        <v>75</v>
      </c>
      <c r="BH94">
        <f>MIN(BC4:BC6)</f>
        <v>72.5</v>
      </c>
      <c r="BI94">
        <f>MIN(BE4:BE6)</f>
        <v>71.5</v>
      </c>
      <c r="ED94"/>
    </row>
    <row r="95" spans="22:134">
      <c r="V95" s="62" t="s">
        <v>29</v>
      </c>
      <c r="W95" s="66">
        <v>0.61538461538461553</v>
      </c>
      <c r="X95" s="66">
        <v>0.55555555555555558</v>
      </c>
      <c r="Y95" s="66">
        <v>0.76582278481012667</v>
      </c>
      <c r="Z95" s="66">
        <v>0.59523809523809523</v>
      </c>
      <c r="AA95" s="66">
        <v>0.5494505494505495</v>
      </c>
      <c r="AB95" s="66">
        <v>0.90740740740740744</v>
      </c>
      <c r="AC95" s="66">
        <v>0.56521739130434778</v>
      </c>
      <c r="AD95" s="66">
        <v>0.81818181818181812</v>
      </c>
      <c r="AE95" s="66">
        <v>0.8</v>
      </c>
      <c r="AF95" s="66">
        <v>0.83333333333333337</v>
      </c>
      <c r="AG95" s="66">
        <v>0.82653061224489799</v>
      </c>
      <c r="AH95" s="63">
        <v>0.40200000000000002</v>
      </c>
      <c r="AI95" s="63">
        <v>0.56000000000000005</v>
      </c>
      <c r="AJ95">
        <f>AJ86</f>
        <v>0.64000000000000012</v>
      </c>
      <c r="AK95">
        <f t="shared" ref="AK95:AN95" si="41">AK86</f>
        <v>0</v>
      </c>
      <c r="AL95">
        <f t="shared" si="41"/>
        <v>0.56249999999999978</v>
      </c>
      <c r="AM95">
        <f t="shared" si="41"/>
        <v>8.1632653061224511E-2</v>
      </c>
      <c r="AN95">
        <f t="shared" si="41"/>
        <v>0.35999999999999988</v>
      </c>
      <c r="AQ95" t="s">
        <v>54</v>
      </c>
      <c r="AR95">
        <f>AVERAGE(W4:W6)</f>
        <v>73.666666666666671</v>
      </c>
      <c r="AS95">
        <f>AVERAGE(Y4:Y6)</f>
        <v>73.166666666666671</v>
      </c>
      <c r="AT95">
        <f>AVERAGE(AA4:AA6)</f>
        <v>72.166666666666671</v>
      </c>
      <c r="AU95">
        <f>AVERAGE(AC4:AC6)</f>
        <v>81.833333333333329</v>
      </c>
      <c r="AV95">
        <f>AVERAGE(AE4:AE6)</f>
        <v>61.333333333333336</v>
      </c>
      <c r="AW95">
        <f>AVERAGE(AG4:AG6)</f>
        <v>78.166666666666671</v>
      </c>
      <c r="AX95">
        <f>AVERAGE(AI4:AI6)</f>
        <v>79</v>
      </c>
      <c r="AY95">
        <f>AVERAGE(AK4:AK6)</f>
        <v>85.166666666666671</v>
      </c>
      <c r="AZ95">
        <f>AVERAGE(AM4:AM6)</f>
        <v>81.333333333333329</v>
      </c>
      <c r="BA95">
        <f>AVERAGE(AO4:AO6)</f>
        <v>73</v>
      </c>
      <c r="BB95">
        <f>AVERAGE(AQ4:AQ6)</f>
        <v>74.166666666666671</v>
      </c>
      <c r="BC95">
        <f>AVERAGE(AS4:AS6)</f>
        <v>74.333333333333329</v>
      </c>
      <c r="BD95">
        <f>AVERAGE(AU4:AU6)</f>
        <v>73</v>
      </c>
      <c r="BE95">
        <f>AVERAGE(AW4:AW6)</f>
        <v>74.166666666666671</v>
      </c>
      <c r="BF95">
        <f>AVERAGE(AY4:AY6)</f>
        <v>78.833333333333329</v>
      </c>
      <c r="BG95">
        <f>BG84</f>
        <v>76.166666666666671</v>
      </c>
      <c r="BH95">
        <f t="shared" ref="BH95:BI96" si="42">BH84</f>
        <v>75.333333333333329</v>
      </c>
      <c r="BI95">
        <f t="shared" si="42"/>
        <v>72.833333333333329</v>
      </c>
      <c r="ED95"/>
    </row>
    <row r="96" spans="22:134">
      <c r="V96" s="62" t="s">
        <v>20</v>
      </c>
      <c r="W96" s="66">
        <v>0.99299999999999999</v>
      </c>
      <c r="X96" s="66">
        <v>0.99299999999999999</v>
      </c>
      <c r="Y96" s="66">
        <v>0.99299999999999999</v>
      </c>
      <c r="Z96" s="66">
        <v>0.99299999999999999</v>
      </c>
      <c r="AA96" s="66">
        <v>0.99299999999999999</v>
      </c>
      <c r="AB96" s="66">
        <v>0.99299999999999999</v>
      </c>
      <c r="AC96" s="66">
        <v>0.99299999999999999</v>
      </c>
      <c r="AD96" s="66">
        <v>0.99299999999999999</v>
      </c>
      <c r="AE96" s="66">
        <v>0.99299999999999999</v>
      </c>
      <c r="AF96" s="66">
        <v>0.99299999999999999</v>
      </c>
      <c r="AG96" s="66">
        <v>0.99299999999999999</v>
      </c>
      <c r="AH96" s="66">
        <v>0.99299999999999999</v>
      </c>
      <c r="AI96" s="66">
        <v>0.99299999999999999</v>
      </c>
      <c r="AJ96" s="66">
        <v>0.99299999999999999</v>
      </c>
      <c r="AK96" s="66">
        <v>0.99299999999999999</v>
      </c>
      <c r="AL96" s="66">
        <v>0.99299999999999999</v>
      </c>
      <c r="AM96" s="66">
        <v>0.99299999999999999</v>
      </c>
      <c r="AN96" s="66">
        <v>0.99299999999999999</v>
      </c>
      <c r="AQ96" t="s">
        <v>59</v>
      </c>
      <c r="AR96">
        <f>_xlfn.STDEV.S(W4:W6)</f>
        <v>1.0408329997330665</v>
      </c>
      <c r="AS96">
        <f>_xlfn.STDEV.S(Y4:Y6)</f>
        <v>1.1547005383792517</v>
      </c>
      <c r="AT96">
        <f>_xlfn.STDEV.S(AA4:AA6)</f>
        <v>2.565800719723442</v>
      </c>
      <c r="AU96">
        <f>_xlfn.STDEV.S(AC4:AC6)</f>
        <v>0.57735026918962573</v>
      </c>
      <c r="AV96">
        <f>_xlfn.STDEV.S(AE4:AE6)</f>
        <v>2.3629078131263039</v>
      </c>
      <c r="AW96">
        <f>_xlfn.STDEV.S(AG4:AG6)</f>
        <v>2.0816659994661326</v>
      </c>
      <c r="AX96">
        <f>_xlfn.STDEV.S(AI4:AI6)</f>
        <v>1</v>
      </c>
      <c r="AY96">
        <f>_xlfn.STDEV.S(AK4:AK6)</f>
        <v>1.6072751268321592</v>
      </c>
      <c r="AZ96">
        <f>_xlfn.STDEV.S(AM4:AM6)</f>
        <v>2.0207259421636903</v>
      </c>
      <c r="BA96">
        <f>_xlfn.STDEV.S(AO4:AO77)</f>
        <v>1.3228756555322954</v>
      </c>
      <c r="BB96">
        <f>_xlfn.STDEV.S(AQ4:AQ6)</f>
        <v>2.5166114784235836</v>
      </c>
      <c r="BC96">
        <f>STDEVA(AS4:AS6)</f>
        <v>1.0408329997330665</v>
      </c>
      <c r="BD96">
        <f>STDEVA(AU4:AU6)</f>
        <v>1.3228756555322954</v>
      </c>
      <c r="BE96">
        <f>_xlfn.STDEV.S(AW4:AW6)</f>
        <v>3.7527767497325675</v>
      </c>
      <c r="BF96">
        <f>_xlfn.STDEV.S(AY4:AY6)</f>
        <v>1.4433756729740645</v>
      </c>
      <c r="BG96">
        <f>BG85</f>
        <v>1.6072751268321592</v>
      </c>
      <c r="BH96">
        <f t="shared" si="42"/>
        <v>3.3291640592396963</v>
      </c>
      <c r="BI96">
        <f t="shared" si="42"/>
        <v>1.1547005383792517</v>
      </c>
      <c r="ED96"/>
    </row>
    <row r="97" spans="22:134">
      <c r="V97" s="62" t="s">
        <v>19</v>
      </c>
      <c r="W97" s="66">
        <v>0.96699999999999997</v>
      </c>
      <c r="X97" s="66">
        <v>0.96699999999999997</v>
      </c>
      <c r="Y97" s="66">
        <v>0.96699999999999997</v>
      </c>
      <c r="Z97" s="66">
        <v>0.96699999999999997</v>
      </c>
      <c r="AA97" s="66">
        <v>0.96699999999999997</v>
      </c>
      <c r="AB97" s="66">
        <v>0.96699999999999997</v>
      </c>
      <c r="AC97" s="66">
        <v>0.96699999999999997</v>
      </c>
      <c r="AD97" s="66">
        <v>0.96699999999999997</v>
      </c>
      <c r="AE97" s="66">
        <v>0.96699999999999997</v>
      </c>
      <c r="AF97" s="66">
        <v>0.96699999999999997</v>
      </c>
      <c r="AG97" s="66">
        <v>0.96699999999999997</v>
      </c>
      <c r="AH97" s="66">
        <v>0.96699999999999997</v>
      </c>
      <c r="AI97" s="66">
        <v>0.96699999999999997</v>
      </c>
      <c r="AJ97" s="66">
        <v>0.96699999999999997</v>
      </c>
      <c r="AK97" s="66">
        <v>0.96699999999999997</v>
      </c>
      <c r="AL97" s="66">
        <v>0.96699999999999997</v>
      </c>
      <c r="AM97" s="66">
        <v>0.96699999999999997</v>
      </c>
      <c r="AN97" s="66">
        <v>0.96699999999999997</v>
      </c>
      <c r="AQ97" t="s">
        <v>22</v>
      </c>
      <c r="AR97">
        <f>(AR95-AR94)/AR96</f>
        <v>1.1208970766356143</v>
      </c>
      <c r="AS97">
        <f t="shared" ref="AS97:BI97" si="43">(AS95-AS94)/AS96</f>
        <v>0.57735026918962984</v>
      </c>
      <c r="AT97">
        <f t="shared" si="43"/>
        <v>0.84444074320012208</v>
      </c>
      <c r="AU97">
        <f t="shared" si="43"/>
        <v>0.57735026918961763</v>
      </c>
      <c r="AV97">
        <f t="shared" si="43"/>
        <v>0.77588017744445914</v>
      </c>
      <c r="AW97">
        <f t="shared" si="43"/>
        <v>0.80064076902543801</v>
      </c>
      <c r="AX97">
        <f t="shared" si="43"/>
        <v>1</v>
      </c>
      <c r="AY97">
        <f t="shared" si="43"/>
        <v>0.72586618631130062</v>
      </c>
      <c r="AZ97">
        <f t="shared" si="43"/>
        <v>0.9072647087265524</v>
      </c>
      <c r="BA97">
        <f t="shared" si="43"/>
        <v>0.7559289460184544</v>
      </c>
      <c r="BB97">
        <f t="shared" si="43"/>
        <v>1.0596258856520369</v>
      </c>
      <c r="BC97">
        <f t="shared" si="43"/>
        <v>0.80064076902543102</v>
      </c>
      <c r="BD97">
        <f t="shared" si="43"/>
        <v>1.1338934190276817</v>
      </c>
      <c r="BE97">
        <f t="shared" si="43"/>
        <v>0.97705430170552177</v>
      </c>
      <c r="BF97">
        <f t="shared" si="43"/>
        <v>0.5773502691896224</v>
      </c>
      <c r="BG97">
        <f t="shared" si="43"/>
        <v>0.72586618631130062</v>
      </c>
      <c r="BH97">
        <f t="shared" si="43"/>
        <v>0.85106449634698866</v>
      </c>
      <c r="BI97">
        <f t="shared" si="43"/>
        <v>1.1547005383792472</v>
      </c>
      <c r="ED97"/>
    </row>
    <row r="98" spans="22:134" ht="15" thickBot="1">
      <c r="V98" s="64" t="s">
        <v>18</v>
      </c>
      <c r="W98" s="65" t="s">
        <v>17</v>
      </c>
      <c r="X98" s="65" t="s">
        <v>17</v>
      </c>
      <c r="Y98" s="65" t="s">
        <v>17</v>
      </c>
      <c r="Z98" s="65" t="s">
        <v>17</v>
      </c>
      <c r="AA98" s="65" t="s">
        <v>17</v>
      </c>
      <c r="AB98" s="65" t="s">
        <v>17</v>
      </c>
      <c r="AC98" s="65" t="s">
        <v>17</v>
      </c>
      <c r="AD98" s="65" t="s">
        <v>17</v>
      </c>
      <c r="AE98" s="65" t="s">
        <v>17</v>
      </c>
      <c r="AF98" s="65" t="s">
        <v>17</v>
      </c>
      <c r="AG98" s="65" t="s">
        <v>17</v>
      </c>
      <c r="AH98" s="65" t="s">
        <v>17</v>
      </c>
      <c r="AI98" s="65" t="s">
        <v>17</v>
      </c>
      <c r="AJ98" s="65" t="s">
        <v>17</v>
      </c>
      <c r="AK98" s="65" t="s">
        <v>17</v>
      </c>
      <c r="AL98" s="65" t="s">
        <v>17</v>
      </c>
      <c r="AM98" s="65" t="s">
        <v>17</v>
      </c>
      <c r="AN98" s="65" t="s">
        <v>17</v>
      </c>
      <c r="AQ98" s="16">
        <v>0.01</v>
      </c>
      <c r="AR98" s="15">
        <v>1.155</v>
      </c>
      <c r="AS98" s="15">
        <v>1.155</v>
      </c>
      <c r="AT98" s="15">
        <v>1.155</v>
      </c>
      <c r="AU98" s="15">
        <v>1.155</v>
      </c>
      <c r="AV98" s="15">
        <v>1.155</v>
      </c>
      <c r="AW98" s="15">
        <v>1.155</v>
      </c>
      <c r="AX98" s="15">
        <v>1.155</v>
      </c>
      <c r="AY98" s="15">
        <v>1.155</v>
      </c>
      <c r="AZ98" s="15">
        <v>1.155</v>
      </c>
      <c r="BA98" s="15">
        <v>1.155</v>
      </c>
      <c r="BB98" s="15">
        <v>1.155</v>
      </c>
      <c r="BC98" s="15">
        <v>1.155</v>
      </c>
      <c r="BD98" s="15">
        <v>1.155</v>
      </c>
      <c r="BE98" s="15">
        <v>1.155</v>
      </c>
      <c r="BF98" s="15">
        <v>1.155</v>
      </c>
      <c r="BG98" s="15">
        <v>1.155</v>
      </c>
      <c r="BH98" s="15">
        <v>1.155</v>
      </c>
      <c r="BI98" s="15">
        <v>1.155</v>
      </c>
      <c r="ED98"/>
    </row>
    <row r="99" spans="22:134">
      <c r="V99" s="22"/>
      <c r="W99" s="22"/>
      <c r="X99" s="22"/>
      <c r="Y99" s="22"/>
      <c r="AQ99" s="16">
        <v>0.05</v>
      </c>
      <c r="AR99" s="15">
        <v>1.155</v>
      </c>
      <c r="AS99" s="15">
        <v>1.155</v>
      </c>
      <c r="AT99" s="15">
        <v>1.155</v>
      </c>
      <c r="AU99" s="15">
        <v>1.155</v>
      </c>
      <c r="AV99" s="15">
        <v>1.155</v>
      </c>
      <c r="AW99" s="15">
        <v>1.155</v>
      </c>
      <c r="AX99" s="15">
        <v>1.155</v>
      </c>
      <c r="AY99" s="15">
        <v>1.155</v>
      </c>
      <c r="AZ99" s="15">
        <v>1.155</v>
      </c>
      <c r="BA99" s="15">
        <v>1.155</v>
      </c>
      <c r="BB99" s="15">
        <v>1.155</v>
      </c>
      <c r="BC99" s="15">
        <v>1.155</v>
      </c>
      <c r="BD99" s="15">
        <v>1.155</v>
      </c>
      <c r="BE99" s="15">
        <v>1.155</v>
      </c>
      <c r="BF99" s="15">
        <v>1.155</v>
      </c>
      <c r="BG99" s="15">
        <v>1.155</v>
      </c>
      <c r="BH99" s="15">
        <v>1.155</v>
      </c>
      <c r="BI99" s="15">
        <v>1.155</v>
      </c>
      <c r="ED99"/>
    </row>
    <row r="100" spans="22:134">
      <c r="V100" s="22"/>
      <c r="W100" s="22"/>
      <c r="X100" s="22"/>
      <c r="Y100" s="22"/>
      <c r="AQ100" t="s">
        <v>27</v>
      </c>
      <c r="AR100" t="str">
        <f t="shared" ref="AR100:BI100" si="44">IF(AR97&gt;AR98,"yes","no")</f>
        <v>no</v>
      </c>
      <c r="AS100" t="str">
        <f t="shared" si="44"/>
        <v>no</v>
      </c>
      <c r="AT100" t="str">
        <f t="shared" si="44"/>
        <v>no</v>
      </c>
      <c r="AU100" t="str">
        <f t="shared" si="44"/>
        <v>no</v>
      </c>
      <c r="AV100" t="str">
        <f t="shared" si="44"/>
        <v>no</v>
      </c>
      <c r="AW100" t="str">
        <f t="shared" si="44"/>
        <v>no</v>
      </c>
      <c r="AX100" t="str">
        <f t="shared" si="44"/>
        <v>no</v>
      </c>
      <c r="AY100" t="str">
        <f t="shared" si="44"/>
        <v>no</v>
      </c>
      <c r="AZ100" t="str">
        <f t="shared" si="44"/>
        <v>no</v>
      </c>
      <c r="BA100" t="str">
        <f t="shared" si="44"/>
        <v>no</v>
      </c>
      <c r="BB100" t="str">
        <f t="shared" si="44"/>
        <v>no</v>
      </c>
      <c r="BC100" t="str">
        <f t="shared" si="44"/>
        <v>no</v>
      </c>
      <c r="BD100" t="str">
        <f t="shared" si="44"/>
        <v>no</v>
      </c>
      <c r="BE100" t="str">
        <f t="shared" si="44"/>
        <v>no</v>
      </c>
      <c r="BF100" t="str">
        <f t="shared" si="44"/>
        <v>no</v>
      </c>
      <c r="BG100" t="str">
        <f t="shared" si="44"/>
        <v>no</v>
      </c>
      <c r="BH100" t="str">
        <f t="shared" si="44"/>
        <v>no</v>
      </c>
      <c r="BI100" t="str">
        <f t="shared" si="44"/>
        <v>no</v>
      </c>
      <c r="BM100" t="s">
        <v>45</v>
      </c>
      <c r="ED100"/>
    </row>
    <row r="101" spans="22:134">
      <c r="AQ101" t="s">
        <v>26</v>
      </c>
      <c r="AR101" t="str">
        <f t="shared" ref="AR101:BI101" si="45">IF(AND(AR97&gt;AR99,AR97&lt;=AR98),"yes","no")</f>
        <v>no</v>
      </c>
      <c r="AS101" t="str">
        <f t="shared" si="45"/>
        <v>no</v>
      </c>
      <c r="AT101" t="str">
        <f t="shared" si="45"/>
        <v>no</v>
      </c>
      <c r="AU101" t="str">
        <f t="shared" si="45"/>
        <v>no</v>
      </c>
      <c r="AV101" t="str">
        <f t="shared" si="45"/>
        <v>no</v>
      </c>
      <c r="AW101" t="str">
        <f t="shared" si="45"/>
        <v>no</v>
      </c>
      <c r="AX101" t="str">
        <f t="shared" si="45"/>
        <v>no</v>
      </c>
      <c r="AY101" t="str">
        <f t="shared" si="45"/>
        <v>no</v>
      </c>
      <c r="AZ101" t="str">
        <f t="shared" si="45"/>
        <v>no</v>
      </c>
      <c r="BA101" t="str">
        <f t="shared" si="45"/>
        <v>no</v>
      </c>
      <c r="BB101" t="str">
        <f t="shared" si="45"/>
        <v>no</v>
      </c>
      <c r="BC101" t="str">
        <f t="shared" si="45"/>
        <v>no</v>
      </c>
      <c r="BD101" t="str">
        <f t="shared" si="45"/>
        <v>no</v>
      </c>
      <c r="BE101" t="str">
        <f t="shared" si="45"/>
        <v>no</v>
      </c>
      <c r="BF101" t="str">
        <f t="shared" si="45"/>
        <v>no</v>
      </c>
      <c r="BG101" t="str">
        <f t="shared" si="45"/>
        <v>no</v>
      </c>
      <c r="BH101" t="str">
        <f t="shared" si="45"/>
        <v>no</v>
      </c>
      <c r="BI101" t="str">
        <f t="shared" si="45"/>
        <v>no</v>
      </c>
      <c r="ED101"/>
    </row>
    <row r="102" spans="22:134">
      <c r="V102" s="1"/>
      <c r="W102" s="1"/>
      <c r="X102" s="1"/>
      <c r="Y102" s="1"/>
      <c r="Z102" s="1"/>
      <c r="AA102" s="1"/>
      <c r="AB102" s="1"/>
      <c r="AC102" s="1"/>
      <c r="AD102" s="1"/>
      <c r="ED102"/>
    </row>
    <row r="103" spans="22:134">
      <c r="V103" s="1"/>
      <c r="W103" s="1"/>
      <c r="X103" s="1"/>
      <c r="Y103" s="1"/>
      <c r="Z103" s="1"/>
      <c r="AA103" s="1"/>
      <c r="AB103" s="1"/>
      <c r="AC103" s="1"/>
      <c r="AD103" s="1"/>
      <c r="ED103"/>
    </row>
    <row r="104" spans="22:134">
      <c r="ED104"/>
    </row>
    <row r="105" spans="22:134" ht="15" thickBot="1">
      <c r="ED105"/>
    </row>
    <row r="106" spans="22:134" ht="15" thickBot="1">
      <c r="V106" s="14" t="s">
        <v>25</v>
      </c>
      <c r="W106" s="14">
        <v>1</v>
      </c>
      <c r="X106" s="14">
        <v>2</v>
      </c>
      <c r="Y106" s="14">
        <v>3</v>
      </c>
      <c r="Z106" s="14">
        <v>4</v>
      </c>
      <c r="AA106" s="14">
        <v>5</v>
      </c>
      <c r="AB106" s="14">
        <v>6</v>
      </c>
      <c r="AC106" s="14">
        <v>7</v>
      </c>
      <c r="AD106" s="14">
        <v>8</v>
      </c>
      <c r="AE106" s="14">
        <v>9</v>
      </c>
      <c r="AF106" s="14">
        <v>10</v>
      </c>
      <c r="AG106" s="14">
        <v>11</v>
      </c>
      <c r="AH106" s="14">
        <v>12</v>
      </c>
      <c r="AI106" s="14">
        <v>13</v>
      </c>
      <c r="AJ106" s="14">
        <v>14</v>
      </c>
      <c r="AK106" s="14">
        <v>15</v>
      </c>
      <c r="AL106" s="14">
        <v>16</v>
      </c>
      <c r="AM106" s="14">
        <v>17</v>
      </c>
      <c r="AN106" s="14">
        <v>18</v>
      </c>
      <c r="AQ106" s="67" t="s">
        <v>25</v>
      </c>
      <c r="AR106" s="61">
        <v>1</v>
      </c>
      <c r="AS106" s="61">
        <v>2</v>
      </c>
      <c r="AT106" s="61">
        <v>3</v>
      </c>
      <c r="AU106" s="61">
        <v>4</v>
      </c>
      <c r="AV106" s="61">
        <v>5</v>
      </c>
      <c r="AW106" s="61">
        <v>6</v>
      </c>
      <c r="AX106" s="61">
        <v>7</v>
      </c>
      <c r="AY106" s="61">
        <v>8</v>
      </c>
      <c r="AZ106" s="61">
        <v>9</v>
      </c>
      <c r="BA106" s="61">
        <v>10</v>
      </c>
      <c r="BB106" s="61">
        <v>11</v>
      </c>
      <c r="BC106" s="61">
        <v>12</v>
      </c>
      <c r="BD106" s="61">
        <v>13</v>
      </c>
      <c r="BE106" s="14"/>
      <c r="BF106" s="14"/>
      <c r="ED106"/>
    </row>
    <row r="107" spans="22:134">
      <c r="V107" t="s">
        <v>29</v>
      </c>
      <c r="W107">
        <v>0.38301408896628147</v>
      </c>
      <c r="X107">
        <v>0.68403443479568438</v>
      </c>
      <c r="Y107">
        <v>0.436946717888759</v>
      </c>
      <c r="Z107">
        <v>0.51253611504874841</v>
      </c>
      <c r="AA107">
        <v>0.46115816203486987</v>
      </c>
      <c r="AB107">
        <v>0.30241832838353849</v>
      </c>
      <c r="AC107">
        <v>0.41636800607159391</v>
      </c>
      <c r="AD107">
        <v>0.38295850452480013</v>
      </c>
      <c r="AE107">
        <v>0.29927700516651512</v>
      </c>
      <c r="AF107">
        <v>0.56904143615219605</v>
      </c>
      <c r="AG107">
        <v>0.34816704222267547</v>
      </c>
      <c r="AH107">
        <v>0.29754967139003907</v>
      </c>
      <c r="AI107">
        <v>0.27617264960432908</v>
      </c>
      <c r="AJ107">
        <v>0.31197025049448152</v>
      </c>
      <c r="AK107">
        <v>0.6181327884228861</v>
      </c>
      <c r="AQ107" s="68" t="s">
        <v>24</v>
      </c>
      <c r="BE107" s="13"/>
      <c r="BF107" s="13"/>
      <c r="ED107"/>
    </row>
    <row r="108" spans="22:134">
      <c r="V108" t="s">
        <v>21</v>
      </c>
      <c r="W108">
        <v>5</v>
      </c>
      <c r="X108">
        <v>3</v>
      </c>
      <c r="Y108">
        <v>5</v>
      </c>
      <c r="Z108">
        <v>5</v>
      </c>
      <c r="AA108">
        <v>3</v>
      </c>
      <c r="AB108">
        <v>5</v>
      </c>
      <c r="AC108">
        <v>4</v>
      </c>
      <c r="AD108">
        <v>5</v>
      </c>
      <c r="AE108">
        <v>5</v>
      </c>
      <c r="AF108">
        <v>5</v>
      </c>
      <c r="AG108">
        <v>5</v>
      </c>
      <c r="AH108">
        <v>5</v>
      </c>
      <c r="AI108">
        <v>5</v>
      </c>
      <c r="AJ108">
        <v>5</v>
      </c>
      <c r="AK108">
        <v>4</v>
      </c>
      <c r="AQ108" t="s">
        <v>56</v>
      </c>
      <c r="AR108" s="46">
        <v>82</v>
      </c>
      <c r="AS108" s="46">
        <v>71</v>
      </c>
      <c r="AT108" s="46">
        <v>66.5</v>
      </c>
      <c r="AU108" s="46">
        <v>78</v>
      </c>
      <c r="AV108" s="46">
        <v>83.5</v>
      </c>
      <c r="AW108" s="46">
        <v>77.5</v>
      </c>
      <c r="AX108" s="46">
        <v>76.5</v>
      </c>
      <c r="AY108" s="46">
        <v>83.5</v>
      </c>
      <c r="AZ108" s="46">
        <v>87.5</v>
      </c>
      <c r="BA108" s="46">
        <v>74.5</v>
      </c>
      <c r="BB108" s="46">
        <v>80</v>
      </c>
      <c r="BC108" s="63">
        <v>77</v>
      </c>
      <c r="BD108" s="63">
        <v>76.5</v>
      </c>
      <c r="ED108"/>
    </row>
    <row r="109" spans="22:134">
      <c r="V109" t="s">
        <v>20</v>
      </c>
      <c r="W109">
        <v>0.42409999999999998</v>
      </c>
      <c r="X109">
        <v>0.61670000000000003</v>
      </c>
      <c r="Y109">
        <v>0.42409999999999998</v>
      </c>
      <c r="Z109">
        <v>0.42409999999999998</v>
      </c>
      <c r="AA109">
        <v>0.61670000000000003</v>
      </c>
      <c r="AB109">
        <v>0.42</v>
      </c>
      <c r="AC109">
        <v>0.50170000000000003</v>
      </c>
      <c r="AD109">
        <v>0.42409999999999998</v>
      </c>
      <c r="AE109">
        <v>0.42409999999999998</v>
      </c>
      <c r="AF109">
        <v>0.42409999999999998</v>
      </c>
      <c r="AG109">
        <v>0.42409999999999998</v>
      </c>
      <c r="AH109">
        <v>0.42409999999999998</v>
      </c>
      <c r="AI109">
        <v>0.42409999999999998</v>
      </c>
      <c r="AJ109">
        <v>0.42409999999999998</v>
      </c>
      <c r="AK109">
        <v>0.50170000000000003</v>
      </c>
      <c r="AQ109" s="62" t="s">
        <v>22</v>
      </c>
      <c r="AR109" s="66">
        <v>1.0596258856520311</v>
      </c>
      <c r="AS109" s="66">
        <v>1.0910894511799558</v>
      </c>
      <c r="AT109" s="66">
        <v>1.0507024008577284</v>
      </c>
      <c r="AU109" s="66">
        <v>1.091089451179962</v>
      </c>
      <c r="AV109" s="66">
        <v>1.0674899923282326</v>
      </c>
      <c r="AW109" s="66">
        <v>1.0288868055369627</v>
      </c>
      <c r="AX109" s="66">
        <v>0.94915799575249771</v>
      </c>
      <c r="AY109" s="66">
        <v>0.80064076902543801</v>
      </c>
      <c r="AZ109" s="66">
        <v>1.1547005383792517</v>
      </c>
      <c r="BA109" s="66">
        <v>1.1470786693528088</v>
      </c>
      <c r="BB109" s="66">
        <v>0.98200287336465319</v>
      </c>
      <c r="BC109">
        <v>1.1338934190276817</v>
      </c>
      <c r="BD109">
        <v>1.1547005383750344</v>
      </c>
      <c r="ED109"/>
    </row>
    <row r="110" spans="22:134">
      <c r="V110" t="s">
        <v>19</v>
      </c>
      <c r="W110">
        <v>0.4854</v>
      </c>
      <c r="X110">
        <v>0.69120000000000004</v>
      </c>
      <c r="Y110">
        <v>0.4854</v>
      </c>
      <c r="Z110">
        <v>0.4854</v>
      </c>
      <c r="AA110">
        <v>0.69120000000000004</v>
      </c>
      <c r="AB110">
        <v>0.49</v>
      </c>
      <c r="AC110">
        <v>0.56999999999999995</v>
      </c>
      <c r="AD110">
        <v>0.4854</v>
      </c>
      <c r="AE110">
        <v>0.4854</v>
      </c>
      <c r="AF110">
        <v>0.4854</v>
      </c>
      <c r="AG110">
        <v>0.4854</v>
      </c>
      <c r="AH110">
        <v>0.4854</v>
      </c>
      <c r="AI110">
        <v>0.4854</v>
      </c>
      <c r="AJ110">
        <v>0.4854</v>
      </c>
      <c r="AK110">
        <v>0.57020000000000004</v>
      </c>
      <c r="AQ110" s="62" t="s">
        <v>20</v>
      </c>
      <c r="AR110" s="66">
        <v>1.155</v>
      </c>
      <c r="AS110" s="66">
        <v>1.155</v>
      </c>
      <c r="AT110" s="66">
        <v>1.155</v>
      </c>
      <c r="AU110" s="66">
        <v>1.155</v>
      </c>
      <c r="AV110" s="66">
        <v>1.155</v>
      </c>
      <c r="AW110" s="66">
        <v>1.155</v>
      </c>
      <c r="AX110" s="66">
        <v>1.155</v>
      </c>
      <c r="AY110" s="66">
        <v>1.155</v>
      </c>
      <c r="AZ110" s="66">
        <v>1.155</v>
      </c>
      <c r="BA110" s="66">
        <v>1.155</v>
      </c>
      <c r="BB110" s="66">
        <v>1.155</v>
      </c>
      <c r="BC110" s="66">
        <v>1.155</v>
      </c>
      <c r="BD110" s="66">
        <v>1.155</v>
      </c>
      <c r="ED110"/>
    </row>
    <row r="111" spans="22:134">
      <c r="V111" s="11" t="s">
        <v>18</v>
      </c>
      <c r="W111" s="11" t="s">
        <v>17</v>
      </c>
      <c r="X111" s="11" t="s">
        <v>26</v>
      </c>
      <c r="Y111" s="11" t="s">
        <v>26</v>
      </c>
      <c r="Z111" s="11" t="s">
        <v>32</v>
      </c>
      <c r="AA111" s="11" t="s">
        <v>17</v>
      </c>
      <c r="AB111" s="11" t="s">
        <v>17</v>
      </c>
      <c r="AC111" s="11" t="s">
        <v>17</v>
      </c>
      <c r="AD111" s="11" t="s">
        <v>17</v>
      </c>
      <c r="AE111" s="11" t="s">
        <v>17</v>
      </c>
      <c r="AF111" s="11" t="s">
        <v>32</v>
      </c>
      <c r="AG111" s="11" t="s">
        <v>17</v>
      </c>
      <c r="AH111" s="11" t="s">
        <v>17</v>
      </c>
      <c r="AI111" s="11" t="s">
        <v>17</v>
      </c>
      <c r="AJ111" s="11" t="s">
        <v>17</v>
      </c>
      <c r="AK111" s="11" t="s">
        <v>32</v>
      </c>
      <c r="AQ111" s="62" t="s">
        <v>19</v>
      </c>
      <c r="AR111" s="66">
        <v>1.155</v>
      </c>
      <c r="AS111" s="66">
        <v>1.155</v>
      </c>
      <c r="AT111" s="66">
        <v>1.155</v>
      </c>
      <c r="AU111" s="66">
        <v>1.155</v>
      </c>
      <c r="AV111" s="66">
        <v>1.155</v>
      </c>
      <c r="AW111" s="66">
        <v>1.155</v>
      </c>
      <c r="AX111" s="66">
        <v>1.155</v>
      </c>
      <c r="AY111" s="66">
        <v>1.155</v>
      </c>
      <c r="AZ111" s="66">
        <v>1.155</v>
      </c>
      <c r="BA111" s="66">
        <v>1.155</v>
      </c>
      <c r="BB111" s="66">
        <v>1.155</v>
      </c>
      <c r="BC111" s="66">
        <v>1.155</v>
      </c>
      <c r="BD111" s="66">
        <v>1.155</v>
      </c>
      <c r="ED111"/>
    </row>
    <row r="112" spans="22:134" ht="15" thickBot="1">
      <c r="AL112" s="19"/>
      <c r="AQ112" s="64" t="s">
        <v>18</v>
      </c>
      <c r="AR112" s="69" t="s">
        <v>17</v>
      </c>
      <c r="AS112" s="69" t="s">
        <v>17</v>
      </c>
      <c r="AT112" s="69" t="s">
        <v>17</v>
      </c>
      <c r="AU112" s="69" t="s">
        <v>17</v>
      </c>
      <c r="AV112" s="69" t="s">
        <v>17</v>
      </c>
      <c r="AW112" s="69" t="s">
        <v>17</v>
      </c>
      <c r="AX112" s="69" t="s">
        <v>17</v>
      </c>
      <c r="AY112" s="69" t="s">
        <v>17</v>
      </c>
      <c r="AZ112" s="69" t="s">
        <v>17</v>
      </c>
      <c r="BA112" s="69" t="s">
        <v>17</v>
      </c>
      <c r="BB112" s="69" t="s">
        <v>17</v>
      </c>
      <c r="BC112" s="69" t="s">
        <v>17</v>
      </c>
      <c r="BD112" s="69" t="s">
        <v>17</v>
      </c>
      <c r="BE112" s="11"/>
      <c r="BF112" s="11"/>
      <c r="ED112"/>
    </row>
    <row r="113" spans="22:134">
      <c r="AQ113" s="68" t="s">
        <v>23</v>
      </c>
      <c r="AR113" s="45"/>
      <c r="AS113" s="45"/>
      <c r="AT113" s="45"/>
      <c r="AU113" s="45"/>
      <c r="AV113" s="45"/>
      <c r="AW113" s="45"/>
      <c r="AX113" s="45"/>
      <c r="AY113" s="45"/>
      <c r="AZ113" s="45"/>
      <c r="BA113" s="45"/>
      <c r="BB113" s="45"/>
      <c r="ED113"/>
    </row>
    <row r="114" spans="22:134">
      <c r="V114" s="14" t="s">
        <v>25</v>
      </c>
      <c r="W114" s="14">
        <v>4</v>
      </c>
      <c r="X114" s="14">
        <v>10</v>
      </c>
      <c r="Y114" s="14">
        <v>15</v>
      </c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Q114" t="s">
        <v>95</v>
      </c>
      <c r="AR114" s="46">
        <v>79.5</v>
      </c>
      <c r="AS114" s="46">
        <v>69.5</v>
      </c>
      <c r="AT114" s="46">
        <v>60.5</v>
      </c>
      <c r="AU114" s="46">
        <v>69</v>
      </c>
      <c r="AV114" s="46">
        <v>77</v>
      </c>
      <c r="AW114" s="46">
        <v>72</v>
      </c>
      <c r="AX114" s="46">
        <v>69.5</v>
      </c>
      <c r="AY114" s="46">
        <v>79.5</v>
      </c>
      <c r="AZ114" s="46">
        <v>86</v>
      </c>
      <c r="BA114" s="46">
        <v>70.5</v>
      </c>
      <c r="BB114" s="46">
        <v>70.5</v>
      </c>
      <c r="BC114" s="63">
        <v>74.5</v>
      </c>
      <c r="BD114" s="63">
        <v>76</v>
      </c>
      <c r="ED114"/>
    </row>
    <row r="115" spans="22:134">
      <c r="V115" t="s">
        <v>29</v>
      </c>
      <c r="W115">
        <v>0.3364411294619073</v>
      </c>
      <c r="X115">
        <v>0.40488458067708782</v>
      </c>
      <c r="Y115">
        <v>0.55818237642001833</v>
      </c>
      <c r="AQ115" s="62" t="s">
        <v>22</v>
      </c>
      <c r="AR115" s="66">
        <v>0.92717264994553428</v>
      </c>
      <c r="AS115" s="66">
        <v>0.87287156094397578</v>
      </c>
      <c r="AT115" s="66">
        <v>0.94010214813586368</v>
      </c>
      <c r="AU115" s="66">
        <v>0.87287156094396956</v>
      </c>
      <c r="AV115" s="66">
        <v>0.914991421995628</v>
      </c>
      <c r="AW115" s="66">
        <v>0.96836405227008571</v>
      </c>
      <c r="AX115" s="66">
        <v>1.0440737953277504</v>
      </c>
      <c r="AY115" s="66">
        <v>1.1208970766356077</v>
      </c>
      <c r="AZ115" s="66">
        <v>0.57735026918962584</v>
      </c>
      <c r="BA115" s="66">
        <v>0.68824720161168518</v>
      </c>
      <c r="BB115" s="66">
        <v>1.0170744045562459</v>
      </c>
      <c r="BC115" s="63">
        <v>0.7559289460184544</v>
      </c>
      <c r="BD115" s="63">
        <v>0.57735026918754173</v>
      </c>
      <c r="ED115"/>
    </row>
    <row r="116" spans="22:134">
      <c r="V116" t="s">
        <v>21</v>
      </c>
      <c r="W116">
        <v>5</v>
      </c>
      <c r="X116">
        <v>5</v>
      </c>
      <c r="Y116">
        <v>4</v>
      </c>
      <c r="AQ116" s="62" t="s">
        <v>20</v>
      </c>
      <c r="AR116" s="66">
        <v>1.155</v>
      </c>
      <c r="AS116" s="66">
        <v>1.155</v>
      </c>
      <c r="AT116" s="66">
        <v>1.155</v>
      </c>
      <c r="AU116" s="66">
        <v>1.155</v>
      </c>
      <c r="AV116" s="66">
        <v>1.155</v>
      </c>
      <c r="AW116" s="66">
        <v>1.155</v>
      </c>
      <c r="AX116" s="66">
        <v>1.155</v>
      </c>
      <c r="AY116" s="66">
        <v>1.155</v>
      </c>
      <c r="AZ116" s="66">
        <v>1.155</v>
      </c>
      <c r="BA116" s="66">
        <v>1.155</v>
      </c>
      <c r="BB116" s="66">
        <v>1.155</v>
      </c>
      <c r="BC116" s="66">
        <v>1.155</v>
      </c>
      <c r="BD116" s="66">
        <v>1.155</v>
      </c>
      <c r="ED116"/>
    </row>
    <row r="117" spans="22:134">
      <c r="V117" t="s">
        <v>20</v>
      </c>
      <c r="W117" s="15">
        <v>0.42409999999999998</v>
      </c>
      <c r="X117" s="15">
        <v>0.42409999999999998</v>
      </c>
      <c r="Y117" s="15">
        <v>0.50170000000000003</v>
      </c>
      <c r="AQ117" s="62" t="s">
        <v>19</v>
      </c>
      <c r="AR117" s="66">
        <v>1.155</v>
      </c>
      <c r="AS117" s="66">
        <v>1.155</v>
      </c>
      <c r="AT117" s="66">
        <v>1.155</v>
      </c>
      <c r="AU117" s="66">
        <v>1.155</v>
      </c>
      <c r="AV117" s="66">
        <v>1.155</v>
      </c>
      <c r="AW117" s="66">
        <v>1.155</v>
      </c>
      <c r="AX117" s="66">
        <v>1.155</v>
      </c>
      <c r="AY117" s="66">
        <v>1.155</v>
      </c>
      <c r="AZ117" s="66">
        <v>1.155</v>
      </c>
      <c r="BA117" s="66">
        <v>1.155</v>
      </c>
      <c r="BB117" s="66">
        <v>1.155</v>
      </c>
      <c r="BC117" s="66">
        <v>1.155</v>
      </c>
      <c r="BD117" s="66">
        <v>1.155</v>
      </c>
      <c r="ED117"/>
    </row>
    <row r="118" spans="22:134" ht="15" thickBot="1">
      <c r="V118" t="s">
        <v>19</v>
      </c>
      <c r="W118" s="15">
        <v>0.4854</v>
      </c>
      <c r="X118" s="15">
        <v>0.4854</v>
      </c>
      <c r="Y118" s="15">
        <v>0.57020000000000004</v>
      </c>
      <c r="AQ118" s="64" t="s">
        <v>18</v>
      </c>
      <c r="AR118" s="69" t="s">
        <v>17</v>
      </c>
      <c r="AS118" s="69" t="s">
        <v>17</v>
      </c>
      <c r="AT118" s="69" t="s">
        <v>17</v>
      </c>
      <c r="AU118" s="69" t="s">
        <v>17</v>
      </c>
      <c r="AV118" s="69" t="s">
        <v>17</v>
      </c>
      <c r="AW118" s="69" t="s">
        <v>17</v>
      </c>
      <c r="AX118" s="69" t="s">
        <v>17</v>
      </c>
      <c r="AY118" s="69" t="s">
        <v>17</v>
      </c>
      <c r="AZ118" s="69" t="s">
        <v>17</v>
      </c>
      <c r="BA118" s="69" t="s">
        <v>17</v>
      </c>
      <c r="BB118" s="69" t="s">
        <v>17</v>
      </c>
      <c r="BC118" s="69" t="s">
        <v>17</v>
      </c>
      <c r="BD118" s="69" t="s">
        <v>17</v>
      </c>
      <c r="BE118" s="11"/>
      <c r="BF118" s="11"/>
      <c r="ED118"/>
    </row>
    <row r="119" spans="22:134">
      <c r="V119" s="11" t="s">
        <v>18</v>
      </c>
      <c r="W119" s="11" t="s">
        <v>28</v>
      </c>
      <c r="X119" s="11" t="s">
        <v>17</v>
      </c>
      <c r="Y119" s="11" t="s">
        <v>26</v>
      </c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ED119"/>
    </row>
    <row r="120" spans="22:134">
      <c r="ED120"/>
    </row>
    <row r="121" spans="22:134">
      <c r="ED121"/>
    </row>
    <row r="122" spans="22:134">
      <c r="ED122"/>
    </row>
    <row r="123" spans="22:134">
      <c r="ED123"/>
    </row>
    <row r="124" spans="22:134">
      <c r="BE124" s="11"/>
      <c r="BF124" s="11"/>
      <c r="ED124"/>
    </row>
    <row r="125" spans="22:134">
      <c r="ED125"/>
    </row>
    <row r="126" spans="22:134">
      <c r="ED126"/>
    </row>
    <row r="127" spans="22:134">
      <c r="ED127"/>
    </row>
    <row r="128" spans="22:134">
      <c r="ED128"/>
    </row>
    <row r="129" spans="57:134">
      <c r="ED129"/>
    </row>
    <row r="130" spans="57:134">
      <c r="BE130" s="11"/>
      <c r="BF130" s="11"/>
      <c r="ED130"/>
    </row>
    <row r="131" spans="57:134">
      <c r="ED131"/>
    </row>
    <row r="132" spans="57:134">
      <c r="ED132"/>
    </row>
    <row r="133" spans="57:134">
      <c r="ED133"/>
    </row>
    <row r="134" spans="57:134">
      <c r="ED134"/>
    </row>
    <row r="135" spans="57:134">
      <c r="ED135"/>
    </row>
    <row r="136" spans="57:134">
      <c r="ED136"/>
    </row>
    <row r="137" spans="57:134">
      <c r="ED137"/>
    </row>
    <row r="138" spans="57:134">
      <c r="ED138"/>
    </row>
    <row r="139" spans="57:134">
      <c r="ED139"/>
    </row>
    <row r="140" spans="57:134">
      <c r="ED140"/>
    </row>
    <row r="141" spans="57:134">
      <c r="ED141"/>
    </row>
    <row r="142" spans="57:134">
      <c r="ED142"/>
    </row>
    <row r="143" spans="57:134">
      <c r="ED143"/>
    </row>
    <row r="144" spans="57:134">
      <c r="ED144"/>
    </row>
    <row r="145" spans="134:134">
      <c r="ED145"/>
    </row>
    <row r="146" spans="134:134">
      <c r="ED146"/>
    </row>
    <row r="147" spans="134:134">
      <c r="ED147"/>
    </row>
    <row r="148" spans="134:134">
      <c r="ED148"/>
    </row>
    <row r="149" spans="134:134">
      <c r="ED149"/>
    </row>
    <row r="150" spans="134:134">
      <c r="ED150"/>
    </row>
    <row r="151" spans="134:134">
      <c r="ED151"/>
    </row>
    <row r="152" spans="134:134">
      <c r="ED152"/>
    </row>
    <row r="153" spans="134:134">
      <c r="ED153"/>
    </row>
    <row r="154" spans="134:134">
      <c r="ED154"/>
    </row>
    <row r="155" spans="134:134">
      <c r="ED155"/>
    </row>
    <row r="156" spans="134:134">
      <c r="ED156"/>
    </row>
    <row r="157" spans="134:134">
      <c r="ED157"/>
    </row>
    <row r="158" spans="134:134">
      <c r="ED158"/>
    </row>
    <row r="159" spans="134:134">
      <c r="ED159"/>
    </row>
    <row r="160" spans="134:134">
      <c r="ED160"/>
    </row>
    <row r="161" spans="134:134">
      <c r="ED161"/>
    </row>
    <row r="162" spans="134:134">
      <c r="ED162"/>
    </row>
    <row r="163" spans="134:134">
      <c r="ED163"/>
    </row>
    <row r="164" spans="134:134">
      <c r="ED164"/>
    </row>
    <row r="165" spans="134:134">
      <c r="ED165"/>
    </row>
    <row r="166" spans="134:134">
      <c r="ED166"/>
    </row>
    <row r="167" spans="134:134">
      <c r="ED167"/>
    </row>
    <row r="168" spans="134:134">
      <c r="ED168"/>
    </row>
    <row r="169" spans="134:134">
      <c r="ED169"/>
    </row>
    <row r="170" spans="134:134">
      <c r="ED170"/>
    </row>
    <row r="171" spans="134:134">
      <c r="ED171"/>
    </row>
    <row r="172" spans="134:134">
      <c r="ED172"/>
    </row>
    <row r="173" spans="134:134">
      <c r="ED173"/>
    </row>
    <row r="174" spans="134:134">
      <c r="ED174"/>
    </row>
    <row r="175" spans="134:134">
      <c r="ED175"/>
    </row>
    <row r="176" spans="134:134">
      <c r="ED176"/>
    </row>
    <row r="177" spans="134:134">
      <c r="ED177"/>
    </row>
    <row r="178" spans="134:134">
      <c r="ED178"/>
    </row>
    <row r="179" spans="134:134">
      <c r="ED179"/>
    </row>
    <row r="180" spans="134:134">
      <c r="ED180"/>
    </row>
    <row r="181" spans="134:134">
      <c r="ED181"/>
    </row>
    <row r="182" spans="134:134">
      <c r="ED182"/>
    </row>
    <row r="183" spans="134:134">
      <c r="ED183"/>
    </row>
    <row r="184" spans="134:134">
      <c r="ED184"/>
    </row>
    <row r="185" spans="134:134">
      <c r="ED185"/>
    </row>
    <row r="186" spans="134:134">
      <c r="ED186"/>
    </row>
    <row r="187" spans="134:134">
      <c r="ED187"/>
    </row>
    <row r="188" spans="134:134">
      <c r="ED188"/>
    </row>
    <row r="189" spans="134:134">
      <c r="ED189"/>
    </row>
    <row r="190" spans="134:134">
      <c r="ED190"/>
    </row>
    <row r="191" spans="134:134">
      <c r="ED191"/>
    </row>
    <row r="192" spans="134:134">
      <c r="ED192"/>
    </row>
    <row r="193" spans="134:134">
      <c r="ED193"/>
    </row>
    <row r="194" spans="134:134">
      <c r="ED194"/>
    </row>
    <row r="195" spans="134:134">
      <c r="ED195"/>
    </row>
    <row r="196" spans="134:134">
      <c r="ED196"/>
    </row>
    <row r="197" spans="134:134">
      <c r="ED197"/>
    </row>
    <row r="198" spans="134:134">
      <c r="ED198"/>
    </row>
    <row r="199" spans="134:134">
      <c r="ED199"/>
    </row>
    <row r="200" spans="134:134">
      <c r="ED200"/>
    </row>
    <row r="201" spans="134:134">
      <c r="ED201"/>
    </row>
    <row r="202" spans="134:134">
      <c r="ED202"/>
    </row>
    <row r="203" spans="134:134">
      <c r="ED203"/>
    </row>
    <row r="204" spans="134:134">
      <c r="ED204"/>
    </row>
    <row r="205" spans="134:134">
      <c r="ED205"/>
    </row>
    <row r="206" spans="134:134">
      <c r="ED206"/>
    </row>
    <row r="207" spans="134:134">
      <c r="ED207"/>
    </row>
    <row r="208" spans="134:134">
      <c r="ED208"/>
    </row>
    <row r="209" spans="134:134">
      <c r="ED209"/>
    </row>
    <row r="210" spans="134:134">
      <c r="ED210"/>
    </row>
    <row r="211" spans="134:134">
      <c r="ED211"/>
    </row>
    <row r="212" spans="134:134">
      <c r="ED212"/>
    </row>
    <row r="213" spans="134:134">
      <c r="ED213"/>
    </row>
    <row r="214" spans="134:134">
      <c r="ED214"/>
    </row>
    <row r="215" spans="134:134">
      <c r="ED215"/>
    </row>
    <row r="216" spans="134:134">
      <c r="ED216"/>
    </row>
    <row r="217" spans="134:134">
      <c r="ED217"/>
    </row>
    <row r="218" spans="134:134">
      <c r="ED218"/>
    </row>
    <row r="219" spans="134:134">
      <c r="ED219"/>
    </row>
    <row r="220" spans="134:134">
      <c r="ED220"/>
    </row>
    <row r="221" spans="134:134">
      <c r="ED221"/>
    </row>
    <row r="222" spans="134:134">
      <c r="ED222"/>
    </row>
    <row r="223" spans="134:134">
      <c r="ED223"/>
    </row>
    <row r="224" spans="134:134">
      <c r="ED224"/>
    </row>
    <row r="225" spans="134:134">
      <c r="ED225"/>
    </row>
    <row r="226" spans="134:134">
      <c r="ED226"/>
    </row>
    <row r="227" spans="134:134">
      <c r="ED227"/>
    </row>
    <row r="228" spans="134:134">
      <c r="ED228"/>
    </row>
    <row r="229" spans="134:134">
      <c r="ED229"/>
    </row>
    <row r="230" spans="134:134">
      <c r="ED230"/>
    </row>
    <row r="231" spans="134:134">
      <c r="ED231"/>
    </row>
    <row r="232" spans="134:134">
      <c r="ED232"/>
    </row>
    <row r="233" spans="134:134">
      <c r="ED233"/>
    </row>
    <row r="234" spans="134:134">
      <c r="ED234"/>
    </row>
    <row r="235" spans="134:134">
      <c r="ED235"/>
    </row>
    <row r="236" spans="134:134">
      <c r="ED236"/>
    </row>
    <row r="237" spans="134:134">
      <c r="ED237"/>
    </row>
    <row r="238" spans="134:134">
      <c r="ED238"/>
    </row>
    <row r="239" spans="134:134">
      <c r="ED239"/>
    </row>
    <row r="240" spans="134:134">
      <c r="ED240"/>
    </row>
    <row r="241" spans="134:134">
      <c r="ED241"/>
    </row>
  </sheetData>
  <mergeCells count="44">
    <mergeCell ref="W63:X63"/>
    <mergeCell ref="W69:X69"/>
    <mergeCell ref="V80:AK80"/>
    <mergeCell ref="AO80:BD80"/>
    <mergeCell ref="W43:AD43"/>
    <mergeCell ref="AG43:AN43"/>
    <mergeCell ref="AQ43:AX43"/>
    <mergeCell ref="BA43:BH43"/>
    <mergeCell ref="BK43:BR43"/>
    <mergeCell ref="W50:AD50"/>
    <mergeCell ref="AG50:AN50"/>
    <mergeCell ref="AQ50:AX50"/>
    <mergeCell ref="W26:AD26"/>
    <mergeCell ref="AG26:AN26"/>
    <mergeCell ref="AQ26:AX26"/>
    <mergeCell ref="BA26:BH26"/>
    <mergeCell ref="BK26:BR26"/>
    <mergeCell ref="W34:AD34"/>
    <mergeCell ref="AG34:AN34"/>
    <mergeCell ref="AQ34:AX34"/>
    <mergeCell ref="BA34:BH34"/>
    <mergeCell ref="BK34:BR34"/>
    <mergeCell ref="BA2:BB2"/>
    <mergeCell ref="BC2:BD2"/>
    <mergeCell ref="BE2:BF2"/>
    <mergeCell ref="V10:AK10"/>
    <mergeCell ref="AU2:AV2"/>
    <mergeCell ref="AW2:AX2"/>
    <mergeCell ref="V20:AK20"/>
    <mergeCell ref="AM2:AN2"/>
    <mergeCell ref="AO2:AP2"/>
    <mergeCell ref="AQ2:AR2"/>
    <mergeCell ref="AS2:AT2"/>
    <mergeCell ref="A1:P1"/>
    <mergeCell ref="V1:AZ1"/>
    <mergeCell ref="W2:X2"/>
    <mergeCell ref="Y2:Z2"/>
    <mergeCell ref="AA2:AB2"/>
    <mergeCell ref="AC2:AD2"/>
    <mergeCell ref="AE2:AF2"/>
    <mergeCell ref="AG2:AH2"/>
    <mergeCell ref="AI2:AJ2"/>
    <mergeCell ref="AK2:AL2"/>
    <mergeCell ref="AY2:AZ2"/>
  </mergeCells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HANDS_COMP</vt:lpstr>
      <vt:lpstr>PFEET_COMP</vt:lpstr>
      <vt:lpstr>Repro_hands</vt:lpstr>
      <vt:lpstr>Repro_pieds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Marie-Laure Nevoret</cp:lastModifiedBy>
  <dcterms:created xsi:type="dcterms:W3CDTF">2015-07-02T08:03:37Z</dcterms:created>
  <dcterms:modified xsi:type="dcterms:W3CDTF">2015-11-25T22:24:44Z</dcterms:modified>
</cp:coreProperties>
</file>