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E:\Documents\Work\Projects\Late Cretaceous Proxy Temperatures\Writing\Final Draft\Tables\"/>
    </mc:Choice>
  </mc:AlternateContent>
  <bookViews>
    <workbookView xWindow="0" yWindow="0" windowWidth="28800" windowHeight="17460" tabRatio="659"/>
  </bookViews>
  <sheets>
    <sheet name="Data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113" i="2" l="1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I108" i="2"/>
  <c r="J108" i="2"/>
  <c r="K108" i="2"/>
  <c r="I109" i="2"/>
  <c r="J109" i="2"/>
  <c r="K109" i="2"/>
  <c r="I110" i="2"/>
  <c r="J110" i="2"/>
  <c r="K110" i="2"/>
  <c r="K111" i="2"/>
  <c r="K112" i="2"/>
  <c r="K113" i="2"/>
  <c r="I87" i="2"/>
  <c r="J87" i="2"/>
  <c r="K87" i="2"/>
  <c r="I88" i="2"/>
  <c r="J88" i="2"/>
  <c r="K88" i="2"/>
  <c r="I89" i="2"/>
  <c r="J89" i="2"/>
  <c r="K89" i="2"/>
  <c r="I90" i="2"/>
  <c r="J90" i="2"/>
  <c r="K90" i="2"/>
  <c r="I91" i="2"/>
  <c r="J91" i="2"/>
  <c r="K91" i="2"/>
  <c r="I92" i="2"/>
  <c r="J92" i="2"/>
  <c r="K92" i="2"/>
  <c r="I93" i="2"/>
  <c r="J93" i="2"/>
  <c r="K93" i="2"/>
  <c r="I94" i="2"/>
  <c r="J94" i="2"/>
  <c r="K94" i="2"/>
  <c r="I95" i="2"/>
  <c r="J95" i="2"/>
  <c r="K95" i="2"/>
  <c r="K96" i="2"/>
  <c r="K97" i="2"/>
  <c r="I98" i="2"/>
  <c r="J98" i="2"/>
  <c r="K98" i="2"/>
  <c r="I99" i="2"/>
  <c r="J99" i="2"/>
  <c r="K99" i="2"/>
  <c r="I100" i="2"/>
  <c r="J100" i="2"/>
  <c r="K100" i="2"/>
  <c r="I101" i="2"/>
  <c r="J101" i="2"/>
  <c r="K101" i="2"/>
  <c r="K102" i="2"/>
  <c r="K103" i="2"/>
  <c r="K104" i="2"/>
  <c r="K105" i="2"/>
  <c r="K106" i="2"/>
  <c r="K107" i="2"/>
  <c r="K86" i="2"/>
  <c r="K85" i="2"/>
  <c r="K84" i="2"/>
  <c r="I83" i="2"/>
  <c r="K83" i="2"/>
  <c r="J83" i="2"/>
  <c r="I82" i="2"/>
  <c r="K82" i="2"/>
  <c r="J82" i="2"/>
  <c r="I81" i="2"/>
  <c r="K81" i="2"/>
  <c r="J81" i="2"/>
  <c r="I80" i="2"/>
  <c r="K80" i="2"/>
  <c r="J80" i="2"/>
  <c r="I79" i="2"/>
  <c r="K79" i="2"/>
  <c r="J79" i="2"/>
  <c r="I78" i="2"/>
  <c r="K78" i="2"/>
  <c r="J78" i="2"/>
  <c r="I77" i="2"/>
  <c r="K77" i="2"/>
  <c r="J77" i="2"/>
  <c r="I76" i="2"/>
  <c r="K76" i="2"/>
  <c r="J76" i="2"/>
  <c r="I75" i="2"/>
  <c r="K75" i="2"/>
  <c r="J75" i="2"/>
  <c r="I74" i="2"/>
  <c r="K74" i="2"/>
  <c r="J74" i="2"/>
  <c r="I73" i="2"/>
  <c r="K73" i="2"/>
  <c r="J73" i="2"/>
  <c r="I72" i="2"/>
  <c r="K72" i="2"/>
  <c r="J72" i="2"/>
  <c r="I71" i="2"/>
  <c r="K71" i="2"/>
  <c r="J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I43" i="2"/>
  <c r="K43" i="2"/>
  <c r="J43" i="2"/>
  <c r="K42" i="2"/>
  <c r="K41" i="2"/>
  <c r="I40" i="2"/>
  <c r="K40" i="2"/>
  <c r="J40" i="2"/>
  <c r="I39" i="2"/>
  <c r="K39" i="2"/>
  <c r="J39" i="2"/>
  <c r="I38" i="2"/>
  <c r="K38" i="2"/>
  <c r="J38" i="2"/>
  <c r="I37" i="2"/>
  <c r="K37" i="2"/>
  <c r="J37" i="2"/>
  <c r="I36" i="2"/>
  <c r="K36" i="2"/>
  <c r="J36" i="2"/>
  <c r="K35" i="2"/>
  <c r="I34" i="2"/>
  <c r="K34" i="2"/>
  <c r="J34" i="2"/>
  <c r="I33" i="2"/>
  <c r="K33" i="2"/>
  <c r="J33" i="2"/>
  <c r="I32" i="2"/>
  <c r="K32" i="2"/>
  <c r="J32" i="2"/>
  <c r="K31" i="2"/>
  <c r="I30" i="2"/>
  <c r="K30" i="2"/>
  <c r="J30" i="2"/>
  <c r="I29" i="2"/>
  <c r="K29" i="2"/>
  <c r="J29" i="2"/>
  <c r="K28" i="2"/>
  <c r="K27" i="2"/>
  <c r="K26" i="2"/>
  <c r="K25" i="2"/>
  <c r="K24" i="2"/>
  <c r="K23" i="2"/>
  <c r="K22" i="2"/>
  <c r="K21" i="2"/>
  <c r="I20" i="2"/>
  <c r="K20" i="2"/>
  <c r="J20" i="2"/>
  <c r="I19" i="2"/>
  <c r="K19" i="2"/>
  <c r="J19" i="2"/>
  <c r="I18" i="2"/>
  <c r="K18" i="2"/>
  <c r="J18" i="2"/>
  <c r="I17" i="2"/>
  <c r="K17" i="2"/>
  <c r="J17" i="2"/>
  <c r="I16" i="2"/>
  <c r="K16" i="2"/>
  <c r="J16" i="2"/>
  <c r="I15" i="2"/>
  <c r="K15" i="2"/>
  <c r="J15" i="2"/>
  <c r="I14" i="2"/>
  <c r="K14" i="2"/>
  <c r="J14" i="2"/>
  <c r="I5" i="2"/>
  <c r="J5" i="2"/>
  <c r="I4" i="2"/>
  <c r="J4" i="2"/>
  <c r="I6" i="2"/>
  <c r="J6" i="2"/>
  <c r="K6" i="2"/>
  <c r="I7" i="2"/>
  <c r="K7" i="2"/>
  <c r="I8" i="2"/>
  <c r="K8" i="2"/>
  <c r="I9" i="2"/>
  <c r="K9" i="2"/>
  <c r="I10" i="2"/>
  <c r="K10" i="2"/>
  <c r="I11" i="2"/>
  <c r="K11" i="2"/>
  <c r="I12" i="2"/>
  <c r="K12" i="2"/>
  <c r="I13" i="2"/>
  <c r="K13" i="2"/>
  <c r="J12" i="2"/>
  <c r="J10" i="2"/>
  <c r="J9" i="2"/>
  <c r="J8" i="2"/>
  <c r="J13" i="2"/>
  <c r="J7" i="2"/>
  <c r="J11" i="2"/>
  <c r="K5" i="2"/>
  <c r="K4" i="2"/>
</calcChain>
</file>

<file path=xl/sharedStrings.xml><?xml version="1.0" encoding="utf-8"?>
<sst xmlns="http://schemas.openxmlformats.org/spreadsheetml/2006/main" count="1125" uniqueCount="234">
  <si>
    <t>Source</t>
  </si>
  <si>
    <t>Type</t>
  </si>
  <si>
    <t>Age</t>
  </si>
  <si>
    <t>Lat</t>
  </si>
  <si>
    <t>Lon</t>
  </si>
  <si>
    <t>Temperature</t>
  </si>
  <si>
    <t>CLAMP</t>
  </si>
  <si>
    <t>LMA</t>
  </si>
  <si>
    <t>Upchurch et al 2015</t>
  </si>
  <si>
    <t>Wolfe, 1990</t>
  </si>
  <si>
    <t>Season</t>
  </si>
  <si>
    <t>MAT</t>
  </si>
  <si>
    <t>Zakharov et al., 2006</t>
  </si>
  <si>
    <t>Notes</t>
  </si>
  <si>
    <t>Mollusc d18O</t>
  </si>
  <si>
    <t>Carpenter et al., 2003</t>
  </si>
  <si>
    <t>Fish Otolith d18O</t>
  </si>
  <si>
    <t>Quant. Age</t>
  </si>
  <si>
    <t>Peterson et al., 2016</t>
  </si>
  <si>
    <t>Mollusc D47</t>
  </si>
  <si>
    <t>Sample #</t>
  </si>
  <si>
    <t>Seasonval</t>
  </si>
  <si>
    <t>Q. Age Error</t>
  </si>
  <si>
    <t>Hell Creek Formation; age estimated from Fowler, 2017 Table S1</t>
  </si>
  <si>
    <t>Lance Formation; age estimated from Fowler, 2017 Table S1</t>
  </si>
  <si>
    <t>Wilf et al., 2003</t>
  </si>
  <si>
    <t>Spicer and Herman, 2010</t>
  </si>
  <si>
    <t>Digital Leaf Physiognomy</t>
  </si>
  <si>
    <t>Regional Digital Leaf Physiognomy</t>
  </si>
  <si>
    <t>Paleolatitude and age from Peppe et al., 2011</t>
  </si>
  <si>
    <t>samples come from near Marmarth, North Dakota</t>
  </si>
  <si>
    <t>Paleolatitude and age from Peppe et al., 2011; Fox Hills Formation</t>
  </si>
  <si>
    <t>Johnson et al., 2003</t>
  </si>
  <si>
    <t>NA_KT_anm_1</t>
  </si>
  <si>
    <t>NA_KT_anm_2</t>
  </si>
  <si>
    <t>NA_KT_anm_3</t>
  </si>
  <si>
    <t>NA_KT_anm_18</t>
  </si>
  <si>
    <t>NA_KT_anm_19</t>
  </si>
  <si>
    <t>NA_KT_anm_20</t>
  </si>
  <si>
    <t>NA_KT_anm_21</t>
  </si>
  <si>
    <t>NA_KT_anm_22</t>
  </si>
  <si>
    <t>NA_KT_anm_23</t>
  </si>
  <si>
    <t>NA_KT_anm_24</t>
  </si>
  <si>
    <t>NA_KT_lma_2</t>
  </si>
  <si>
    <t>NA_KT_lma_3</t>
  </si>
  <si>
    <t>NA_KT_lma_4</t>
  </si>
  <si>
    <t>NA_KT_lma_5</t>
  </si>
  <si>
    <t>NA_KT_lma_7</t>
  </si>
  <si>
    <t>NA_KT_lma_8</t>
  </si>
  <si>
    <t>NA_KT_lma_11</t>
  </si>
  <si>
    <t>NA_KT_lma_29</t>
  </si>
  <si>
    <t>NA_KT_lma_30</t>
  </si>
  <si>
    <t>NA_KT_lma_31</t>
  </si>
  <si>
    <t>NA_KT_lma_32</t>
  </si>
  <si>
    <t>NA_KT_lma_33</t>
  </si>
  <si>
    <t>NA_KT_lma_34</t>
  </si>
  <si>
    <t>NA_KT_lma_35</t>
  </si>
  <si>
    <t>NA_KT_lma_36</t>
  </si>
  <si>
    <t>NA_KT_lma_37</t>
  </si>
  <si>
    <t>NA_KT_lma_38</t>
  </si>
  <si>
    <t>NA_KT_lma_41</t>
  </si>
  <si>
    <t>NA_KT_clp_1</t>
  </si>
  <si>
    <t>NA_KT_clp_4</t>
  </si>
  <si>
    <t>NA_KT_clp_7</t>
  </si>
  <si>
    <t>NA_KT_clp_10</t>
  </si>
  <si>
    <t>NA_KT_clp_20</t>
  </si>
  <si>
    <t>NA_KT_clp_21</t>
  </si>
  <si>
    <t>NA_KT_clp_22</t>
  </si>
  <si>
    <t>NA_KT_clp_23</t>
  </si>
  <si>
    <t>NA_KT_clp_24</t>
  </si>
  <si>
    <t>NA_KT_clp_25</t>
  </si>
  <si>
    <t>NA_KT_clp_28</t>
  </si>
  <si>
    <t>NA_KT_clp_40</t>
  </si>
  <si>
    <t>NA_KT_ped_1</t>
  </si>
  <si>
    <t>NA_KT_ped_2</t>
  </si>
  <si>
    <t>NA_KT_ped_3</t>
  </si>
  <si>
    <t>NA_KT_ped_4</t>
  </si>
  <si>
    <t>NA_KT_ped_5</t>
  </si>
  <si>
    <t>NA_KT_ped_6</t>
  </si>
  <si>
    <t>NA_KT_ped_7</t>
  </si>
  <si>
    <t>NA_KT_ped_8</t>
  </si>
  <si>
    <t>NA_KT_ped_9</t>
  </si>
  <si>
    <t>NA_KT_ped_10</t>
  </si>
  <si>
    <t>NA_KT_ped_11</t>
  </si>
  <si>
    <t>NA_KT_ped_12</t>
  </si>
  <si>
    <t>NA_KT_ped_13</t>
  </si>
  <si>
    <t>NA_KT_ped_14</t>
  </si>
  <si>
    <t>NA_KT_ped_15</t>
  </si>
  <si>
    <t>NA_KT_ped_16</t>
  </si>
  <si>
    <t>NA_KT_ped_17</t>
  </si>
  <si>
    <t>NA_KT_ped_18</t>
  </si>
  <si>
    <t>NA_KT_ped_19</t>
  </si>
  <si>
    <t>NA_KT_ped_20</t>
  </si>
  <si>
    <t>NA_KT_ped_21</t>
  </si>
  <si>
    <t>NA_KT_ped_22</t>
  </si>
  <si>
    <t>NA_KT_ped_23</t>
  </si>
  <si>
    <t>NA_KT_ped_24</t>
  </si>
  <si>
    <t>NA_KT_ped_25</t>
  </si>
  <si>
    <t>NA_KT_ped_26</t>
  </si>
  <si>
    <t>NA_KT_ped_27</t>
  </si>
  <si>
    <t>NA_KT_ped_67</t>
  </si>
  <si>
    <t>NA_KT_otr_1</t>
  </si>
  <si>
    <t>NA_KT_otr_2</t>
  </si>
  <si>
    <t>Rounded Age</t>
  </si>
  <si>
    <t>Quinney et al., 2013</t>
  </si>
  <si>
    <t>Salinization or Clayiness methods</t>
  </si>
  <si>
    <t>NA_KT_ped_68</t>
  </si>
  <si>
    <t>NA_KT_ped_69</t>
  </si>
  <si>
    <t>NA_KT_ped_70</t>
  </si>
  <si>
    <t>NA_KT_ped_71</t>
  </si>
  <si>
    <t>NA_KT_ped_72</t>
  </si>
  <si>
    <t>NA_KT_ped_73</t>
  </si>
  <si>
    <t>NA_KT_ped_74</t>
  </si>
  <si>
    <t>NA_KT_ped_75</t>
  </si>
  <si>
    <t>NA_KT_ped_76</t>
  </si>
  <si>
    <t>NA_KT_ped_77</t>
  </si>
  <si>
    <t>NA_KT_ped_78</t>
  </si>
  <si>
    <t>NA_KT_ped_79</t>
  </si>
  <si>
    <t>Horseshoe Canyon Formation, approximate age estimated from Figure 7; Units 4 and 5; location is midpoint between Knudsen's Farm and Tolman Bridge localities</t>
  </si>
  <si>
    <t>Horseshoe Canyon Formation, approximate age estimated from Figure 7; Unit 2; location is midpoint between Morrin Bridge and Horsethief Canyon localities</t>
  </si>
  <si>
    <t>Horseshoe Canyon Formation, approximate age estimated from Figure 7; Unit 1; location is the Settling Ponds locality</t>
  </si>
  <si>
    <t>NA_KT_otr_21</t>
  </si>
  <si>
    <t>Oliver, 2010 (thesis)</t>
  </si>
  <si>
    <t>Fox Hills Formation, Linton Member; age reported in Oliver (2010) from estimate by Peppe et al. (unpublished manuscript)</t>
  </si>
  <si>
    <t>Golovneva, 2000</t>
  </si>
  <si>
    <t>Maas PaleoLat</t>
  </si>
  <si>
    <t>Maas PaleoLon</t>
  </si>
  <si>
    <t>NULL</t>
  </si>
  <si>
    <t>Proxy</t>
  </si>
  <si>
    <t>Animal d18O</t>
  </si>
  <si>
    <t>Leaf Margin Analysis</t>
  </si>
  <si>
    <t>Paleosols/Paleosol Carbonates</t>
  </si>
  <si>
    <t>Other</t>
  </si>
  <si>
    <t>Sub-Age</t>
  </si>
  <si>
    <t>Late</t>
  </si>
  <si>
    <t>Early</t>
  </si>
  <si>
    <t>Early, Late</t>
  </si>
  <si>
    <t>Maastrichtian</t>
  </si>
  <si>
    <t>Adj. Temp.</t>
  </si>
  <si>
    <t>n</t>
  </si>
  <si>
    <t>Uncertainty Type</t>
  </si>
  <si>
    <t>Medicine Bow Fm age estimated from Gill et al. (1970) and  Fowler, 2017 (Table S1); uncertainty from Peppe et al., 2011</t>
  </si>
  <si>
    <t>Laramie Fm; age estimated from Fowler, 2017 (Table S1); uncertainty from Peppe et al., 2011</t>
  </si>
  <si>
    <t>Raton Fm; age estimated from assumed "uppermost Cretaceous" position of the Raton formation and Fowler, 2017 (Table S1); uncertainty from Peppe et al., 2011</t>
  </si>
  <si>
    <t>uncertainty from Peppe et al., 2011</t>
  </si>
  <si>
    <t>Vermejo Fm; age calculated from Berry (2017) and Fowler, 2017 (Table S1); uncertainty from Peppe et al., 2011</t>
  </si>
  <si>
    <t>std. deviation</t>
  </si>
  <si>
    <t>Denver Basin, Jimmy Camp Creek, Bambi Meets McPhee; std. deviation from Peppe et al. (2011)</t>
  </si>
  <si>
    <t>Denver Basin, Jimmy Camp Creek, Kristianity; std. deviation from Peppe et al. (2011)</t>
  </si>
  <si>
    <t>Denver Basin, Jimmy Camp Creek, Lyco-Luck; std. deviation from Peppe et al. (2011)</t>
  </si>
  <si>
    <t>Denver Basin, Broomfield, Broomfield; std. deviation from Peppe et al. (2011)</t>
  </si>
  <si>
    <t>Denver Basin, Jolly Ranch, Doughnut Feast; std. deviation from Peppe et al. (2011)</t>
  </si>
  <si>
    <t>Edmonton Group; from Upchurch et al., 2015 data repository (paleolongitude available in data repository); age from Srivastava (1970) and Fowler, 2017 Table S1; CLAMP uncertainty from Upchurch et al.,  2015</t>
  </si>
  <si>
    <t>Hell Creek; from Upchurch et al., 2015 data repository (paleolongitude available in data repository); age from Fowler, 2017 Table S1; CLAMP uncertainty from Upchurch et al.,  2015</t>
  </si>
  <si>
    <t>Lance Formation; from Upchurch et al., 2015 data repository (paleolongitude available in data repository); age from Fowler, 2017 Table S1; CLAMP uncertainty from Upchurch et al.,  2015</t>
  </si>
  <si>
    <t>Medicine Bow Formation (get age and coordinates); CLAMP uncertainty from Upchurch et al.,  2015</t>
  </si>
  <si>
    <t>Laramie; from Upchurch et al., 2015 data repository (paleolongitude available in data repository); CLAMP uncertainty from Upchurch et al.,  2015</t>
  </si>
  <si>
    <t>Vermejo; from Upchurch et al., 2015 data repository (paleolongitude available in data repository); age calculated from Berry (2017) and Fowler, 2017 (Table S1); CLAMP uncertainty from Upchurch et al.,  2015</t>
  </si>
  <si>
    <t>same as above, but reinterpreted by Zhang et al. (2019); std. deviation assumed</t>
  </si>
  <si>
    <t>Lance; CLAMP uncertainty from Upchurch et al.,  2015</t>
  </si>
  <si>
    <t>Medicine Bow; CLAMP uncertainty from Upchurch et al.,  2015</t>
  </si>
  <si>
    <t>Vermejo Fm; age calculated from Berry (2017) and Fowler, 2017 (Table S1); CLAMP uncertainty from Upchurch et al.,  2015</t>
  </si>
  <si>
    <t>std. error</t>
  </si>
  <si>
    <t>from Upchurch et al., 2015 data repository (paleolongitude available in data repository); Fox Hills Fm, Trail City Member; age from Fowler, 2017 Table S1; number of replicates assumed</t>
  </si>
  <si>
    <t>Summer</t>
  </si>
  <si>
    <t>Sheeps Pass Formation; lacustrine carbonates</t>
  </si>
  <si>
    <t>Lacustrine Carbonate D47</t>
  </si>
  <si>
    <t>Snell et al., 2014</t>
  </si>
  <si>
    <t>NA_KT_otr_12</t>
  </si>
  <si>
    <t>NA_KT_otr_11</t>
  </si>
  <si>
    <t>North Horn Formation</t>
  </si>
  <si>
    <t>Soil Carbonate D47</t>
  </si>
  <si>
    <t>NA_KT_ped_65</t>
  </si>
  <si>
    <t>NA_KT_clp_29</t>
  </si>
  <si>
    <t>NA_KT_clp_26</t>
  </si>
  <si>
    <t>Medicine Bow Formation (get age and coordinates)</t>
  </si>
  <si>
    <t>NA_KT_clp_12</t>
  </si>
  <si>
    <t>Lance Formation; from Upchurch et al., 2015 data repository (paleolongitude available in data repository); age from Fowler, 2017 Table S1</t>
  </si>
  <si>
    <t>NA_KT_clp_9</t>
  </si>
  <si>
    <t>Hell Creek; from Upchurch et al., 2015 data repository (paleolongitude available in data repository); age from Fowler, 2017 Table S1</t>
  </si>
  <si>
    <t>NA_KT_clp_6</t>
  </si>
  <si>
    <t>Edmonton Group; from Upchurch et al., 2015 data repository (paleolongitude available in data repository); age from Srivastava (1970) and Fowler, 2017 Table S1</t>
  </si>
  <si>
    <t>NA_KT_clp_3</t>
  </si>
  <si>
    <t>Site X, lat and lon estimated from Tobin et al. figure1; paleolatitude estimated from paleolatitude.org; age estimated from Fowler, 2017 Table S1</t>
  </si>
  <si>
    <t>bivalve D47</t>
  </si>
  <si>
    <t>Tobin et al., 2014</t>
  </si>
  <si>
    <t>NA_KT_anm_15</t>
  </si>
  <si>
    <t>Site L (L6215), lat and lon estimated from Tobin et al. figure1; paleolatitude estimated from paleolatitude.org; age estimated from Fowler, 2017 Table S1</t>
  </si>
  <si>
    <t>NA_KT_anm_14</t>
  </si>
  <si>
    <t>Site L (L6214), lat and lon estimated from Tobin et al. figure1; paleolatitude estimated from paleolatitude.org; age estimated from Fowler, 2017 Table S1</t>
  </si>
  <si>
    <t>NA_KT_anm_13</t>
  </si>
  <si>
    <t>Site G, lat and lon estimated from Tobin et al. figure1; paleolatitude estimated from paleolatitude.org; age estimated from Fowler, 2017 Table S1</t>
  </si>
  <si>
    <t>NA_KT_anm_12</t>
  </si>
  <si>
    <t>Site R, lat and lon estimated from Tobin et al. figure1; paleolatitude estimated from paleolatitude.org; age estimated from Fowler, 2017 Table S1</t>
  </si>
  <si>
    <t>NA_KT_anm_11</t>
  </si>
  <si>
    <t>Site H, lat and lon estimated from Tobin et al. figure1; paleolatitude estimated from paleolatitude.org; age estimated from Fowler, 2017 Table S1</t>
  </si>
  <si>
    <t>NA_KT_anm_10</t>
  </si>
  <si>
    <t>Site M, lat and lon estimated from Tobin et al. figure1; paleolatitude estimated from paleolatitude.org; age estimated from Fowler, 2017 Table S1</t>
  </si>
  <si>
    <t>NA_KT_anm_9</t>
  </si>
  <si>
    <t>Site K, lat and lon estimated from Tobin et al. figure1; paleolatitude estimated from paleolatitude.org; age estimated from Fowler, 2017 Table S1</t>
  </si>
  <si>
    <t>NA_KT_anm_8</t>
  </si>
  <si>
    <t>gastropod D47</t>
  </si>
  <si>
    <t>NA_KT_anm_7</t>
  </si>
  <si>
    <t>NA_KT_anm_6</t>
  </si>
  <si>
    <t>Site O, lat and lon estimated from Tobin et al. figure1; paleolatitude estimated from paleolatitude.org; age estimated from Fowler, 2017 Table S1</t>
  </si>
  <si>
    <t>NA_KT_anm_5</t>
  </si>
  <si>
    <t>Site P, lat and lon estimated from Tobin et al. figure1; paleolatitude estimated from paleolatitude.org; age estimated from Fowler, 2017 Table S1</t>
  </si>
  <si>
    <t>NA_KT_anm_4</t>
  </si>
  <si>
    <t>CMMT</t>
  </si>
  <si>
    <t>NA_KT_clp_30</t>
  </si>
  <si>
    <t>NA_KT_clp_27</t>
  </si>
  <si>
    <t>NA_KT_clp_11</t>
  </si>
  <si>
    <t>NA_KT_clp_8</t>
  </si>
  <si>
    <t>NA_KT_clp_5</t>
  </si>
  <si>
    <t>NA_KT_clp_2</t>
  </si>
  <si>
    <t>std. error of the mean</t>
  </si>
  <si>
    <t>Uncertainty</t>
  </si>
  <si>
    <t>Std. error of the mean</t>
  </si>
  <si>
    <t>Hell Creek Formation; age estimated from Fowler, 2017 Table S1; seasonality assumed</t>
  </si>
  <si>
    <t>Site T bivalve, lat and lon estimated from Tobin et al. figure1; paleolatitude estimated from paleolatitude.org; age estimated from Fowler, 2017 Table S1</t>
  </si>
  <si>
    <t>Site T gastropod, lat and lon estimated from Tobin et al. figure1; paleolatitude estimated from paleolatitude.org; age estimated from Fowler, 2017 Table S1</t>
  </si>
  <si>
    <t>95% CI</t>
  </si>
  <si>
    <t>Final Uncertainty</t>
  </si>
  <si>
    <t>Std. error</t>
  </si>
  <si>
    <t>Type Val</t>
  </si>
  <si>
    <t>from Upchurch et al., 2015 data repository (paleolongitude available in data repository); Fox Hills Fm, age estimated from Fowler, 2017 Table S1; number of replicates assumed</t>
  </si>
  <si>
    <t>Littleton flora (Denver Fm?); age estimated from Upchurch et al. (2015) data repository and Fowler, 2017 (Table S1); uncertainty from Peppe et al., 2011</t>
  </si>
  <si>
    <t>see also Nordt et al., 2003, and Miller et al. (2013) for alternative paleolats; MAT values are the mean of columns a and b in Table 1</t>
  </si>
  <si>
    <r>
      <rPr>
        <sz val="9"/>
        <rFont val="Times New Roman"/>
        <family val="1"/>
      </rPr>
      <t>Peppe et al.  2011</t>
    </r>
  </si>
  <si>
    <r>
      <rPr>
        <sz val="9"/>
        <rFont val="Times New Roman"/>
        <family val="1"/>
      </rPr>
      <t>Wolfe, 1990</t>
    </r>
  </si>
  <si>
    <r>
      <rPr>
        <sz val="9"/>
        <rFont val="Times New Roman"/>
        <family val="1"/>
      </rPr>
      <t>Dworkin et al. 2005</t>
    </r>
  </si>
  <si>
    <r>
      <rPr>
        <sz val="9"/>
        <rFont val="Times New Roman"/>
        <family val="1"/>
      </rPr>
      <t>Soil carbonate d18O</t>
    </r>
  </si>
  <si>
    <r>
      <rPr>
        <sz val="9"/>
        <rFont val="Times New Roman"/>
        <family val="1"/>
      </rPr>
      <t>Dworkin et al. 2005</t>
    </r>
    <r>
      <rPr>
        <sz val="12"/>
        <color theme="1"/>
        <rFont val="Calibri"/>
        <family val="2"/>
        <charset val="129"/>
        <scheme val="minor"/>
      </rPr>
      <t/>
    </r>
  </si>
  <si>
    <t>Dataset S2. Maastrichtian temperature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</si>
</sst>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129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1"/>
    </font>
    <font>
      <sz val="9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02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6" fillId="2" borderId="0" xfId="0" applyFont="1" applyFill="1" applyAlignment="1"/>
    <xf numFmtId="0" fontId="7" fillId="2" borderId="0" xfId="0" applyFont="1" applyFill="1" applyAlignment="1"/>
    <xf numFmtId="0" fontId="8" fillId="2" borderId="0" xfId="0" applyFont="1" applyFill="1" applyAlignment="1"/>
    <xf numFmtId="164" fontId="6" fillId="2" borderId="0" xfId="0" applyNumberFormat="1" applyFont="1" applyFill="1" applyAlignment="1"/>
    <xf numFmtId="1" fontId="6" fillId="2" borderId="0" xfId="0" applyNumberFormat="1" applyFont="1" applyFill="1" applyAlignment="1"/>
    <xf numFmtId="0" fontId="8" fillId="2" borderId="0" xfId="0" applyFont="1" applyFill="1"/>
    <xf numFmtId="0" fontId="6" fillId="2" borderId="0" xfId="0" applyFont="1" applyFill="1" applyBorder="1" applyAlignment="1"/>
    <xf numFmtId="0" fontId="8" fillId="2" borderId="0" xfId="0" applyFont="1" applyFill="1" applyBorder="1" applyAlignment="1"/>
    <xf numFmtId="164" fontId="8" fillId="2" borderId="0" xfId="0" applyNumberFormat="1" applyFont="1" applyFill="1" applyBorder="1" applyAlignment="1"/>
    <xf numFmtId="1" fontId="8" fillId="2" borderId="0" xfId="0" applyNumberFormat="1" applyFont="1" applyFill="1" applyBorder="1" applyAlignment="1"/>
    <xf numFmtId="1" fontId="6" fillId="2" borderId="0" xfId="0" applyNumberFormat="1" applyFont="1" applyFill="1" applyBorder="1" applyAlignment="1"/>
    <xf numFmtId="0" fontId="9" fillId="2" borderId="0" xfId="0" applyFont="1" applyFill="1" applyBorder="1" applyAlignment="1"/>
    <xf numFmtId="164" fontId="6" fillId="2" borderId="0" xfId="0" applyNumberFormat="1" applyFont="1" applyFill="1" applyBorder="1" applyAlignment="1"/>
    <xf numFmtId="164" fontId="8" fillId="2" borderId="0" xfId="0" applyNumberFormat="1" applyFont="1" applyFill="1" applyAlignment="1"/>
    <xf numFmtId="1" fontId="8" fillId="2" borderId="0" xfId="0" applyNumberFormat="1" applyFont="1" applyFill="1" applyAlignment="1"/>
    <xf numFmtId="0" fontId="9" fillId="2" borderId="0" xfId="0" applyFont="1" applyFill="1" applyAlignment="1"/>
    <xf numFmtId="0" fontId="8" fillId="2" borderId="0" xfId="0" applyFont="1" applyFill="1" applyAlignment="1">
      <alignment vertical="center"/>
    </xf>
    <xf numFmtId="164" fontId="8" fillId="2" borderId="0" xfId="0" applyNumberFormat="1" applyFont="1" applyFill="1" applyAlignment="1">
      <alignment vertical="center"/>
    </xf>
    <xf numFmtId="1" fontId="8" fillId="2" borderId="0" xfId="0" applyNumberFormat="1" applyFont="1" applyFill="1" applyAlignment="1">
      <alignment vertical="center"/>
    </xf>
    <xf numFmtId="0" fontId="8" fillId="2" borderId="0" xfId="0" applyFont="1" applyFill="1" applyBorder="1" applyAlignment="1">
      <alignment vertical="center"/>
    </xf>
    <xf numFmtId="9" fontId="6" fillId="2" borderId="0" xfId="0" applyNumberFormat="1" applyFont="1" applyFill="1" applyAlignment="1"/>
    <xf numFmtId="0" fontId="7" fillId="2" borderId="2" xfId="0" applyFont="1" applyFill="1" applyBorder="1" applyAlignment="1"/>
    <xf numFmtId="0" fontId="7" fillId="2" borderId="2" xfId="0" applyFont="1" applyFill="1" applyBorder="1" applyAlignment="1">
      <alignment horizontal="center"/>
    </xf>
    <xf numFmtId="0" fontId="6" fillId="2" borderId="1" xfId="0" applyFont="1" applyFill="1" applyBorder="1" applyAlignment="1"/>
    <xf numFmtId="0" fontId="8" fillId="2" borderId="1" xfId="0" applyFont="1" applyFill="1" applyBorder="1" applyAlignment="1"/>
    <xf numFmtId="164" fontId="8" fillId="2" borderId="1" xfId="0" applyNumberFormat="1" applyFont="1" applyFill="1" applyBorder="1" applyAlignment="1"/>
    <xf numFmtId="1" fontId="8" fillId="2" borderId="1" xfId="0" applyNumberFormat="1" applyFont="1" applyFill="1" applyBorder="1" applyAlignment="1"/>
    <xf numFmtId="1" fontId="6" fillId="2" borderId="1" xfId="0" applyNumberFormat="1" applyFont="1" applyFill="1" applyBorder="1" applyAlignment="1"/>
    <xf numFmtId="0" fontId="6" fillId="2" borderId="1" xfId="0" applyFont="1" applyFill="1" applyBorder="1" applyAlignment="1">
      <alignment horizontal="left"/>
    </xf>
  </cellXfs>
  <cellStyles count="30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Followed Hyperlink" xfId="1722" builtinId="9" hidden="1"/>
    <cellStyle name="Followed Hyperlink" xfId="1724" builtinId="9" hidden="1"/>
    <cellStyle name="Followed Hyperlink" xfId="1726" builtinId="9" hidden="1"/>
    <cellStyle name="Followed Hyperlink" xfId="1728" builtinId="9" hidden="1"/>
    <cellStyle name="Followed Hyperlink" xfId="1730" builtinId="9" hidden="1"/>
    <cellStyle name="Followed Hyperlink" xfId="1732" builtinId="9" hidden="1"/>
    <cellStyle name="Followed Hyperlink" xfId="1734" builtinId="9" hidden="1"/>
    <cellStyle name="Followed Hyperlink" xfId="1736" builtinId="9" hidden="1"/>
    <cellStyle name="Followed Hyperlink" xfId="1738" builtinId="9" hidden="1"/>
    <cellStyle name="Followed Hyperlink" xfId="1740" builtinId="9" hidden="1"/>
    <cellStyle name="Followed Hyperlink" xfId="1742" builtinId="9" hidden="1"/>
    <cellStyle name="Followed Hyperlink" xfId="1744" builtinId="9" hidden="1"/>
    <cellStyle name="Followed Hyperlink" xfId="1746" builtinId="9" hidden="1"/>
    <cellStyle name="Followed Hyperlink" xfId="1748" builtinId="9" hidden="1"/>
    <cellStyle name="Followed Hyperlink" xfId="1750" builtinId="9" hidden="1"/>
    <cellStyle name="Followed Hyperlink" xfId="1752" builtinId="9" hidden="1"/>
    <cellStyle name="Followed Hyperlink" xfId="1754" builtinId="9" hidden="1"/>
    <cellStyle name="Followed Hyperlink" xfId="1756" builtinId="9" hidden="1"/>
    <cellStyle name="Followed Hyperlink" xfId="1758" builtinId="9" hidden="1"/>
    <cellStyle name="Followed Hyperlink" xfId="1760" builtinId="9" hidden="1"/>
    <cellStyle name="Followed Hyperlink" xfId="1762" builtinId="9" hidden="1"/>
    <cellStyle name="Followed Hyperlink" xfId="1764" builtinId="9" hidden="1"/>
    <cellStyle name="Followed Hyperlink" xfId="1766" builtinId="9" hidden="1"/>
    <cellStyle name="Followed Hyperlink" xfId="1768" builtinId="9" hidden="1"/>
    <cellStyle name="Followed Hyperlink" xfId="1770" builtinId="9" hidden="1"/>
    <cellStyle name="Followed Hyperlink" xfId="1772" builtinId="9" hidden="1"/>
    <cellStyle name="Followed Hyperlink" xfId="1774" builtinId="9" hidden="1"/>
    <cellStyle name="Followed Hyperlink" xfId="1776" builtinId="9" hidden="1"/>
    <cellStyle name="Followed Hyperlink" xfId="1778" builtinId="9" hidden="1"/>
    <cellStyle name="Followed Hyperlink" xfId="1780" builtinId="9" hidden="1"/>
    <cellStyle name="Followed Hyperlink" xfId="1782" builtinId="9" hidden="1"/>
    <cellStyle name="Followed Hyperlink" xfId="1784" builtinId="9" hidden="1"/>
    <cellStyle name="Followed Hyperlink" xfId="1786" builtinId="9" hidden="1"/>
    <cellStyle name="Followed Hyperlink" xfId="1788" builtinId="9" hidden="1"/>
    <cellStyle name="Followed Hyperlink" xfId="1790" builtinId="9" hidden="1"/>
    <cellStyle name="Followed Hyperlink" xfId="1792" builtinId="9" hidden="1"/>
    <cellStyle name="Followed Hyperlink" xfId="1794" builtinId="9" hidden="1"/>
    <cellStyle name="Followed Hyperlink" xfId="1796" builtinId="9" hidden="1"/>
    <cellStyle name="Followed Hyperlink" xfId="1798" builtinId="9" hidden="1"/>
    <cellStyle name="Followed Hyperlink" xfId="1800" builtinId="9" hidden="1"/>
    <cellStyle name="Followed Hyperlink" xfId="1802" builtinId="9" hidden="1"/>
    <cellStyle name="Followed Hyperlink" xfId="1804" builtinId="9" hidden="1"/>
    <cellStyle name="Followed Hyperlink" xfId="1806" builtinId="9" hidden="1"/>
    <cellStyle name="Followed Hyperlink" xfId="1808" builtinId="9" hidden="1"/>
    <cellStyle name="Followed Hyperlink" xfId="1810" builtinId="9" hidden="1"/>
    <cellStyle name="Followed Hyperlink" xfId="1812" builtinId="9" hidden="1"/>
    <cellStyle name="Followed Hyperlink" xfId="1814" builtinId="9" hidden="1"/>
    <cellStyle name="Followed Hyperlink" xfId="1816" builtinId="9" hidden="1"/>
    <cellStyle name="Followed Hyperlink" xfId="1818" builtinId="9" hidden="1"/>
    <cellStyle name="Followed Hyperlink" xfId="1820" builtinId="9" hidden="1"/>
    <cellStyle name="Followed Hyperlink" xfId="1822" builtinId="9" hidden="1"/>
    <cellStyle name="Followed Hyperlink" xfId="1824" builtinId="9" hidden="1"/>
    <cellStyle name="Followed Hyperlink" xfId="1826" builtinId="9" hidden="1"/>
    <cellStyle name="Followed Hyperlink" xfId="1828" builtinId="9" hidden="1"/>
    <cellStyle name="Followed Hyperlink" xfId="1830" builtinId="9" hidden="1"/>
    <cellStyle name="Followed Hyperlink" xfId="1832" builtinId="9" hidden="1"/>
    <cellStyle name="Followed Hyperlink" xfId="1834" builtinId="9" hidden="1"/>
    <cellStyle name="Followed Hyperlink" xfId="1836" builtinId="9" hidden="1"/>
    <cellStyle name="Followed Hyperlink" xfId="1838" builtinId="9" hidden="1"/>
    <cellStyle name="Followed Hyperlink" xfId="1840" builtinId="9" hidden="1"/>
    <cellStyle name="Followed Hyperlink" xfId="1842" builtinId="9" hidden="1"/>
    <cellStyle name="Followed Hyperlink" xfId="1844" builtinId="9" hidden="1"/>
    <cellStyle name="Followed Hyperlink" xfId="1846" builtinId="9" hidden="1"/>
    <cellStyle name="Followed Hyperlink" xfId="1848" builtinId="9" hidden="1"/>
    <cellStyle name="Followed Hyperlink" xfId="1850" builtinId="9" hidden="1"/>
    <cellStyle name="Followed Hyperlink" xfId="1852" builtinId="9" hidden="1"/>
    <cellStyle name="Followed Hyperlink" xfId="1854" builtinId="9" hidden="1"/>
    <cellStyle name="Followed Hyperlink" xfId="1856" builtinId="9" hidden="1"/>
    <cellStyle name="Followed Hyperlink" xfId="1858" builtinId="9" hidden="1"/>
    <cellStyle name="Followed Hyperlink" xfId="1860" builtinId="9" hidden="1"/>
    <cellStyle name="Followed Hyperlink" xfId="1861" builtinId="9" hidden="1"/>
    <cellStyle name="Followed Hyperlink" xfId="1862" builtinId="9" hidden="1"/>
    <cellStyle name="Followed Hyperlink" xfId="1863" builtinId="9" hidden="1"/>
    <cellStyle name="Followed Hyperlink" xfId="1864" builtinId="9" hidden="1"/>
    <cellStyle name="Followed Hyperlink" xfId="1865" builtinId="9" hidden="1"/>
    <cellStyle name="Followed Hyperlink" xfId="1866" builtinId="9" hidden="1"/>
    <cellStyle name="Followed Hyperlink" xfId="1867" builtinId="9" hidden="1"/>
    <cellStyle name="Followed Hyperlink" xfId="1868" builtinId="9" hidden="1"/>
    <cellStyle name="Followed Hyperlink" xfId="1869" builtinId="9" hidden="1"/>
    <cellStyle name="Followed Hyperlink" xfId="1870" builtinId="9" hidden="1"/>
    <cellStyle name="Followed Hyperlink" xfId="1871" builtinId="9" hidden="1"/>
    <cellStyle name="Followed Hyperlink" xfId="1872" builtinId="9" hidden="1"/>
    <cellStyle name="Followed Hyperlink" xfId="1874" builtinId="9" hidden="1"/>
    <cellStyle name="Followed Hyperlink" xfId="1876" builtinId="9" hidden="1"/>
    <cellStyle name="Followed Hyperlink" xfId="1878" builtinId="9" hidden="1"/>
    <cellStyle name="Followed Hyperlink" xfId="1880" builtinId="9" hidden="1"/>
    <cellStyle name="Followed Hyperlink" xfId="1882" builtinId="9" hidden="1"/>
    <cellStyle name="Followed Hyperlink" xfId="1884" builtinId="9" hidden="1"/>
    <cellStyle name="Followed Hyperlink" xfId="1886" builtinId="9" hidden="1"/>
    <cellStyle name="Followed Hyperlink" xfId="1888" builtinId="9" hidden="1"/>
    <cellStyle name="Followed Hyperlink" xfId="1890" builtinId="9" hidden="1"/>
    <cellStyle name="Followed Hyperlink" xfId="1892" builtinId="9" hidden="1"/>
    <cellStyle name="Followed Hyperlink" xfId="1894" builtinId="9" hidden="1"/>
    <cellStyle name="Followed Hyperlink" xfId="1896" builtinId="9" hidden="1"/>
    <cellStyle name="Followed Hyperlink" xfId="1898" builtinId="9" hidden="1"/>
    <cellStyle name="Followed Hyperlink" xfId="1900" builtinId="9" hidden="1"/>
    <cellStyle name="Followed Hyperlink" xfId="1902" builtinId="9" hidden="1"/>
    <cellStyle name="Followed Hyperlink" xfId="1904" builtinId="9" hidden="1"/>
    <cellStyle name="Followed Hyperlink" xfId="1906" builtinId="9" hidden="1"/>
    <cellStyle name="Followed Hyperlink" xfId="1908" builtinId="9" hidden="1"/>
    <cellStyle name="Followed Hyperlink" xfId="1910" builtinId="9" hidden="1"/>
    <cellStyle name="Followed Hyperlink" xfId="1912" builtinId="9" hidden="1"/>
    <cellStyle name="Followed Hyperlink" xfId="1914" builtinId="9" hidden="1"/>
    <cellStyle name="Followed Hyperlink" xfId="1916" builtinId="9" hidden="1"/>
    <cellStyle name="Followed Hyperlink" xfId="1918" builtinId="9" hidden="1"/>
    <cellStyle name="Followed Hyperlink" xfId="1920" builtinId="9" hidden="1"/>
    <cellStyle name="Followed Hyperlink" xfId="1922" builtinId="9" hidden="1"/>
    <cellStyle name="Followed Hyperlink" xfId="1924" builtinId="9" hidden="1"/>
    <cellStyle name="Followed Hyperlink" xfId="1926" builtinId="9" hidden="1"/>
    <cellStyle name="Followed Hyperlink" xfId="1928" builtinId="9" hidden="1"/>
    <cellStyle name="Followed Hyperlink" xfId="1930" builtinId="9" hidden="1"/>
    <cellStyle name="Followed Hyperlink" xfId="1932" builtinId="9" hidden="1"/>
    <cellStyle name="Followed Hyperlink" xfId="1934" builtinId="9" hidden="1"/>
    <cellStyle name="Followed Hyperlink" xfId="1936" builtinId="9" hidden="1"/>
    <cellStyle name="Followed Hyperlink" xfId="1938" builtinId="9" hidden="1"/>
    <cellStyle name="Followed Hyperlink" xfId="1940" builtinId="9" hidden="1"/>
    <cellStyle name="Followed Hyperlink" xfId="1942" builtinId="9" hidden="1"/>
    <cellStyle name="Followed Hyperlink" xfId="1944" builtinId="9" hidden="1"/>
    <cellStyle name="Followed Hyperlink" xfId="1946" builtinId="9" hidden="1"/>
    <cellStyle name="Followed Hyperlink" xfId="1948" builtinId="9" hidden="1"/>
    <cellStyle name="Followed Hyperlink" xfId="1950" builtinId="9" hidden="1"/>
    <cellStyle name="Followed Hyperlink" xfId="1952" builtinId="9" hidden="1"/>
    <cellStyle name="Followed Hyperlink" xfId="1954" builtinId="9" hidden="1"/>
    <cellStyle name="Followed Hyperlink" xfId="1956" builtinId="9" hidden="1"/>
    <cellStyle name="Followed Hyperlink" xfId="1958" builtinId="9" hidden="1"/>
    <cellStyle name="Followed Hyperlink" xfId="1960" builtinId="9" hidden="1"/>
    <cellStyle name="Followed Hyperlink" xfId="1962" builtinId="9" hidden="1"/>
    <cellStyle name="Followed Hyperlink" xfId="1964" builtinId="9" hidden="1"/>
    <cellStyle name="Followed Hyperlink" xfId="1966" builtinId="9" hidden="1"/>
    <cellStyle name="Followed Hyperlink" xfId="1968" builtinId="9" hidden="1"/>
    <cellStyle name="Followed Hyperlink" xfId="1970" builtinId="9" hidden="1"/>
    <cellStyle name="Followed Hyperlink" xfId="1972" builtinId="9" hidden="1"/>
    <cellStyle name="Followed Hyperlink" xfId="1974" builtinId="9" hidden="1"/>
    <cellStyle name="Followed Hyperlink" xfId="1976" builtinId="9" hidden="1"/>
    <cellStyle name="Followed Hyperlink" xfId="1978" builtinId="9" hidden="1"/>
    <cellStyle name="Followed Hyperlink" xfId="1980" builtinId="9" hidden="1"/>
    <cellStyle name="Followed Hyperlink" xfId="1982" builtinId="9" hidden="1"/>
    <cellStyle name="Followed Hyperlink" xfId="1984" builtinId="9" hidden="1"/>
    <cellStyle name="Followed Hyperlink" xfId="1986" builtinId="9" hidden="1"/>
    <cellStyle name="Followed Hyperlink" xfId="1988" builtinId="9" hidden="1"/>
    <cellStyle name="Followed Hyperlink" xfId="1990" builtinId="9" hidden="1"/>
    <cellStyle name="Followed Hyperlink" xfId="1992" builtinId="9" hidden="1"/>
    <cellStyle name="Followed Hyperlink" xfId="1994" builtinId="9" hidden="1"/>
    <cellStyle name="Followed Hyperlink" xfId="1996" builtinId="9" hidden="1"/>
    <cellStyle name="Followed Hyperlink" xfId="1998" builtinId="9" hidden="1"/>
    <cellStyle name="Followed Hyperlink" xfId="2000" builtinId="9" hidden="1"/>
    <cellStyle name="Followed Hyperlink" xfId="2002" builtinId="9" hidden="1"/>
    <cellStyle name="Followed Hyperlink" xfId="2004" builtinId="9" hidden="1"/>
    <cellStyle name="Followed Hyperlink" xfId="2006" builtinId="9" hidden="1"/>
    <cellStyle name="Followed Hyperlink" xfId="2008" builtinId="9" hidden="1"/>
    <cellStyle name="Followed Hyperlink" xfId="2010" builtinId="9" hidden="1"/>
    <cellStyle name="Followed Hyperlink" xfId="2012" builtinId="9" hidden="1"/>
    <cellStyle name="Followed Hyperlink" xfId="2014" builtinId="9" hidden="1"/>
    <cellStyle name="Followed Hyperlink" xfId="2016" builtinId="9" hidden="1"/>
    <cellStyle name="Followed Hyperlink" xfId="2018" builtinId="9" hidden="1"/>
    <cellStyle name="Followed Hyperlink" xfId="2020" builtinId="9" hidden="1"/>
    <cellStyle name="Followed Hyperlink" xfId="2022" builtinId="9" hidden="1"/>
    <cellStyle name="Followed Hyperlink" xfId="2024" builtinId="9" hidden="1"/>
    <cellStyle name="Followed Hyperlink" xfId="2026" builtinId="9" hidden="1"/>
    <cellStyle name="Followed Hyperlink" xfId="2028" builtinId="9" hidden="1"/>
    <cellStyle name="Followed Hyperlink" xfId="2030" builtinId="9" hidden="1"/>
    <cellStyle name="Followed Hyperlink" xfId="2032" builtinId="9" hidden="1"/>
    <cellStyle name="Followed Hyperlink" xfId="2034" builtinId="9" hidden="1"/>
    <cellStyle name="Followed Hyperlink" xfId="2036" builtinId="9" hidden="1"/>
    <cellStyle name="Followed Hyperlink" xfId="2038" builtinId="9" hidden="1"/>
    <cellStyle name="Followed Hyperlink" xfId="2040" builtinId="9" hidden="1"/>
    <cellStyle name="Followed Hyperlink" xfId="2042" builtinId="9" hidden="1"/>
    <cellStyle name="Followed Hyperlink" xfId="2044" builtinId="9" hidden="1"/>
    <cellStyle name="Followed Hyperlink" xfId="2046" builtinId="9" hidden="1"/>
    <cellStyle name="Followed Hyperlink" xfId="2048" builtinId="9" hidden="1"/>
    <cellStyle name="Followed Hyperlink" xfId="2050" builtinId="9" hidden="1"/>
    <cellStyle name="Followed Hyperlink" xfId="2052" builtinId="9" hidden="1"/>
    <cellStyle name="Followed Hyperlink" xfId="2054" builtinId="9" hidden="1"/>
    <cellStyle name="Followed Hyperlink" xfId="2056" builtinId="9" hidden="1"/>
    <cellStyle name="Followed Hyperlink" xfId="2058" builtinId="9" hidden="1"/>
    <cellStyle name="Followed Hyperlink" xfId="2060" builtinId="9" hidden="1"/>
    <cellStyle name="Followed Hyperlink" xfId="2062" builtinId="9" hidden="1"/>
    <cellStyle name="Followed Hyperlink" xfId="2064" builtinId="9" hidden="1"/>
    <cellStyle name="Followed Hyperlink" xfId="2066" builtinId="9" hidden="1"/>
    <cellStyle name="Followed Hyperlink" xfId="2068" builtinId="9" hidden="1"/>
    <cellStyle name="Followed Hyperlink" xfId="2070" builtinId="9" hidden="1"/>
    <cellStyle name="Followed Hyperlink" xfId="2072" builtinId="9" hidden="1"/>
    <cellStyle name="Followed Hyperlink" xfId="2074" builtinId="9" hidden="1"/>
    <cellStyle name="Followed Hyperlink" xfId="2076" builtinId="9" hidden="1"/>
    <cellStyle name="Followed Hyperlink" xfId="2078" builtinId="9" hidden="1"/>
    <cellStyle name="Followed Hyperlink" xfId="2080" builtinId="9" hidden="1"/>
    <cellStyle name="Followed Hyperlink" xfId="2082" builtinId="9" hidden="1"/>
    <cellStyle name="Followed Hyperlink" xfId="2084" builtinId="9" hidden="1"/>
    <cellStyle name="Followed Hyperlink" xfId="2086" builtinId="9" hidden="1"/>
    <cellStyle name="Followed Hyperlink" xfId="2088" builtinId="9" hidden="1"/>
    <cellStyle name="Followed Hyperlink" xfId="2090" builtinId="9" hidden="1"/>
    <cellStyle name="Followed Hyperlink" xfId="2092" builtinId="9" hidden="1"/>
    <cellStyle name="Followed Hyperlink" xfId="2094" builtinId="9" hidden="1"/>
    <cellStyle name="Followed Hyperlink" xfId="2096" builtinId="9" hidden="1"/>
    <cellStyle name="Followed Hyperlink" xfId="2098" builtinId="9" hidden="1"/>
    <cellStyle name="Followed Hyperlink" xfId="2100" builtinId="9" hidden="1"/>
    <cellStyle name="Followed Hyperlink" xfId="2102" builtinId="9" hidden="1"/>
    <cellStyle name="Followed Hyperlink" xfId="2104" builtinId="9" hidden="1"/>
    <cellStyle name="Followed Hyperlink" xfId="2106" builtinId="9" hidden="1"/>
    <cellStyle name="Followed Hyperlink" xfId="2108" builtinId="9" hidden="1"/>
    <cellStyle name="Followed Hyperlink" xfId="2110" builtinId="9" hidden="1"/>
    <cellStyle name="Followed Hyperlink" xfId="2112" builtinId="9" hidden="1"/>
    <cellStyle name="Followed Hyperlink" xfId="2114" builtinId="9" hidden="1"/>
    <cellStyle name="Followed Hyperlink" xfId="2116" builtinId="9" hidden="1"/>
    <cellStyle name="Followed Hyperlink" xfId="2118" builtinId="9" hidden="1"/>
    <cellStyle name="Followed Hyperlink" xfId="2120" builtinId="9" hidden="1"/>
    <cellStyle name="Followed Hyperlink" xfId="2122" builtinId="9" hidden="1"/>
    <cellStyle name="Followed Hyperlink" xfId="2124" builtinId="9" hidden="1"/>
    <cellStyle name="Followed Hyperlink" xfId="2126" builtinId="9" hidden="1"/>
    <cellStyle name="Followed Hyperlink" xfId="2128" builtinId="9" hidden="1"/>
    <cellStyle name="Followed Hyperlink" xfId="2130" builtinId="9" hidden="1"/>
    <cellStyle name="Followed Hyperlink" xfId="2132" builtinId="9" hidden="1"/>
    <cellStyle name="Followed Hyperlink" xfId="2134" builtinId="9" hidden="1"/>
    <cellStyle name="Followed Hyperlink" xfId="2136" builtinId="9" hidden="1"/>
    <cellStyle name="Followed Hyperlink" xfId="2138" builtinId="9" hidden="1"/>
    <cellStyle name="Followed Hyperlink" xfId="2140" builtinId="9" hidden="1"/>
    <cellStyle name="Followed Hyperlink" xfId="2142" builtinId="9" hidden="1"/>
    <cellStyle name="Followed Hyperlink" xfId="2144" builtinId="9" hidden="1"/>
    <cellStyle name="Followed Hyperlink" xfId="2146" builtinId="9" hidden="1"/>
    <cellStyle name="Followed Hyperlink" xfId="2148" builtinId="9" hidden="1"/>
    <cellStyle name="Followed Hyperlink" xfId="2150" builtinId="9" hidden="1"/>
    <cellStyle name="Followed Hyperlink" xfId="2152" builtinId="9" hidden="1"/>
    <cellStyle name="Followed Hyperlink" xfId="2154" builtinId="9" hidden="1"/>
    <cellStyle name="Followed Hyperlink" xfId="2156" builtinId="9" hidden="1"/>
    <cellStyle name="Followed Hyperlink" xfId="2158" builtinId="9" hidden="1"/>
    <cellStyle name="Followed Hyperlink" xfId="2160" builtinId="9" hidden="1"/>
    <cellStyle name="Followed Hyperlink" xfId="2162" builtinId="9" hidden="1"/>
    <cellStyle name="Followed Hyperlink" xfId="2164" builtinId="9" hidden="1"/>
    <cellStyle name="Followed Hyperlink" xfId="2166" builtinId="9" hidden="1"/>
    <cellStyle name="Followed Hyperlink" xfId="2168" builtinId="9" hidden="1"/>
    <cellStyle name="Followed Hyperlink" xfId="2170" builtinId="9" hidden="1"/>
    <cellStyle name="Followed Hyperlink" xfId="2172" builtinId="9" hidden="1"/>
    <cellStyle name="Followed Hyperlink" xfId="2174" builtinId="9" hidden="1"/>
    <cellStyle name="Followed Hyperlink" xfId="2176" builtinId="9" hidden="1"/>
    <cellStyle name="Followed Hyperlink" xfId="2178" builtinId="9" hidden="1"/>
    <cellStyle name="Followed Hyperlink" xfId="2180" builtinId="9" hidden="1"/>
    <cellStyle name="Followed Hyperlink" xfId="2183" builtinId="9" hidden="1"/>
    <cellStyle name="Followed Hyperlink" xfId="2185" builtinId="9" hidden="1"/>
    <cellStyle name="Followed Hyperlink" xfId="2187" builtinId="9" hidden="1"/>
    <cellStyle name="Followed Hyperlink" xfId="2189" builtinId="9" hidden="1"/>
    <cellStyle name="Followed Hyperlink" xfId="2192" builtinId="9" hidden="1"/>
    <cellStyle name="Followed Hyperlink" xfId="2194" builtinId="9" hidden="1"/>
    <cellStyle name="Followed Hyperlink" xfId="2196" builtinId="9" hidden="1"/>
    <cellStyle name="Followed Hyperlink" xfId="2198" builtinId="9" hidden="1"/>
    <cellStyle name="Followed Hyperlink" xfId="2200" builtinId="9" hidden="1"/>
    <cellStyle name="Followed Hyperlink" xfId="2202" builtinId="9" hidden="1"/>
    <cellStyle name="Followed Hyperlink" xfId="2204" builtinId="9" hidden="1"/>
    <cellStyle name="Followed Hyperlink" xfId="2206" builtinId="9" hidden="1"/>
    <cellStyle name="Followed Hyperlink" xfId="2208" builtinId="9" hidden="1"/>
    <cellStyle name="Followed Hyperlink" xfId="2210" builtinId="9" hidden="1"/>
    <cellStyle name="Followed Hyperlink" xfId="2212" builtinId="9" hidden="1"/>
    <cellStyle name="Followed Hyperlink" xfId="2214" builtinId="9" hidden="1"/>
    <cellStyle name="Followed Hyperlink" xfId="2216" builtinId="9" hidden="1"/>
    <cellStyle name="Followed Hyperlink" xfId="2218" builtinId="9" hidden="1"/>
    <cellStyle name="Followed Hyperlink" xfId="2220" builtinId="9" hidden="1"/>
    <cellStyle name="Followed Hyperlink" xfId="2222" builtinId="9" hidden="1"/>
    <cellStyle name="Followed Hyperlink" xfId="2224" builtinId="9" hidden="1"/>
    <cellStyle name="Followed Hyperlink" xfId="2226" builtinId="9" hidden="1"/>
    <cellStyle name="Followed Hyperlink" xfId="2228" builtinId="9" hidden="1"/>
    <cellStyle name="Followed Hyperlink" xfId="2230" builtinId="9" hidden="1"/>
    <cellStyle name="Followed Hyperlink" xfId="2232" builtinId="9" hidden="1"/>
    <cellStyle name="Followed Hyperlink" xfId="2234" builtinId="9" hidden="1"/>
    <cellStyle name="Followed Hyperlink" xfId="2236" builtinId="9" hidden="1"/>
    <cellStyle name="Followed Hyperlink" xfId="2238" builtinId="9" hidden="1"/>
    <cellStyle name="Followed Hyperlink" xfId="2240" builtinId="9" hidden="1"/>
    <cellStyle name="Followed Hyperlink" xfId="2242" builtinId="9" hidden="1"/>
    <cellStyle name="Followed Hyperlink" xfId="2244" builtinId="9" hidden="1"/>
    <cellStyle name="Followed Hyperlink" xfId="2246" builtinId="9" hidden="1"/>
    <cellStyle name="Followed Hyperlink" xfId="2248" builtinId="9" hidden="1"/>
    <cellStyle name="Followed Hyperlink" xfId="2250" builtinId="9" hidden="1"/>
    <cellStyle name="Followed Hyperlink" xfId="2252" builtinId="9" hidden="1"/>
    <cellStyle name="Followed Hyperlink" xfId="2254" builtinId="9" hidden="1"/>
    <cellStyle name="Followed Hyperlink" xfId="2256" builtinId="9" hidden="1"/>
    <cellStyle name="Followed Hyperlink" xfId="2258" builtinId="9" hidden="1"/>
    <cellStyle name="Followed Hyperlink" xfId="2260" builtinId="9" hidden="1"/>
    <cellStyle name="Followed Hyperlink" xfId="2262" builtinId="9" hidden="1"/>
    <cellStyle name="Followed Hyperlink" xfId="2264" builtinId="9" hidden="1"/>
    <cellStyle name="Followed Hyperlink" xfId="2266" builtinId="9" hidden="1"/>
    <cellStyle name="Followed Hyperlink" xfId="2268" builtinId="9" hidden="1"/>
    <cellStyle name="Followed Hyperlink" xfId="2270" builtinId="9" hidden="1"/>
    <cellStyle name="Followed Hyperlink" xfId="2272" builtinId="9" hidden="1"/>
    <cellStyle name="Followed Hyperlink" xfId="2274" builtinId="9" hidden="1"/>
    <cellStyle name="Followed Hyperlink" xfId="2276" builtinId="9" hidden="1"/>
    <cellStyle name="Followed Hyperlink" xfId="2278" builtinId="9" hidden="1"/>
    <cellStyle name="Followed Hyperlink" xfId="2280" builtinId="9" hidden="1"/>
    <cellStyle name="Followed Hyperlink" xfId="2282" builtinId="9" hidden="1"/>
    <cellStyle name="Followed Hyperlink" xfId="2284" builtinId="9" hidden="1"/>
    <cellStyle name="Followed Hyperlink" xfId="2286" builtinId="9" hidden="1"/>
    <cellStyle name="Followed Hyperlink" xfId="2288" builtinId="9" hidden="1"/>
    <cellStyle name="Followed Hyperlink" xfId="2290" builtinId="9" hidden="1"/>
    <cellStyle name="Followed Hyperlink" xfId="2292" builtinId="9" hidden="1"/>
    <cellStyle name="Followed Hyperlink" xfId="2294" builtinId="9" hidden="1"/>
    <cellStyle name="Followed Hyperlink" xfId="2296" builtinId="9" hidden="1"/>
    <cellStyle name="Followed Hyperlink" xfId="2298" builtinId="9" hidden="1"/>
    <cellStyle name="Followed Hyperlink" xfId="2300" builtinId="9" hidden="1"/>
    <cellStyle name="Followed Hyperlink" xfId="2302" builtinId="9" hidden="1"/>
    <cellStyle name="Followed Hyperlink" xfId="2304" builtinId="9" hidden="1"/>
    <cellStyle name="Followed Hyperlink" xfId="2306" builtinId="9" hidden="1"/>
    <cellStyle name="Followed Hyperlink" xfId="2308" builtinId="9" hidden="1"/>
    <cellStyle name="Followed Hyperlink" xfId="2310" builtinId="9" hidden="1"/>
    <cellStyle name="Followed Hyperlink" xfId="2312" builtinId="9" hidden="1"/>
    <cellStyle name="Followed Hyperlink" xfId="2314" builtinId="9" hidden="1"/>
    <cellStyle name="Followed Hyperlink" xfId="2316" builtinId="9" hidden="1"/>
    <cellStyle name="Followed Hyperlink" xfId="2318" builtinId="9" hidden="1"/>
    <cellStyle name="Followed Hyperlink" xfId="2320" builtinId="9" hidden="1"/>
    <cellStyle name="Followed Hyperlink" xfId="2322" builtinId="9" hidden="1"/>
    <cellStyle name="Followed Hyperlink" xfId="2324" builtinId="9" hidden="1"/>
    <cellStyle name="Followed Hyperlink" xfId="2326" builtinId="9" hidden="1"/>
    <cellStyle name="Followed Hyperlink" xfId="2328" builtinId="9" hidden="1"/>
    <cellStyle name="Followed Hyperlink" xfId="2330" builtinId="9" hidden="1"/>
    <cellStyle name="Followed Hyperlink" xfId="2332" builtinId="9" hidden="1"/>
    <cellStyle name="Followed Hyperlink" xfId="2334" builtinId="9" hidden="1"/>
    <cellStyle name="Followed Hyperlink" xfId="2336" builtinId="9" hidden="1"/>
    <cellStyle name="Followed Hyperlink" xfId="2338" builtinId="9" hidden="1"/>
    <cellStyle name="Followed Hyperlink" xfId="2340" builtinId="9" hidden="1"/>
    <cellStyle name="Followed Hyperlink" xfId="2342" builtinId="9" hidden="1"/>
    <cellStyle name="Followed Hyperlink" xfId="2344" builtinId="9" hidden="1"/>
    <cellStyle name="Followed Hyperlink" xfId="2346" builtinId="9" hidden="1"/>
    <cellStyle name="Followed Hyperlink" xfId="2348" builtinId="9" hidden="1"/>
    <cellStyle name="Followed Hyperlink" xfId="2350" builtinId="9" hidden="1"/>
    <cellStyle name="Followed Hyperlink" xfId="2352" builtinId="9" hidden="1"/>
    <cellStyle name="Followed Hyperlink" xfId="2354" builtinId="9" hidden="1"/>
    <cellStyle name="Followed Hyperlink" xfId="2356" builtinId="9" hidden="1"/>
    <cellStyle name="Followed Hyperlink" xfId="2358" builtinId="9" hidden="1"/>
    <cellStyle name="Followed Hyperlink" xfId="2360" builtinId="9" hidden="1"/>
    <cellStyle name="Followed Hyperlink" xfId="2362" builtinId="9" hidden="1"/>
    <cellStyle name="Followed Hyperlink" xfId="2364" builtinId="9" hidden="1"/>
    <cellStyle name="Followed Hyperlink" xfId="2366" builtinId="9" hidden="1"/>
    <cellStyle name="Followed Hyperlink" xfId="2368" builtinId="9" hidden="1"/>
    <cellStyle name="Followed Hyperlink" xfId="2370" builtinId="9" hidden="1"/>
    <cellStyle name="Followed Hyperlink" xfId="2372" builtinId="9" hidden="1"/>
    <cellStyle name="Followed Hyperlink" xfId="2374" builtinId="9" hidden="1"/>
    <cellStyle name="Followed Hyperlink" xfId="2376" builtinId="9" hidden="1"/>
    <cellStyle name="Followed Hyperlink" xfId="2378" builtinId="9" hidden="1"/>
    <cellStyle name="Followed Hyperlink" xfId="2380" builtinId="9" hidden="1"/>
    <cellStyle name="Followed Hyperlink" xfId="2382" builtinId="9" hidden="1"/>
    <cellStyle name="Followed Hyperlink" xfId="2384" builtinId="9" hidden="1"/>
    <cellStyle name="Followed Hyperlink" xfId="2386" builtinId="9" hidden="1"/>
    <cellStyle name="Followed Hyperlink" xfId="2388" builtinId="9" hidden="1"/>
    <cellStyle name="Followed Hyperlink" xfId="2390" builtinId="9" hidden="1"/>
    <cellStyle name="Followed Hyperlink" xfId="2392" builtinId="9" hidden="1"/>
    <cellStyle name="Followed Hyperlink" xfId="2394" builtinId="9" hidden="1"/>
    <cellStyle name="Followed Hyperlink" xfId="2396" builtinId="9" hidden="1"/>
    <cellStyle name="Followed Hyperlink" xfId="2398" builtinId="9" hidden="1"/>
    <cellStyle name="Followed Hyperlink" xfId="2400" builtinId="9" hidden="1"/>
    <cellStyle name="Followed Hyperlink" xfId="2402" builtinId="9" hidden="1"/>
    <cellStyle name="Followed Hyperlink" xfId="2404" builtinId="9" hidden="1"/>
    <cellStyle name="Followed Hyperlink" xfId="2406" builtinId="9" hidden="1"/>
    <cellStyle name="Followed Hyperlink" xfId="2408" builtinId="9" hidden="1"/>
    <cellStyle name="Followed Hyperlink" xfId="2410" builtinId="9" hidden="1"/>
    <cellStyle name="Followed Hyperlink" xfId="2412" builtinId="9" hidden="1"/>
    <cellStyle name="Followed Hyperlink" xfId="2414" builtinId="9" hidden="1"/>
    <cellStyle name="Followed Hyperlink" xfId="2416" builtinId="9" hidden="1"/>
    <cellStyle name="Followed Hyperlink" xfId="2418" builtinId="9" hidden="1"/>
    <cellStyle name="Followed Hyperlink" xfId="2420" builtinId="9" hidden="1"/>
    <cellStyle name="Followed Hyperlink" xfId="2422" builtinId="9" hidden="1"/>
    <cellStyle name="Followed Hyperlink" xfId="2424" builtinId="9" hidden="1"/>
    <cellStyle name="Followed Hyperlink" xfId="2426" builtinId="9" hidden="1"/>
    <cellStyle name="Followed Hyperlink" xfId="2428" builtinId="9" hidden="1"/>
    <cellStyle name="Followed Hyperlink" xfId="2430" builtinId="9" hidden="1"/>
    <cellStyle name="Followed Hyperlink" xfId="2432" builtinId="9" hidden="1"/>
    <cellStyle name="Followed Hyperlink" xfId="2434" builtinId="9" hidden="1"/>
    <cellStyle name="Followed Hyperlink" xfId="2436" builtinId="9" hidden="1"/>
    <cellStyle name="Followed Hyperlink" xfId="2438" builtinId="9" hidden="1"/>
    <cellStyle name="Followed Hyperlink" xfId="2440" builtinId="9" hidden="1"/>
    <cellStyle name="Followed Hyperlink" xfId="2442" builtinId="9" hidden="1"/>
    <cellStyle name="Followed Hyperlink" xfId="2444" builtinId="9" hidden="1"/>
    <cellStyle name="Followed Hyperlink" xfId="2446" builtinId="9" hidden="1"/>
    <cellStyle name="Followed Hyperlink" xfId="2448" builtinId="9" hidden="1"/>
    <cellStyle name="Followed Hyperlink" xfId="2450" builtinId="9" hidden="1"/>
    <cellStyle name="Followed Hyperlink" xfId="2452" builtinId="9" hidden="1"/>
    <cellStyle name="Followed Hyperlink" xfId="2454" builtinId="9" hidden="1"/>
    <cellStyle name="Followed Hyperlink" xfId="2456" builtinId="9" hidden="1"/>
    <cellStyle name="Followed Hyperlink" xfId="2458" builtinId="9" hidden="1"/>
    <cellStyle name="Followed Hyperlink" xfId="2460" builtinId="9" hidden="1"/>
    <cellStyle name="Followed Hyperlink" xfId="2462" builtinId="9" hidden="1"/>
    <cellStyle name="Followed Hyperlink" xfId="2464" builtinId="9" hidden="1"/>
    <cellStyle name="Followed Hyperlink" xfId="2466" builtinId="9" hidden="1"/>
    <cellStyle name="Followed Hyperlink" xfId="2468" builtinId="9" hidden="1"/>
    <cellStyle name="Followed Hyperlink" xfId="2470" builtinId="9" hidden="1"/>
    <cellStyle name="Followed Hyperlink" xfId="2472" builtinId="9" hidden="1"/>
    <cellStyle name="Followed Hyperlink" xfId="2474" builtinId="9" hidden="1"/>
    <cellStyle name="Followed Hyperlink" xfId="2476" builtinId="9" hidden="1"/>
    <cellStyle name="Followed Hyperlink" xfId="2478" builtinId="9" hidden="1"/>
    <cellStyle name="Followed Hyperlink" xfId="2480" builtinId="9" hidden="1"/>
    <cellStyle name="Followed Hyperlink" xfId="2482" builtinId="9" hidden="1"/>
    <cellStyle name="Followed Hyperlink" xfId="2484" builtinId="9" hidden="1"/>
    <cellStyle name="Followed Hyperlink" xfId="2486" builtinId="9" hidden="1"/>
    <cellStyle name="Followed Hyperlink" xfId="2488" builtinId="9" hidden="1"/>
    <cellStyle name="Followed Hyperlink" xfId="2490" builtinId="9" hidden="1"/>
    <cellStyle name="Followed Hyperlink" xfId="2492" builtinId="9" hidden="1"/>
    <cellStyle name="Followed Hyperlink" xfId="2494" builtinId="9" hidden="1"/>
    <cellStyle name="Followed Hyperlink" xfId="2496" builtinId="9" hidden="1"/>
    <cellStyle name="Followed Hyperlink" xfId="2498" builtinId="9" hidden="1"/>
    <cellStyle name="Followed Hyperlink" xfId="2500" builtinId="9" hidden="1"/>
    <cellStyle name="Followed Hyperlink" xfId="2502" builtinId="9" hidden="1"/>
    <cellStyle name="Followed Hyperlink" xfId="2504" builtinId="9" hidden="1"/>
    <cellStyle name="Followed Hyperlink" xfId="2506" builtinId="9" hidden="1"/>
    <cellStyle name="Followed Hyperlink" xfId="2508" builtinId="9" hidden="1"/>
    <cellStyle name="Followed Hyperlink" xfId="2510" builtinId="9" hidden="1"/>
    <cellStyle name="Followed Hyperlink" xfId="2512" builtinId="9" hidden="1"/>
    <cellStyle name="Followed Hyperlink" xfId="2514" builtinId="9" hidden="1"/>
    <cellStyle name="Followed Hyperlink" xfId="2516" builtinId="9" hidden="1"/>
    <cellStyle name="Followed Hyperlink" xfId="2518" builtinId="9" hidden="1"/>
    <cellStyle name="Followed Hyperlink" xfId="2520" builtinId="9" hidden="1"/>
    <cellStyle name="Followed Hyperlink" xfId="2522" builtinId="9" hidden="1"/>
    <cellStyle name="Followed Hyperlink" xfId="2524" builtinId="9" hidden="1"/>
    <cellStyle name="Followed Hyperlink" xfId="2526" builtinId="9" hidden="1"/>
    <cellStyle name="Followed Hyperlink" xfId="2528" builtinId="9" hidden="1"/>
    <cellStyle name="Followed Hyperlink" xfId="2530" builtinId="9" hidden="1"/>
    <cellStyle name="Followed Hyperlink" xfId="2532" builtinId="9" hidden="1"/>
    <cellStyle name="Followed Hyperlink" xfId="2534" builtinId="9" hidden="1"/>
    <cellStyle name="Followed Hyperlink" xfId="2536" builtinId="9" hidden="1"/>
    <cellStyle name="Followed Hyperlink" xfId="2538" builtinId="9" hidden="1"/>
    <cellStyle name="Followed Hyperlink" xfId="2540" builtinId="9" hidden="1"/>
    <cellStyle name="Followed Hyperlink" xfId="2542" builtinId="9" hidden="1"/>
    <cellStyle name="Followed Hyperlink" xfId="2544" builtinId="9" hidden="1"/>
    <cellStyle name="Followed Hyperlink" xfId="2546" builtinId="9" hidden="1"/>
    <cellStyle name="Followed Hyperlink" xfId="2548" builtinId="9" hidden="1"/>
    <cellStyle name="Followed Hyperlink" xfId="2550" builtinId="9" hidden="1"/>
    <cellStyle name="Followed Hyperlink" xfId="2552" builtinId="9" hidden="1"/>
    <cellStyle name="Followed Hyperlink" xfId="2554" builtinId="9" hidden="1"/>
    <cellStyle name="Followed Hyperlink" xfId="2556" builtinId="9" hidden="1"/>
    <cellStyle name="Followed Hyperlink" xfId="2558" builtinId="9" hidden="1"/>
    <cellStyle name="Followed Hyperlink" xfId="2560" builtinId="9" hidden="1"/>
    <cellStyle name="Followed Hyperlink" xfId="2562" builtinId="9" hidden="1"/>
    <cellStyle name="Followed Hyperlink" xfId="2564" builtinId="9" hidden="1"/>
    <cellStyle name="Followed Hyperlink" xfId="2566" builtinId="9" hidden="1"/>
    <cellStyle name="Followed Hyperlink" xfId="2568" builtinId="9" hidden="1"/>
    <cellStyle name="Followed Hyperlink" xfId="2570" builtinId="9" hidden="1"/>
    <cellStyle name="Followed Hyperlink" xfId="2572" builtinId="9" hidden="1"/>
    <cellStyle name="Followed Hyperlink" xfId="2574" builtinId="9" hidden="1"/>
    <cellStyle name="Followed Hyperlink" xfId="2576" builtinId="9" hidden="1"/>
    <cellStyle name="Followed Hyperlink" xfId="2578" builtinId="9" hidden="1"/>
    <cellStyle name="Followed Hyperlink" xfId="2580" builtinId="9" hidden="1"/>
    <cellStyle name="Followed Hyperlink" xfId="2582" builtinId="9" hidden="1"/>
    <cellStyle name="Followed Hyperlink" xfId="2584" builtinId="9" hidden="1"/>
    <cellStyle name="Followed Hyperlink" xfId="2586" builtinId="9" hidden="1"/>
    <cellStyle name="Followed Hyperlink" xfId="2588" builtinId="9" hidden="1"/>
    <cellStyle name="Followed Hyperlink" xfId="2590" builtinId="9" hidden="1"/>
    <cellStyle name="Followed Hyperlink" xfId="2592" builtinId="9" hidden="1"/>
    <cellStyle name="Followed Hyperlink" xfId="2594" builtinId="9" hidden="1"/>
    <cellStyle name="Followed Hyperlink" xfId="2596" builtinId="9" hidden="1"/>
    <cellStyle name="Followed Hyperlink" xfId="2598" builtinId="9" hidden="1"/>
    <cellStyle name="Followed Hyperlink" xfId="2600" builtinId="9" hidden="1"/>
    <cellStyle name="Followed Hyperlink" xfId="2602" builtinId="9" hidden="1"/>
    <cellStyle name="Followed Hyperlink" xfId="2604" builtinId="9" hidden="1"/>
    <cellStyle name="Followed Hyperlink" xfId="2606" builtinId="9" hidden="1"/>
    <cellStyle name="Followed Hyperlink" xfId="2608" builtinId="9" hidden="1"/>
    <cellStyle name="Followed Hyperlink" xfId="2610" builtinId="9" hidden="1"/>
    <cellStyle name="Followed Hyperlink" xfId="2612" builtinId="9" hidden="1"/>
    <cellStyle name="Followed Hyperlink" xfId="2614" builtinId="9" hidden="1"/>
    <cellStyle name="Followed Hyperlink" xfId="2616" builtinId="9" hidden="1"/>
    <cellStyle name="Followed Hyperlink" xfId="2618" builtinId="9" hidden="1"/>
    <cellStyle name="Followed Hyperlink" xfId="2620" builtinId="9" hidden="1"/>
    <cellStyle name="Followed Hyperlink" xfId="2622" builtinId="9" hidden="1"/>
    <cellStyle name="Followed Hyperlink" xfId="2624" builtinId="9" hidden="1"/>
    <cellStyle name="Followed Hyperlink" xfId="2626" builtinId="9" hidden="1"/>
    <cellStyle name="Followed Hyperlink" xfId="2628" builtinId="9" hidden="1"/>
    <cellStyle name="Followed Hyperlink" xfId="2630" builtinId="9" hidden="1"/>
    <cellStyle name="Followed Hyperlink" xfId="2632" builtinId="9" hidden="1"/>
    <cellStyle name="Followed Hyperlink" xfId="2634" builtinId="9" hidden="1"/>
    <cellStyle name="Followed Hyperlink" xfId="2636" builtinId="9" hidden="1"/>
    <cellStyle name="Followed Hyperlink" xfId="2638" builtinId="9" hidden="1"/>
    <cellStyle name="Followed Hyperlink" xfId="2640" builtinId="9" hidden="1"/>
    <cellStyle name="Followed Hyperlink" xfId="2642" builtinId="9" hidden="1"/>
    <cellStyle name="Followed Hyperlink" xfId="2644" builtinId="9" hidden="1"/>
    <cellStyle name="Followed Hyperlink" xfId="2646" builtinId="9" hidden="1"/>
    <cellStyle name="Followed Hyperlink" xfId="2648" builtinId="9" hidden="1"/>
    <cellStyle name="Followed Hyperlink" xfId="2650" builtinId="9" hidden="1"/>
    <cellStyle name="Followed Hyperlink" xfId="2652" builtinId="9" hidden="1"/>
    <cellStyle name="Followed Hyperlink" xfId="2654" builtinId="9" hidden="1"/>
    <cellStyle name="Followed Hyperlink" xfId="2656" builtinId="9" hidden="1"/>
    <cellStyle name="Followed Hyperlink" xfId="2658" builtinId="9" hidden="1"/>
    <cellStyle name="Followed Hyperlink" xfId="2660" builtinId="9" hidden="1"/>
    <cellStyle name="Followed Hyperlink" xfId="2662" builtinId="9" hidden="1"/>
    <cellStyle name="Followed Hyperlink" xfId="2664" builtinId="9" hidden="1"/>
    <cellStyle name="Followed Hyperlink" xfId="2666" builtinId="9" hidden="1"/>
    <cellStyle name="Followed Hyperlink" xfId="2668" builtinId="9" hidden="1"/>
    <cellStyle name="Followed Hyperlink" xfId="2670" builtinId="9" hidden="1"/>
    <cellStyle name="Followed Hyperlink" xfId="2672" builtinId="9" hidden="1"/>
    <cellStyle name="Followed Hyperlink" xfId="2674" builtinId="9" hidden="1"/>
    <cellStyle name="Followed Hyperlink" xfId="2676" builtinId="9" hidden="1"/>
    <cellStyle name="Followed Hyperlink" xfId="2678" builtinId="9" hidden="1"/>
    <cellStyle name="Followed Hyperlink" xfId="2680" builtinId="9" hidden="1"/>
    <cellStyle name="Followed Hyperlink" xfId="2682" builtinId="9" hidden="1"/>
    <cellStyle name="Followed Hyperlink" xfId="2684" builtinId="9" hidden="1"/>
    <cellStyle name="Followed Hyperlink" xfId="2686" builtinId="9" hidden="1"/>
    <cellStyle name="Followed Hyperlink" xfId="2688" builtinId="9" hidden="1"/>
    <cellStyle name="Followed Hyperlink" xfId="2690" builtinId="9" hidden="1"/>
    <cellStyle name="Followed Hyperlink" xfId="2692" builtinId="9" hidden="1"/>
    <cellStyle name="Followed Hyperlink" xfId="2694" builtinId="9" hidden="1"/>
    <cellStyle name="Followed Hyperlink" xfId="2696" builtinId="9" hidden="1"/>
    <cellStyle name="Followed Hyperlink" xfId="2698" builtinId="9" hidden="1"/>
    <cellStyle name="Followed Hyperlink" xfId="2700" builtinId="9" hidden="1"/>
    <cellStyle name="Followed Hyperlink" xfId="2702" builtinId="9" hidden="1"/>
    <cellStyle name="Followed Hyperlink" xfId="2704" builtinId="9" hidden="1"/>
    <cellStyle name="Followed Hyperlink" xfId="2706" builtinId="9" hidden="1"/>
    <cellStyle name="Followed Hyperlink" xfId="2708" builtinId="9" hidden="1"/>
    <cellStyle name="Followed Hyperlink" xfId="2710" builtinId="9" hidden="1"/>
    <cellStyle name="Followed Hyperlink" xfId="2712" builtinId="9" hidden="1"/>
    <cellStyle name="Followed Hyperlink" xfId="2714" builtinId="9" hidden="1"/>
    <cellStyle name="Followed Hyperlink" xfId="2716" builtinId="9" hidden="1"/>
    <cellStyle name="Followed Hyperlink" xfId="2718" builtinId="9" hidden="1"/>
    <cellStyle name="Followed Hyperlink" xfId="2720" builtinId="9" hidden="1"/>
    <cellStyle name="Followed Hyperlink" xfId="2722" builtinId="9" hidden="1"/>
    <cellStyle name="Followed Hyperlink" xfId="2724" builtinId="9" hidden="1"/>
    <cellStyle name="Followed Hyperlink" xfId="2726" builtinId="9" hidden="1"/>
    <cellStyle name="Followed Hyperlink" xfId="2728" builtinId="9" hidden="1"/>
    <cellStyle name="Followed Hyperlink" xfId="2730" builtinId="9" hidden="1"/>
    <cellStyle name="Followed Hyperlink" xfId="2732" builtinId="9" hidden="1"/>
    <cellStyle name="Followed Hyperlink" xfId="2734" builtinId="9" hidden="1"/>
    <cellStyle name="Followed Hyperlink" xfId="2736" builtinId="9" hidden="1"/>
    <cellStyle name="Followed Hyperlink" xfId="2738" builtinId="9" hidden="1"/>
    <cellStyle name="Followed Hyperlink" xfId="2740" builtinId="9" hidden="1"/>
    <cellStyle name="Followed Hyperlink" xfId="2742" builtinId="9" hidden="1"/>
    <cellStyle name="Followed Hyperlink" xfId="2744" builtinId="9" hidden="1"/>
    <cellStyle name="Followed Hyperlink" xfId="2746" builtinId="9" hidden="1"/>
    <cellStyle name="Followed Hyperlink" xfId="2748" builtinId="9" hidden="1"/>
    <cellStyle name="Followed Hyperlink" xfId="2750" builtinId="9" hidden="1"/>
    <cellStyle name="Followed Hyperlink" xfId="2752" builtinId="9" hidden="1"/>
    <cellStyle name="Followed Hyperlink" xfId="2754" builtinId="9" hidden="1"/>
    <cellStyle name="Followed Hyperlink" xfId="2756" builtinId="9" hidden="1"/>
    <cellStyle name="Followed Hyperlink" xfId="2758" builtinId="9" hidden="1"/>
    <cellStyle name="Followed Hyperlink" xfId="2760" builtinId="9" hidden="1"/>
    <cellStyle name="Followed Hyperlink" xfId="2762" builtinId="9" hidden="1"/>
    <cellStyle name="Followed Hyperlink" xfId="2764" builtinId="9" hidden="1"/>
    <cellStyle name="Followed Hyperlink" xfId="2766" builtinId="9" hidden="1"/>
    <cellStyle name="Followed Hyperlink" xfId="2768" builtinId="9" hidden="1"/>
    <cellStyle name="Followed Hyperlink" xfId="2770" builtinId="9" hidden="1"/>
    <cellStyle name="Followed Hyperlink" xfId="2772" builtinId="9" hidden="1"/>
    <cellStyle name="Followed Hyperlink" xfId="2774" builtinId="9" hidden="1"/>
    <cellStyle name="Followed Hyperlink" xfId="2776" builtinId="9" hidden="1"/>
    <cellStyle name="Followed Hyperlink" xfId="2778" builtinId="9" hidden="1"/>
    <cellStyle name="Followed Hyperlink" xfId="2780" builtinId="9" hidden="1"/>
    <cellStyle name="Followed Hyperlink" xfId="2782" builtinId="9" hidden="1"/>
    <cellStyle name="Followed Hyperlink" xfId="2784" builtinId="9" hidden="1"/>
    <cellStyle name="Followed Hyperlink" xfId="2786" builtinId="9" hidden="1"/>
    <cellStyle name="Followed Hyperlink" xfId="2788" builtinId="9" hidden="1"/>
    <cellStyle name="Followed Hyperlink" xfId="2790" builtinId="9" hidden="1"/>
    <cellStyle name="Followed Hyperlink" xfId="2792" builtinId="9" hidden="1"/>
    <cellStyle name="Followed Hyperlink" xfId="2794" builtinId="9" hidden="1"/>
    <cellStyle name="Followed Hyperlink" xfId="2796" builtinId="9" hidden="1"/>
    <cellStyle name="Followed Hyperlink" xfId="2798" builtinId="9" hidden="1"/>
    <cellStyle name="Followed Hyperlink" xfId="2800" builtinId="9" hidden="1"/>
    <cellStyle name="Followed Hyperlink" xfId="2802" builtinId="9" hidden="1"/>
    <cellStyle name="Followed Hyperlink" xfId="2804" builtinId="9" hidden="1"/>
    <cellStyle name="Followed Hyperlink" xfId="2806" builtinId="9" hidden="1"/>
    <cellStyle name="Followed Hyperlink" xfId="2808" builtinId="9" hidden="1"/>
    <cellStyle name="Followed Hyperlink" xfId="2810" builtinId="9" hidden="1"/>
    <cellStyle name="Followed Hyperlink" xfId="2812" builtinId="9" hidden="1"/>
    <cellStyle name="Followed Hyperlink" xfId="2814" builtinId="9" hidden="1"/>
    <cellStyle name="Followed Hyperlink" xfId="2816" builtinId="9" hidden="1"/>
    <cellStyle name="Followed Hyperlink" xfId="2818" builtinId="9" hidden="1"/>
    <cellStyle name="Followed Hyperlink" xfId="2820" builtinId="9" hidden="1"/>
    <cellStyle name="Followed Hyperlink" xfId="2822" builtinId="9" hidden="1"/>
    <cellStyle name="Followed Hyperlink" xfId="2824" builtinId="9" hidden="1"/>
    <cellStyle name="Followed Hyperlink" xfId="2826" builtinId="9" hidden="1"/>
    <cellStyle name="Followed Hyperlink" xfId="2828" builtinId="9" hidden="1"/>
    <cellStyle name="Followed Hyperlink" xfId="2830" builtinId="9" hidden="1"/>
    <cellStyle name="Followed Hyperlink" xfId="2832" builtinId="9" hidden="1"/>
    <cellStyle name="Followed Hyperlink" xfId="2834" builtinId="9" hidden="1"/>
    <cellStyle name="Followed Hyperlink" xfId="2836" builtinId="9" hidden="1"/>
    <cellStyle name="Followed Hyperlink" xfId="2838" builtinId="9" hidden="1"/>
    <cellStyle name="Followed Hyperlink" xfId="2840" builtinId="9" hidden="1"/>
    <cellStyle name="Followed Hyperlink" xfId="2842" builtinId="9" hidden="1"/>
    <cellStyle name="Followed Hyperlink" xfId="2844" builtinId="9" hidden="1"/>
    <cellStyle name="Followed Hyperlink" xfId="2846" builtinId="9" hidden="1"/>
    <cellStyle name="Followed Hyperlink" xfId="2848" builtinId="9" hidden="1"/>
    <cellStyle name="Followed Hyperlink" xfId="2850" builtinId="9" hidden="1"/>
    <cellStyle name="Followed Hyperlink" xfId="2852" builtinId="9" hidden="1"/>
    <cellStyle name="Followed Hyperlink" xfId="2854" builtinId="9" hidden="1"/>
    <cellStyle name="Followed Hyperlink" xfId="2856" builtinId="9" hidden="1"/>
    <cellStyle name="Followed Hyperlink" xfId="2858" builtinId="9" hidden="1"/>
    <cellStyle name="Followed Hyperlink" xfId="2860" builtinId="9" hidden="1"/>
    <cellStyle name="Followed Hyperlink" xfId="2862" builtinId="9" hidden="1"/>
    <cellStyle name="Followed Hyperlink" xfId="2864" builtinId="9" hidden="1"/>
    <cellStyle name="Followed Hyperlink" xfId="2866" builtinId="9" hidden="1"/>
    <cellStyle name="Followed Hyperlink" xfId="2868" builtinId="9" hidden="1"/>
    <cellStyle name="Followed Hyperlink" xfId="2870" builtinId="9" hidden="1"/>
    <cellStyle name="Followed Hyperlink" xfId="2872" builtinId="9" hidden="1"/>
    <cellStyle name="Followed Hyperlink" xfId="2874" builtinId="9" hidden="1"/>
    <cellStyle name="Followed Hyperlink" xfId="2876" builtinId="9" hidden="1"/>
    <cellStyle name="Followed Hyperlink" xfId="2878" builtinId="9" hidden="1"/>
    <cellStyle name="Followed Hyperlink" xfId="2880" builtinId="9" hidden="1"/>
    <cellStyle name="Followed Hyperlink" xfId="2882" builtinId="9" hidden="1"/>
    <cellStyle name="Followed Hyperlink" xfId="2884" builtinId="9" hidden="1"/>
    <cellStyle name="Followed Hyperlink" xfId="2886" builtinId="9" hidden="1"/>
    <cellStyle name="Followed Hyperlink" xfId="2888" builtinId="9" hidden="1"/>
    <cellStyle name="Followed Hyperlink" xfId="2890" builtinId="9" hidden="1"/>
    <cellStyle name="Followed Hyperlink" xfId="2892" builtinId="9" hidden="1"/>
    <cellStyle name="Followed Hyperlink" xfId="2894" builtinId="9" hidden="1"/>
    <cellStyle name="Followed Hyperlink" xfId="2896" builtinId="9" hidden="1"/>
    <cellStyle name="Followed Hyperlink" xfId="2898" builtinId="9" hidden="1"/>
    <cellStyle name="Followed Hyperlink" xfId="2900" builtinId="9" hidden="1"/>
    <cellStyle name="Followed Hyperlink" xfId="2902" builtinId="9" hidden="1"/>
    <cellStyle name="Followed Hyperlink" xfId="2904" builtinId="9" hidden="1"/>
    <cellStyle name="Followed Hyperlink" xfId="2906" builtinId="9" hidden="1"/>
    <cellStyle name="Followed Hyperlink" xfId="2908" builtinId="9" hidden="1"/>
    <cellStyle name="Followed Hyperlink" xfId="2910" builtinId="9" hidden="1"/>
    <cellStyle name="Followed Hyperlink" xfId="2912" builtinId="9" hidden="1"/>
    <cellStyle name="Followed Hyperlink" xfId="2914" builtinId="9" hidden="1"/>
    <cellStyle name="Followed Hyperlink" xfId="2916" builtinId="9" hidden="1"/>
    <cellStyle name="Followed Hyperlink" xfId="2918" builtinId="9" hidden="1"/>
    <cellStyle name="Followed Hyperlink" xfId="2920" builtinId="9" hidden="1"/>
    <cellStyle name="Followed Hyperlink" xfId="2922" builtinId="9" hidden="1"/>
    <cellStyle name="Followed Hyperlink" xfId="2924" builtinId="9" hidden="1"/>
    <cellStyle name="Followed Hyperlink" xfId="2926" builtinId="9" hidden="1"/>
    <cellStyle name="Followed Hyperlink" xfId="2928" builtinId="9" hidden="1"/>
    <cellStyle name="Followed Hyperlink" xfId="2930" builtinId="9" hidden="1"/>
    <cellStyle name="Followed Hyperlink" xfId="2932" builtinId="9" hidden="1"/>
    <cellStyle name="Followed Hyperlink" xfId="2934" builtinId="9" hidden="1"/>
    <cellStyle name="Followed Hyperlink" xfId="2936" builtinId="9" hidden="1"/>
    <cellStyle name="Followed Hyperlink" xfId="2938" builtinId="9" hidden="1"/>
    <cellStyle name="Followed Hyperlink" xfId="2940" builtinId="9" hidden="1"/>
    <cellStyle name="Followed Hyperlink" xfId="2942" builtinId="9" hidden="1"/>
    <cellStyle name="Followed Hyperlink" xfId="2944" builtinId="9" hidden="1"/>
    <cellStyle name="Followed Hyperlink" xfId="2946" builtinId="9" hidden="1"/>
    <cellStyle name="Followed Hyperlink" xfId="2948" builtinId="9" hidden="1"/>
    <cellStyle name="Followed Hyperlink" xfId="2950" builtinId="9" hidden="1"/>
    <cellStyle name="Followed Hyperlink" xfId="2952" builtinId="9" hidden="1"/>
    <cellStyle name="Followed Hyperlink" xfId="2954" builtinId="9" hidden="1"/>
    <cellStyle name="Followed Hyperlink" xfId="2956" builtinId="9" hidden="1"/>
    <cellStyle name="Followed Hyperlink" xfId="2958" builtinId="9" hidden="1"/>
    <cellStyle name="Followed Hyperlink" xfId="2960" builtinId="9" hidden="1"/>
    <cellStyle name="Followed Hyperlink" xfId="2962" builtinId="9" hidden="1"/>
    <cellStyle name="Followed Hyperlink" xfId="2964" builtinId="9" hidden="1"/>
    <cellStyle name="Followed Hyperlink" xfId="2966" builtinId="9" hidden="1"/>
    <cellStyle name="Followed Hyperlink" xfId="2968" builtinId="9" hidden="1"/>
    <cellStyle name="Followed Hyperlink" xfId="2970" builtinId="9" hidden="1"/>
    <cellStyle name="Followed Hyperlink" xfId="2972" builtinId="9" hidden="1"/>
    <cellStyle name="Followed Hyperlink" xfId="2974" builtinId="9" hidden="1"/>
    <cellStyle name="Followed Hyperlink" xfId="2976" builtinId="9" hidden="1"/>
    <cellStyle name="Followed Hyperlink" xfId="2978" builtinId="9" hidden="1"/>
    <cellStyle name="Followed Hyperlink" xfId="2980" builtinId="9" hidden="1"/>
    <cellStyle name="Followed Hyperlink" xfId="2982" builtinId="9" hidden="1"/>
    <cellStyle name="Followed Hyperlink" xfId="2984" builtinId="9" hidden="1"/>
    <cellStyle name="Followed Hyperlink" xfId="2986" builtinId="9" hidden="1"/>
    <cellStyle name="Followed Hyperlink" xfId="2988" builtinId="9" hidden="1"/>
    <cellStyle name="Followed Hyperlink" xfId="2990" builtinId="9" hidden="1"/>
    <cellStyle name="Followed Hyperlink" xfId="2992" builtinId="9" hidden="1"/>
    <cellStyle name="Followed Hyperlink" xfId="2994" builtinId="9" hidden="1"/>
    <cellStyle name="Followed Hyperlink" xfId="2996" builtinId="9" hidden="1"/>
    <cellStyle name="Followed Hyperlink" xfId="2998" builtinId="9" hidden="1"/>
    <cellStyle name="Followed Hyperlink" xfId="3000" builtinId="9" hidden="1"/>
    <cellStyle name="Followed Hyperlink" xfId="3002" builtinId="9" hidden="1"/>
    <cellStyle name="Followed Hyperlink" xfId="3004" builtinId="9" hidden="1"/>
    <cellStyle name="Followed Hyperlink" xfId="3006" builtinId="9" hidden="1"/>
    <cellStyle name="Followed Hyperlink" xfId="3008" builtinId="9" hidden="1"/>
    <cellStyle name="Followed Hyperlink" xfId="3010" builtinId="9" hidden="1"/>
    <cellStyle name="Followed Hyperlink" xfId="3012" builtinId="9" hidden="1"/>
    <cellStyle name="Followed Hyperlink" xfId="3014" builtinId="9" hidden="1"/>
    <cellStyle name="Followed Hyperlink" xfId="3016" builtinId="9" hidden="1"/>
    <cellStyle name="Followed Hyperlink" xfId="3018" builtinId="9" hidden="1"/>
    <cellStyle name="Followed Hyperlink" xfId="3020" builtinId="9" hidden="1"/>
    <cellStyle name="Followed Hyperlink" xfId="3022" builtinId="9" hidden="1"/>
    <cellStyle name="Followed Hyperlink" xfId="30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7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5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3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1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59" builtinId="8" hidden="1"/>
    <cellStyle name="Hyperlink" xfId="1761" builtinId="8" hidden="1"/>
    <cellStyle name="Hyperlink" xfId="1763" builtinId="8" hidden="1"/>
    <cellStyle name="Hyperlink" xfId="1765" builtinId="8" hidden="1"/>
    <cellStyle name="Hyperlink" xfId="1767" builtinId="8" hidden="1"/>
    <cellStyle name="Hyperlink" xfId="1769" builtinId="8" hidden="1"/>
    <cellStyle name="Hyperlink" xfId="1771" builtinId="8" hidden="1"/>
    <cellStyle name="Hyperlink" xfId="1773" builtinId="8" hidden="1"/>
    <cellStyle name="Hyperlink" xfId="1775" builtinId="8" hidden="1"/>
    <cellStyle name="Hyperlink" xfId="1777" builtinId="8" hidden="1"/>
    <cellStyle name="Hyperlink" xfId="1779" builtinId="8" hidden="1"/>
    <cellStyle name="Hyperlink" xfId="1781" builtinId="8" hidden="1"/>
    <cellStyle name="Hyperlink" xfId="1783" builtinId="8" hidden="1"/>
    <cellStyle name="Hyperlink" xfId="1785" builtinId="8" hidden="1"/>
    <cellStyle name="Hyperlink" xfId="1787" builtinId="8" hidden="1"/>
    <cellStyle name="Hyperlink" xfId="1789" builtinId="8" hidden="1"/>
    <cellStyle name="Hyperlink" xfId="1791" builtinId="8" hidden="1"/>
    <cellStyle name="Hyperlink" xfId="1793" builtinId="8" hidden="1"/>
    <cellStyle name="Hyperlink" xfId="1795" builtinId="8" hidden="1"/>
    <cellStyle name="Hyperlink" xfId="1797" builtinId="8" hidden="1"/>
    <cellStyle name="Hyperlink" xfId="1799" builtinId="8" hidden="1"/>
    <cellStyle name="Hyperlink" xfId="1801" builtinId="8" hidden="1"/>
    <cellStyle name="Hyperlink" xfId="1803" builtinId="8" hidden="1"/>
    <cellStyle name="Hyperlink" xfId="1805" builtinId="8" hidden="1"/>
    <cellStyle name="Hyperlink" xfId="1807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5" builtinId="8" hidden="1"/>
    <cellStyle name="Hyperlink" xfId="1817" builtinId="8" hidden="1"/>
    <cellStyle name="Hyperlink" xfId="1819" builtinId="8" hidden="1"/>
    <cellStyle name="Hyperlink" xfId="1821" builtinId="8" hidden="1"/>
    <cellStyle name="Hyperlink" xfId="1823" builtinId="8" hidden="1"/>
    <cellStyle name="Hyperlink" xfId="1825" builtinId="8" hidden="1"/>
    <cellStyle name="Hyperlink" xfId="1827" builtinId="8" hidden="1"/>
    <cellStyle name="Hyperlink" xfId="1829" builtinId="8" hidden="1"/>
    <cellStyle name="Hyperlink" xfId="1831" builtinId="8" hidden="1"/>
    <cellStyle name="Hyperlink" xfId="1833" builtinId="8" hidden="1"/>
    <cellStyle name="Hyperlink" xfId="1835" builtinId="8" hidden="1"/>
    <cellStyle name="Hyperlink" xfId="1837" builtinId="8" hidden="1"/>
    <cellStyle name="Hyperlink" xfId="1839" builtinId="8" hidden="1"/>
    <cellStyle name="Hyperlink" xfId="1841" builtinId="8" hidden="1"/>
    <cellStyle name="Hyperlink" xfId="1843" builtinId="8" hidden="1"/>
    <cellStyle name="Hyperlink" xfId="1845" builtinId="8" hidden="1"/>
    <cellStyle name="Hyperlink" xfId="1847" builtinId="8" hidden="1"/>
    <cellStyle name="Hyperlink" xfId="1849" builtinId="8" hidden="1"/>
    <cellStyle name="Hyperlink" xfId="1851" builtinId="8" hidden="1"/>
    <cellStyle name="Hyperlink" xfId="1853" builtinId="8" hidden="1"/>
    <cellStyle name="Hyperlink" xfId="1855" builtinId="8" hidden="1"/>
    <cellStyle name="Hyperlink" xfId="1857" builtinId="8" hidden="1"/>
    <cellStyle name="Hyperlink" xfId="1859" builtinId="8" hidden="1"/>
    <cellStyle name="Hyperlink" xfId="1873" builtinId="8" hidden="1"/>
    <cellStyle name="Hyperlink" xfId="1875" builtinId="8" hidden="1"/>
    <cellStyle name="Hyperlink" xfId="1877" builtinId="8" hidden="1"/>
    <cellStyle name="Hyperlink" xfId="1879" builtinId="8" hidden="1"/>
    <cellStyle name="Hyperlink" xfId="1881" builtinId="8" hidden="1"/>
    <cellStyle name="Hyperlink" xfId="1883" builtinId="8" hidden="1"/>
    <cellStyle name="Hyperlink" xfId="1885" builtinId="8" hidden="1"/>
    <cellStyle name="Hyperlink" xfId="1887" builtinId="8" hidden="1"/>
    <cellStyle name="Hyperlink" xfId="1889" builtinId="8" hidden="1"/>
    <cellStyle name="Hyperlink" xfId="1891" builtinId="8" hidden="1"/>
    <cellStyle name="Hyperlink" xfId="1893" builtinId="8" hidden="1"/>
    <cellStyle name="Hyperlink" xfId="1895" builtinId="8" hidden="1"/>
    <cellStyle name="Hyperlink" xfId="1897" builtinId="8" hidden="1"/>
    <cellStyle name="Hyperlink" xfId="1899" builtinId="8" hidden="1"/>
    <cellStyle name="Hyperlink" xfId="1901" builtinId="8" hidden="1"/>
    <cellStyle name="Hyperlink" xfId="1903" builtinId="8" hidden="1"/>
    <cellStyle name="Hyperlink" xfId="1905" builtinId="8" hidden="1"/>
    <cellStyle name="Hyperlink" xfId="1907" builtinId="8" hidden="1"/>
    <cellStyle name="Hyperlink" xfId="1909" builtinId="8" hidden="1"/>
    <cellStyle name="Hyperlink" xfId="1911" builtinId="8" hidden="1"/>
    <cellStyle name="Hyperlink" xfId="1913" builtinId="8" hidden="1"/>
    <cellStyle name="Hyperlink" xfId="1915" builtinId="8" hidden="1"/>
    <cellStyle name="Hyperlink" xfId="1917" builtinId="8" hidden="1"/>
    <cellStyle name="Hyperlink" xfId="1919" builtinId="8" hidden="1"/>
    <cellStyle name="Hyperlink" xfId="1921" builtinId="8" hidden="1"/>
    <cellStyle name="Hyperlink" xfId="1923" builtinId="8" hidden="1"/>
    <cellStyle name="Hyperlink" xfId="1925" builtinId="8" hidden="1"/>
    <cellStyle name="Hyperlink" xfId="1927" builtinId="8" hidden="1"/>
    <cellStyle name="Hyperlink" xfId="1929" builtinId="8" hidden="1"/>
    <cellStyle name="Hyperlink" xfId="1931" builtinId="8" hidden="1"/>
    <cellStyle name="Hyperlink" xfId="1933" builtinId="8" hidden="1"/>
    <cellStyle name="Hyperlink" xfId="1935" builtinId="8" hidden="1"/>
    <cellStyle name="Hyperlink" xfId="1937" builtinId="8" hidden="1"/>
    <cellStyle name="Hyperlink" xfId="1939" builtinId="8" hidden="1"/>
    <cellStyle name="Hyperlink" xfId="1941" builtinId="8" hidden="1"/>
    <cellStyle name="Hyperlink" xfId="1943" builtinId="8" hidden="1"/>
    <cellStyle name="Hyperlink" xfId="1945" builtinId="8" hidden="1"/>
    <cellStyle name="Hyperlink" xfId="1947" builtinId="8" hidden="1"/>
    <cellStyle name="Hyperlink" xfId="1949" builtinId="8" hidden="1"/>
    <cellStyle name="Hyperlink" xfId="1951" builtinId="8" hidden="1"/>
    <cellStyle name="Hyperlink" xfId="1953" builtinId="8" hidden="1"/>
    <cellStyle name="Hyperlink" xfId="1955" builtinId="8" hidden="1"/>
    <cellStyle name="Hyperlink" xfId="1957" builtinId="8" hidden="1"/>
    <cellStyle name="Hyperlink" xfId="1959" builtinId="8" hidden="1"/>
    <cellStyle name="Hyperlink" xfId="1961" builtinId="8" hidden="1"/>
    <cellStyle name="Hyperlink" xfId="1963" builtinId="8" hidden="1"/>
    <cellStyle name="Hyperlink" xfId="1965" builtinId="8" hidden="1"/>
    <cellStyle name="Hyperlink" xfId="1967" builtinId="8" hidden="1"/>
    <cellStyle name="Hyperlink" xfId="1969" builtinId="8" hidden="1"/>
    <cellStyle name="Hyperlink" xfId="1971" builtinId="8" hidden="1"/>
    <cellStyle name="Hyperlink" xfId="1973" builtinId="8" hidden="1"/>
    <cellStyle name="Hyperlink" xfId="1975" builtinId="8" hidden="1"/>
    <cellStyle name="Hyperlink" xfId="1977" builtinId="8" hidden="1"/>
    <cellStyle name="Hyperlink" xfId="1979" builtinId="8" hidden="1"/>
    <cellStyle name="Hyperlink" xfId="1981" builtinId="8" hidden="1"/>
    <cellStyle name="Hyperlink" xfId="1983" builtinId="8" hidden="1"/>
    <cellStyle name="Hyperlink" xfId="1985" builtinId="8" hidden="1"/>
    <cellStyle name="Hyperlink" xfId="1987" builtinId="8" hidden="1"/>
    <cellStyle name="Hyperlink" xfId="1989" builtinId="8" hidden="1"/>
    <cellStyle name="Hyperlink" xfId="1991" builtinId="8" hidden="1"/>
    <cellStyle name="Hyperlink" xfId="1993" builtinId="8" hidden="1"/>
    <cellStyle name="Hyperlink" xfId="1995" builtinId="8" hidden="1"/>
    <cellStyle name="Hyperlink" xfId="1997" builtinId="8" hidden="1"/>
    <cellStyle name="Hyperlink" xfId="1999" builtinId="8" hidden="1"/>
    <cellStyle name="Hyperlink" xfId="2001" builtinId="8" hidden="1"/>
    <cellStyle name="Hyperlink" xfId="2003" builtinId="8" hidden="1"/>
    <cellStyle name="Hyperlink" xfId="2005" builtinId="8" hidden="1"/>
    <cellStyle name="Hyperlink" xfId="2007" builtinId="8" hidden="1"/>
    <cellStyle name="Hyperlink" xfId="2009" builtinId="8" hidden="1"/>
    <cellStyle name="Hyperlink" xfId="2011" builtinId="8" hidden="1"/>
    <cellStyle name="Hyperlink" xfId="2013" builtinId="8" hidden="1"/>
    <cellStyle name="Hyperlink" xfId="2015" builtinId="8" hidden="1"/>
    <cellStyle name="Hyperlink" xfId="2017" builtinId="8" hidden="1"/>
    <cellStyle name="Hyperlink" xfId="2019" builtinId="8" hidden="1"/>
    <cellStyle name="Hyperlink" xfId="2021" builtinId="8" hidden="1"/>
    <cellStyle name="Hyperlink" xfId="2023" builtinId="8" hidden="1"/>
    <cellStyle name="Hyperlink" xfId="2025" builtinId="8" hidden="1"/>
    <cellStyle name="Hyperlink" xfId="2027" builtinId="8" hidden="1"/>
    <cellStyle name="Hyperlink" xfId="2029" builtinId="8" hidden="1"/>
    <cellStyle name="Hyperlink" xfId="2031" builtinId="8" hidden="1"/>
    <cellStyle name="Hyperlink" xfId="2033" builtinId="8" hidden="1"/>
    <cellStyle name="Hyperlink" xfId="2035" builtinId="8" hidden="1"/>
    <cellStyle name="Hyperlink" xfId="2037" builtinId="8" hidden="1"/>
    <cellStyle name="Hyperlink" xfId="2039" builtinId="8" hidden="1"/>
    <cellStyle name="Hyperlink" xfId="2041" builtinId="8" hidden="1"/>
    <cellStyle name="Hyperlink" xfId="2043" builtinId="8" hidden="1"/>
    <cellStyle name="Hyperlink" xfId="2045" builtinId="8" hidden="1"/>
    <cellStyle name="Hyperlink" xfId="2047" builtinId="8" hidden="1"/>
    <cellStyle name="Hyperlink" xfId="2049" builtinId="8" hidden="1"/>
    <cellStyle name="Hyperlink" xfId="2051" builtinId="8" hidden="1"/>
    <cellStyle name="Hyperlink" xfId="2053" builtinId="8" hidden="1"/>
    <cellStyle name="Hyperlink" xfId="2055" builtinId="8" hidden="1"/>
    <cellStyle name="Hyperlink" xfId="2057" builtinId="8" hidden="1"/>
    <cellStyle name="Hyperlink" xfId="2059" builtinId="8" hidden="1"/>
    <cellStyle name="Hyperlink" xfId="2061" builtinId="8" hidden="1"/>
    <cellStyle name="Hyperlink" xfId="2063" builtinId="8" hidden="1"/>
    <cellStyle name="Hyperlink" xfId="2065" builtinId="8" hidden="1"/>
    <cellStyle name="Hyperlink" xfId="2067" builtinId="8" hidden="1"/>
    <cellStyle name="Hyperlink" xfId="2069" builtinId="8" hidden="1"/>
    <cellStyle name="Hyperlink" xfId="2071" builtinId="8" hidden="1"/>
    <cellStyle name="Hyperlink" xfId="2073" builtinId="8" hidden="1"/>
    <cellStyle name="Hyperlink" xfId="2075" builtinId="8" hidden="1"/>
    <cellStyle name="Hyperlink" xfId="2077" builtinId="8" hidden="1"/>
    <cellStyle name="Hyperlink" xfId="2079" builtinId="8" hidden="1"/>
    <cellStyle name="Hyperlink" xfId="2081" builtinId="8" hidden="1"/>
    <cellStyle name="Hyperlink" xfId="2083" builtinId="8" hidden="1"/>
    <cellStyle name="Hyperlink" xfId="2085" builtinId="8" hidden="1"/>
    <cellStyle name="Hyperlink" xfId="2087" builtinId="8" hidden="1"/>
    <cellStyle name="Hyperlink" xfId="2089" builtinId="8" hidden="1"/>
    <cellStyle name="Hyperlink" xfId="2091" builtinId="8" hidden="1"/>
    <cellStyle name="Hyperlink" xfId="2093" builtinId="8" hidden="1"/>
    <cellStyle name="Hyperlink" xfId="2095" builtinId="8" hidden="1"/>
    <cellStyle name="Hyperlink" xfId="2097" builtinId="8" hidden="1"/>
    <cellStyle name="Hyperlink" xfId="2099" builtinId="8" hidden="1"/>
    <cellStyle name="Hyperlink" xfId="2101" builtinId="8" hidden="1"/>
    <cellStyle name="Hyperlink" xfId="2103" builtinId="8" hidden="1"/>
    <cellStyle name="Hyperlink" xfId="2105" builtinId="8" hidden="1"/>
    <cellStyle name="Hyperlink" xfId="2107" builtinId="8" hidden="1"/>
    <cellStyle name="Hyperlink" xfId="2109" builtinId="8" hidden="1"/>
    <cellStyle name="Hyperlink" xfId="2111" builtinId="8" hidden="1"/>
    <cellStyle name="Hyperlink" xfId="2113" builtinId="8" hidden="1"/>
    <cellStyle name="Hyperlink" xfId="2115" builtinId="8" hidden="1"/>
    <cellStyle name="Hyperlink" xfId="2117" builtinId="8" hidden="1"/>
    <cellStyle name="Hyperlink" xfId="2119" builtinId="8" hidden="1"/>
    <cellStyle name="Hyperlink" xfId="2121" builtinId="8" hidden="1"/>
    <cellStyle name="Hyperlink" xfId="2123" builtinId="8" hidden="1"/>
    <cellStyle name="Hyperlink" xfId="2125" builtinId="8" hidden="1"/>
    <cellStyle name="Hyperlink" xfId="2127" builtinId="8" hidden="1"/>
    <cellStyle name="Hyperlink" xfId="2129" builtinId="8" hidden="1"/>
    <cellStyle name="Hyperlink" xfId="2131" builtinId="8" hidden="1"/>
    <cellStyle name="Hyperlink" xfId="2133" builtinId="8" hidden="1"/>
    <cellStyle name="Hyperlink" xfId="2135" builtinId="8" hidden="1"/>
    <cellStyle name="Hyperlink" xfId="2137" builtinId="8" hidden="1"/>
    <cellStyle name="Hyperlink" xfId="2139" builtinId="8" hidden="1"/>
    <cellStyle name="Hyperlink" xfId="2141" builtinId="8" hidden="1"/>
    <cellStyle name="Hyperlink" xfId="2143" builtinId="8" hidden="1"/>
    <cellStyle name="Hyperlink" xfId="2145" builtinId="8" hidden="1"/>
    <cellStyle name="Hyperlink" xfId="2147" builtinId="8" hidden="1"/>
    <cellStyle name="Hyperlink" xfId="2149" builtinId="8" hidden="1"/>
    <cellStyle name="Hyperlink" xfId="2151" builtinId="8" hidden="1"/>
    <cellStyle name="Hyperlink" xfId="2153" builtinId="8" hidden="1"/>
    <cellStyle name="Hyperlink" xfId="2155" builtinId="8" hidden="1"/>
    <cellStyle name="Hyperlink" xfId="2157" builtinId="8" hidden="1"/>
    <cellStyle name="Hyperlink" xfId="2159" builtinId="8" hidden="1"/>
    <cellStyle name="Hyperlink" xfId="2161" builtinId="8" hidden="1"/>
    <cellStyle name="Hyperlink" xfId="2163" builtinId="8" hidden="1"/>
    <cellStyle name="Hyperlink" xfId="2165" builtinId="8" hidden="1"/>
    <cellStyle name="Hyperlink" xfId="2167" builtinId="8" hidden="1"/>
    <cellStyle name="Hyperlink" xfId="2169" builtinId="8" hidden="1"/>
    <cellStyle name="Hyperlink" xfId="2171" builtinId="8" hidden="1"/>
    <cellStyle name="Hyperlink" xfId="2173" builtinId="8" hidden="1"/>
    <cellStyle name="Hyperlink" xfId="2175" builtinId="8" hidden="1"/>
    <cellStyle name="Hyperlink" xfId="2177" builtinId="8" hidden="1"/>
    <cellStyle name="Hyperlink" xfId="2179" builtinId="8" hidden="1"/>
    <cellStyle name="Hyperlink" xfId="2182" builtinId="8" hidden="1"/>
    <cellStyle name="Hyperlink" xfId="2184" builtinId="8" hidden="1"/>
    <cellStyle name="Hyperlink" xfId="2186" builtinId="8" hidden="1"/>
    <cellStyle name="Hyperlink" xfId="2188" builtinId="8" hidden="1"/>
    <cellStyle name="Hyperlink" xfId="2191" builtinId="8" hidden="1"/>
    <cellStyle name="Hyperlink" xfId="2193" builtinId="8" hidden="1"/>
    <cellStyle name="Hyperlink" xfId="2195" builtinId="8" hidden="1"/>
    <cellStyle name="Hyperlink" xfId="2197" builtinId="8" hidden="1"/>
    <cellStyle name="Hyperlink" xfId="2199" builtinId="8" hidden="1"/>
    <cellStyle name="Hyperlink" xfId="2201" builtinId="8" hidden="1"/>
    <cellStyle name="Hyperlink" xfId="2203" builtinId="8" hidden="1"/>
    <cellStyle name="Hyperlink" xfId="2205" builtinId="8" hidden="1"/>
    <cellStyle name="Hyperlink" xfId="2207" builtinId="8" hidden="1"/>
    <cellStyle name="Hyperlink" xfId="2209" builtinId="8" hidden="1"/>
    <cellStyle name="Hyperlink" xfId="2211" builtinId="8" hidden="1"/>
    <cellStyle name="Hyperlink" xfId="2213" builtinId="8" hidden="1"/>
    <cellStyle name="Hyperlink" xfId="2215" builtinId="8" hidden="1"/>
    <cellStyle name="Hyperlink" xfId="2217" builtinId="8" hidden="1"/>
    <cellStyle name="Hyperlink" xfId="2219" builtinId="8" hidden="1"/>
    <cellStyle name="Hyperlink" xfId="2221" builtinId="8" hidden="1"/>
    <cellStyle name="Hyperlink" xfId="2223" builtinId="8" hidden="1"/>
    <cellStyle name="Hyperlink" xfId="2225" builtinId="8" hidden="1"/>
    <cellStyle name="Hyperlink" xfId="2227" builtinId="8" hidden="1"/>
    <cellStyle name="Hyperlink" xfId="2229" builtinId="8" hidden="1"/>
    <cellStyle name="Hyperlink" xfId="2231" builtinId="8" hidden="1"/>
    <cellStyle name="Hyperlink" xfId="2233" builtinId="8" hidden="1"/>
    <cellStyle name="Hyperlink" xfId="2235" builtinId="8" hidden="1"/>
    <cellStyle name="Hyperlink" xfId="2237" builtinId="8" hidden="1"/>
    <cellStyle name="Hyperlink" xfId="2239" builtinId="8" hidden="1"/>
    <cellStyle name="Hyperlink" xfId="2241" builtinId="8" hidden="1"/>
    <cellStyle name="Hyperlink" xfId="2243" builtinId="8" hidden="1"/>
    <cellStyle name="Hyperlink" xfId="2245" builtinId="8" hidden="1"/>
    <cellStyle name="Hyperlink" xfId="2247" builtinId="8" hidden="1"/>
    <cellStyle name="Hyperlink" xfId="2249" builtinId="8" hidden="1"/>
    <cellStyle name="Hyperlink" xfId="2251" builtinId="8" hidden="1"/>
    <cellStyle name="Hyperlink" xfId="2253" builtinId="8" hidden="1"/>
    <cellStyle name="Hyperlink" xfId="2255" builtinId="8" hidden="1"/>
    <cellStyle name="Hyperlink" xfId="2257" builtinId="8" hidden="1"/>
    <cellStyle name="Hyperlink" xfId="2259" builtinId="8" hidden="1"/>
    <cellStyle name="Hyperlink" xfId="2261" builtinId="8" hidden="1"/>
    <cellStyle name="Hyperlink" xfId="2263" builtinId="8" hidden="1"/>
    <cellStyle name="Hyperlink" xfId="2265" builtinId="8" hidden="1"/>
    <cellStyle name="Hyperlink" xfId="2267" builtinId="8" hidden="1"/>
    <cellStyle name="Hyperlink" xfId="2269" builtinId="8" hidden="1"/>
    <cellStyle name="Hyperlink" xfId="2271" builtinId="8" hidden="1"/>
    <cellStyle name="Hyperlink" xfId="2273" builtinId="8" hidden="1"/>
    <cellStyle name="Hyperlink" xfId="2275" builtinId="8" hidden="1"/>
    <cellStyle name="Hyperlink" xfId="2277" builtinId="8" hidden="1"/>
    <cellStyle name="Hyperlink" xfId="2279" builtinId="8" hidden="1"/>
    <cellStyle name="Hyperlink" xfId="2281" builtinId="8" hidden="1"/>
    <cellStyle name="Hyperlink" xfId="2283" builtinId="8" hidden="1"/>
    <cellStyle name="Hyperlink" xfId="2285" builtinId="8" hidden="1"/>
    <cellStyle name="Hyperlink" xfId="2287" builtinId="8" hidden="1"/>
    <cellStyle name="Hyperlink" xfId="2289" builtinId="8" hidden="1"/>
    <cellStyle name="Hyperlink" xfId="2291" builtinId="8" hidden="1"/>
    <cellStyle name="Hyperlink" xfId="2293" builtinId="8" hidden="1"/>
    <cellStyle name="Hyperlink" xfId="2295" builtinId="8" hidden="1"/>
    <cellStyle name="Hyperlink" xfId="2297" builtinId="8" hidden="1"/>
    <cellStyle name="Hyperlink" xfId="2299" builtinId="8" hidden="1"/>
    <cellStyle name="Hyperlink" xfId="2301" builtinId="8" hidden="1"/>
    <cellStyle name="Hyperlink" xfId="2303" builtinId="8" hidden="1"/>
    <cellStyle name="Hyperlink" xfId="2305" builtinId="8" hidden="1"/>
    <cellStyle name="Hyperlink" xfId="2307" builtinId="8" hidden="1"/>
    <cellStyle name="Hyperlink" xfId="2309" builtinId="8" hidden="1"/>
    <cellStyle name="Hyperlink" xfId="2311" builtinId="8" hidden="1"/>
    <cellStyle name="Hyperlink" xfId="2313" builtinId="8" hidden="1"/>
    <cellStyle name="Hyperlink" xfId="2315" builtinId="8" hidden="1"/>
    <cellStyle name="Hyperlink" xfId="2317" builtinId="8" hidden="1"/>
    <cellStyle name="Hyperlink" xfId="2319" builtinId="8" hidden="1"/>
    <cellStyle name="Hyperlink" xfId="2321" builtinId="8" hidden="1"/>
    <cellStyle name="Hyperlink" xfId="2323" builtinId="8" hidden="1"/>
    <cellStyle name="Hyperlink" xfId="2325" builtinId="8" hidden="1"/>
    <cellStyle name="Hyperlink" xfId="2327" builtinId="8" hidden="1"/>
    <cellStyle name="Hyperlink" xfId="2329" builtinId="8" hidden="1"/>
    <cellStyle name="Hyperlink" xfId="2331" builtinId="8" hidden="1"/>
    <cellStyle name="Hyperlink" xfId="2333" builtinId="8" hidden="1"/>
    <cellStyle name="Hyperlink" xfId="2335" builtinId="8" hidden="1"/>
    <cellStyle name="Hyperlink" xfId="2337" builtinId="8" hidden="1"/>
    <cellStyle name="Hyperlink" xfId="2339" builtinId="8" hidden="1"/>
    <cellStyle name="Hyperlink" xfId="2341" builtinId="8" hidden="1"/>
    <cellStyle name="Hyperlink" xfId="2343" builtinId="8" hidden="1"/>
    <cellStyle name="Hyperlink" xfId="2345" builtinId="8" hidden="1"/>
    <cellStyle name="Hyperlink" xfId="2347" builtinId="8" hidden="1"/>
    <cellStyle name="Hyperlink" xfId="2349" builtinId="8" hidden="1"/>
    <cellStyle name="Hyperlink" xfId="2351" builtinId="8" hidden="1"/>
    <cellStyle name="Hyperlink" xfId="2353" builtinId="8" hidden="1"/>
    <cellStyle name="Hyperlink" xfId="2355" builtinId="8" hidden="1"/>
    <cellStyle name="Hyperlink" xfId="2357" builtinId="8" hidden="1"/>
    <cellStyle name="Hyperlink" xfId="2359" builtinId="8" hidden="1"/>
    <cellStyle name="Hyperlink" xfId="2361" builtinId="8" hidden="1"/>
    <cellStyle name="Hyperlink" xfId="2363" builtinId="8" hidden="1"/>
    <cellStyle name="Hyperlink" xfId="2365" builtinId="8" hidden="1"/>
    <cellStyle name="Hyperlink" xfId="2367" builtinId="8" hidden="1"/>
    <cellStyle name="Hyperlink" xfId="2369" builtinId="8" hidden="1"/>
    <cellStyle name="Hyperlink" xfId="2371" builtinId="8" hidden="1"/>
    <cellStyle name="Hyperlink" xfId="2373" builtinId="8" hidden="1"/>
    <cellStyle name="Hyperlink" xfId="2375" builtinId="8" hidden="1"/>
    <cellStyle name="Hyperlink" xfId="2377" builtinId="8" hidden="1"/>
    <cellStyle name="Hyperlink" xfId="2379" builtinId="8" hidden="1"/>
    <cellStyle name="Hyperlink" xfId="2381" builtinId="8" hidden="1"/>
    <cellStyle name="Hyperlink" xfId="2383" builtinId="8" hidden="1"/>
    <cellStyle name="Hyperlink" xfId="2385" builtinId="8" hidden="1"/>
    <cellStyle name="Hyperlink" xfId="2387" builtinId="8" hidden="1"/>
    <cellStyle name="Hyperlink" xfId="2389" builtinId="8" hidden="1"/>
    <cellStyle name="Hyperlink" xfId="2391" builtinId="8" hidden="1"/>
    <cellStyle name="Hyperlink" xfId="2393" builtinId="8" hidden="1"/>
    <cellStyle name="Hyperlink" xfId="2395" builtinId="8" hidden="1"/>
    <cellStyle name="Hyperlink" xfId="2397" builtinId="8" hidden="1"/>
    <cellStyle name="Hyperlink" xfId="2399" builtinId="8" hidden="1"/>
    <cellStyle name="Hyperlink" xfId="2401" builtinId="8" hidden="1"/>
    <cellStyle name="Hyperlink" xfId="2403" builtinId="8" hidden="1"/>
    <cellStyle name="Hyperlink" xfId="2405" builtinId="8" hidden="1"/>
    <cellStyle name="Hyperlink" xfId="2407" builtinId="8" hidden="1"/>
    <cellStyle name="Hyperlink" xfId="2409" builtinId="8" hidden="1"/>
    <cellStyle name="Hyperlink" xfId="2411" builtinId="8" hidden="1"/>
    <cellStyle name="Hyperlink" xfId="2413" builtinId="8" hidden="1"/>
    <cellStyle name="Hyperlink" xfId="2415" builtinId="8" hidden="1"/>
    <cellStyle name="Hyperlink" xfId="2417" builtinId="8" hidden="1"/>
    <cellStyle name="Hyperlink" xfId="2419" builtinId="8" hidden="1"/>
    <cellStyle name="Hyperlink" xfId="2421" builtinId="8" hidden="1"/>
    <cellStyle name="Hyperlink" xfId="2423" builtinId="8" hidden="1"/>
    <cellStyle name="Hyperlink" xfId="2425" builtinId="8" hidden="1"/>
    <cellStyle name="Hyperlink" xfId="2427" builtinId="8" hidden="1"/>
    <cellStyle name="Hyperlink" xfId="2429" builtinId="8" hidden="1"/>
    <cellStyle name="Hyperlink" xfId="2431" builtinId="8" hidden="1"/>
    <cellStyle name="Hyperlink" xfId="2433" builtinId="8" hidden="1"/>
    <cellStyle name="Hyperlink" xfId="2435" builtinId="8" hidden="1"/>
    <cellStyle name="Hyperlink" xfId="2437" builtinId="8" hidden="1"/>
    <cellStyle name="Hyperlink" xfId="2439" builtinId="8" hidden="1"/>
    <cellStyle name="Hyperlink" xfId="2441" builtinId="8" hidden="1"/>
    <cellStyle name="Hyperlink" xfId="2443" builtinId="8" hidden="1"/>
    <cellStyle name="Hyperlink" xfId="2445" builtinId="8" hidden="1"/>
    <cellStyle name="Hyperlink" xfId="2447" builtinId="8" hidden="1"/>
    <cellStyle name="Hyperlink" xfId="2449" builtinId="8" hidden="1"/>
    <cellStyle name="Hyperlink" xfId="2451" builtinId="8" hidden="1"/>
    <cellStyle name="Hyperlink" xfId="2453" builtinId="8" hidden="1"/>
    <cellStyle name="Hyperlink" xfId="2455" builtinId="8" hidden="1"/>
    <cellStyle name="Hyperlink" xfId="2457" builtinId="8" hidden="1"/>
    <cellStyle name="Hyperlink" xfId="2459" builtinId="8" hidden="1"/>
    <cellStyle name="Hyperlink" xfId="2461" builtinId="8" hidden="1"/>
    <cellStyle name="Hyperlink" xfId="2463" builtinId="8" hidden="1"/>
    <cellStyle name="Hyperlink" xfId="2465" builtinId="8" hidden="1"/>
    <cellStyle name="Hyperlink" xfId="2467" builtinId="8" hidden="1"/>
    <cellStyle name="Hyperlink" xfId="2469" builtinId="8" hidden="1"/>
    <cellStyle name="Hyperlink" xfId="2471" builtinId="8" hidden="1"/>
    <cellStyle name="Hyperlink" xfId="2473" builtinId="8" hidden="1"/>
    <cellStyle name="Hyperlink" xfId="2475" builtinId="8" hidden="1"/>
    <cellStyle name="Hyperlink" xfId="2477" builtinId="8" hidden="1"/>
    <cellStyle name="Hyperlink" xfId="2479" builtinId="8" hidden="1"/>
    <cellStyle name="Hyperlink" xfId="2481" builtinId="8" hidden="1"/>
    <cellStyle name="Hyperlink" xfId="2483" builtinId="8" hidden="1"/>
    <cellStyle name="Hyperlink" xfId="2485" builtinId="8" hidden="1"/>
    <cellStyle name="Hyperlink" xfId="2487" builtinId="8" hidden="1"/>
    <cellStyle name="Hyperlink" xfId="2489" builtinId="8" hidden="1"/>
    <cellStyle name="Hyperlink" xfId="2491" builtinId="8" hidden="1"/>
    <cellStyle name="Hyperlink" xfId="2493" builtinId="8" hidden="1"/>
    <cellStyle name="Hyperlink" xfId="2495" builtinId="8" hidden="1"/>
    <cellStyle name="Hyperlink" xfId="2497" builtinId="8" hidden="1"/>
    <cellStyle name="Hyperlink" xfId="2499" builtinId="8" hidden="1"/>
    <cellStyle name="Hyperlink" xfId="2501" builtinId="8" hidden="1"/>
    <cellStyle name="Hyperlink" xfId="2503" builtinId="8" hidden="1"/>
    <cellStyle name="Hyperlink" xfId="2505" builtinId="8" hidden="1"/>
    <cellStyle name="Hyperlink" xfId="2507" builtinId="8" hidden="1"/>
    <cellStyle name="Hyperlink" xfId="2509" builtinId="8" hidden="1"/>
    <cellStyle name="Hyperlink" xfId="2511" builtinId="8" hidden="1"/>
    <cellStyle name="Hyperlink" xfId="2513" builtinId="8" hidden="1"/>
    <cellStyle name="Hyperlink" xfId="2515" builtinId="8" hidden="1"/>
    <cellStyle name="Hyperlink" xfId="2517" builtinId="8" hidden="1"/>
    <cellStyle name="Hyperlink" xfId="2519" builtinId="8" hidden="1"/>
    <cellStyle name="Hyperlink" xfId="2521" builtinId="8" hidden="1"/>
    <cellStyle name="Hyperlink" xfId="2523" builtinId="8" hidden="1"/>
    <cellStyle name="Hyperlink" xfId="2525" builtinId="8" hidden="1"/>
    <cellStyle name="Hyperlink" xfId="2527" builtinId="8" hidden="1"/>
    <cellStyle name="Hyperlink" xfId="2529" builtinId="8" hidden="1"/>
    <cellStyle name="Hyperlink" xfId="2531" builtinId="8" hidden="1"/>
    <cellStyle name="Hyperlink" xfId="2533" builtinId="8" hidden="1"/>
    <cellStyle name="Hyperlink" xfId="2535" builtinId="8" hidden="1"/>
    <cellStyle name="Hyperlink" xfId="2537" builtinId="8" hidden="1"/>
    <cellStyle name="Hyperlink" xfId="2539" builtinId="8" hidden="1"/>
    <cellStyle name="Hyperlink" xfId="2541" builtinId="8" hidden="1"/>
    <cellStyle name="Hyperlink" xfId="2543" builtinId="8" hidden="1"/>
    <cellStyle name="Hyperlink" xfId="2545" builtinId="8" hidden="1"/>
    <cellStyle name="Hyperlink" xfId="2547" builtinId="8" hidden="1"/>
    <cellStyle name="Hyperlink" xfId="2549" builtinId="8" hidden="1"/>
    <cellStyle name="Hyperlink" xfId="2551" builtinId="8" hidden="1"/>
    <cellStyle name="Hyperlink" xfId="2553" builtinId="8" hidden="1"/>
    <cellStyle name="Hyperlink" xfId="2555" builtinId="8" hidden="1"/>
    <cellStyle name="Hyperlink" xfId="2557" builtinId="8" hidden="1"/>
    <cellStyle name="Hyperlink" xfId="2559" builtinId="8" hidden="1"/>
    <cellStyle name="Hyperlink" xfId="2561" builtinId="8" hidden="1"/>
    <cellStyle name="Hyperlink" xfId="2563" builtinId="8" hidden="1"/>
    <cellStyle name="Hyperlink" xfId="2565" builtinId="8" hidden="1"/>
    <cellStyle name="Hyperlink" xfId="2567" builtinId="8" hidden="1"/>
    <cellStyle name="Hyperlink" xfId="2569" builtinId="8" hidden="1"/>
    <cellStyle name="Hyperlink" xfId="2571" builtinId="8" hidden="1"/>
    <cellStyle name="Hyperlink" xfId="2573" builtinId="8" hidden="1"/>
    <cellStyle name="Hyperlink" xfId="2575" builtinId="8" hidden="1"/>
    <cellStyle name="Hyperlink" xfId="2577" builtinId="8" hidden="1"/>
    <cellStyle name="Hyperlink" xfId="2579" builtinId="8" hidden="1"/>
    <cellStyle name="Hyperlink" xfId="2581" builtinId="8" hidden="1"/>
    <cellStyle name="Hyperlink" xfId="2583" builtinId="8" hidden="1"/>
    <cellStyle name="Hyperlink" xfId="2585" builtinId="8" hidden="1"/>
    <cellStyle name="Hyperlink" xfId="2587" builtinId="8" hidden="1"/>
    <cellStyle name="Hyperlink" xfId="2589" builtinId="8" hidden="1"/>
    <cellStyle name="Hyperlink" xfId="2591" builtinId="8" hidden="1"/>
    <cellStyle name="Hyperlink" xfId="2593" builtinId="8" hidden="1"/>
    <cellStyle name="Hyperlink" xfId="2595" builtinId="8" hidden="1"/>
    <cellStyle name="Hyperlink" xfId="2597" builtinId="8" hidden="1"/>
    <cellStyle name="Hyperlink" xfId="2599" builtinId="8" hidden="1"/>
    <cellStyle name="Hyperlink" xfId="2601" builtinId="8" hidden="1"/>
    <cellStyle name="Hyperlink" xfId="2603" builtinId="8" hidden="1"/>
    <cellStyle name="Hyperlink" xfId="2605" builtinId="8" hidden="1"/>
    <cellStyle name="Hyperlink" xfId="2607" builtinId="8" hidden="1"/>
    <cellStyle name="Hyperlink" xfId="2609" builtinId="8" hidden="1"/>
    <cellStyle name="Hyperlink" xfId="2611" builtinId="8" hidden="1"/>
    <cellStyle name="Hyperlink" xfId="2613" builtinId="8" hidden="1"/>
    <cellStyle name="Hyperlink" xfId="2615" builtinId="8" hidden="1"/>
    <cellStyle name="Hyperlink" xfId="2617" builtinId="8" hidden="1"/>
    <cellStyle name="Hyperlink" xfId="2619" builtinId="8" hidden="1"/>
    <cellStyle name="Hyperlink" xfId="2621" builtinId="8" hidden="1"/>
    <cellStyle name="Hyperlink" xfId="2623" builtinId="8" hidden="1"/>
    <cellStyle name="Hyperlink" xfId="2625" builtinId="8" hidden="1"/>
    <cellStyle name="Hyperlink" xfId="2627" builtinId="8" hidden="1"/>
    <cellStyle name="Hyperlink" xfId="2629" builtinId="8" hidden="1"/>
    <cellStyle name="Hyperlink" xfId="2631" builtinId="8" hidden="1"/>
    <cellStyle name="Hyperlink" xfId="2633" builtinId="8" hidden="1"/>
    <cellStyle name="Hyperlink" xfId="2635" builtinId="8" hidden="1"/>
    <cellStyle name="Hyperlink" xfId="2637" builtinId="8" hidden="1"/>
    <cellStyle name="Hyperlink" xfId="2639" builtinId="8" hidden="1"/>
    <cellStyle name="Hyperlink" xfId="2641" builtinId="8" hidden="1"/>
    <cellStyle name="Hyperlink" xfId="2643" builtinId="8" hidden="1"/>
    <cellStyle name="Hyperlink" xfId="2645" builtinId="8" hidden="1"/>
    <cellStyle name="Hyperlink" xfId="2647" builtinId="8" hidden="1"/>
    <cellStyle name="Hyperlink" xfId="2649" builtinId="8" hidden="1"/>
    <cellStyle name="Hyperlink" xfId="2651" builtinId="8" hidden="1"/>
    <cellStyle name="Hyperlink" xfId="2653" builtinId="8" hidden="1"/>
    <cellStyle name="Hyperlink" xfId="2655" builtinId="8" hidden="1"/>
    <cellStyle name="Hyperlink" xfId="2657" builtinId="8" hidden="1"/>
    <cellStyle name="Hyperlink" xfId="2659" builtinId="8" hidden="1"/>
    <cellStyle name="Hyperlink" xfId="2661" builtinId="8" hidden="1"/>
    <cellStyle name="Hyperlink" xfId="2663" builtinId="8" hidden="1"/>
    <cellStyle name="Hyperlink" xfId="2665" builtinId="8" hidden="1"/>
    <cellStyle name="Hyperlink" xfId="2667" builtinId="8" hidden="1"/>
    <cellStyle name="Hyperlink" xfId="2669" builtinId="8" hidden="1"/>
    <cellStyle name="Hyperlink" xfId="2671" builtinId="8" hidden="1"/>
    <cellStyle name="Hyperlink" xfId="2673" builtinId="8" hidden="1"/>
    <cellStyle name="Hyperlink" xfId="2675" builtinId="8" hidden="1"/>
    <cellStyle name="Hyperlink" xfId="2677" builtinId="8" hidden="1"/>
    <cellStyle name="Hyperlink" xfId="2679" builtinId="8" hidden="1"/>
    <cellStyle name="Hyperlink" xfId="2681" builtinId="8" hidden="1"/>
    <cellStyle name="Hyperlink" xfId="2683" builtinId="8" hidden="1"/>
    <cellStyle name="Hyperlink" xfId="2685" builtinId="8" hidden="1"/>
    <cellStyle name="Hyperlink" xfId="2687" builtinId="8" hidden="1"/>
    <cellStyle name="Hyperlink" xfId="2689" builtinId="8" hidden="1"/>
    <cellStyle name="Hyperlink" xfId="2691" builtinId="8" hidden="1"/>
    <cellStyle name="Hyperlink" xfId="2693" builtinId="8" hidden="1"/>
    <cellStyle name="Hyperlink" xfId="2695" builtinId="8" hidden="1"/>
    <cellStyle name="Hyperlink" xfId="2697" builtinId="8" hidden="1"/>
    <cellStyle name="Hyperlink" xfId="2699" builtinId="8" hidden="1"/>
    <cellStyle name="Hyperlink" xfId="2701" builtinId="8" hidden="1"/>
    <cellStyle name="Hyperlink" xfId="2703" builtinId="8" hidden="1"/>
    <cellStyle name="Hyperlink" xfId="2705" builtinId="8" hidden="1"/>
    <cellStyle name="Hyperlink" xfId="2707" builtinId="8" hidden="1"/>
    <cellStyle name="Hyperlink" xfId="2709" builtinId="8" hidden="1"/>
    <cellStyle name="Hyperlink" xfId="2711" builtinId="8" hidden="1"/>
    <cellStyle name="Hyperlink" xfId="2713" builtinId="8" hidden="1"/>
    <cellStyle name="Hyperlink" xfId="2715" builtinId="8" hidden="1"/>
    <cellStyle name="Hyperlink" xfId="2717" builtinId="8" hidden="1"/>
    <cellStyle name="Hyperlink" xfId="2719" builtinId="8" hidden="1"/>
    <cellStyle name="Hyperlink" xfId="2721" builtinId="8" hidden="1"/>
    <cellStyle name="Hyperlink" xfId="2723" builtinId="8" hidden="1"/>
    <cellStyle name="Hyperlink" xfId="2725" builtinId="8" hidden="1"/>
    <cellStyle name="Hyperlink" xfId="2727" builtinId="8" hidden="1"/>
    <cellStyle name="Hyperlink" xfId="2729" builtinId="8" hidden="1"/>
    <cellStyle name="Hyperlink" xfId="2731" builtinId="8" hidden="1"/>
    <cellStyle name="Hyperlink" xfId="2733" builtinId="8" hidden="1"/>
    <cellStyle name="Hyperlink" xfId="2735" builtinId="8" hidden="1"/>
    <cellStyle name="Hyperlink" xfId="2737" builtinId="8" hidden="1"/>
    <cellStyle name="Hyperlink" xfId="2739" builtinId="8" hidden="1"/>
    <cellStyle name="Hyperlink" xfId="2741" builtinId="8" hidden="1"/>
    <cellStyle name="Hyperlink" xfId="2743" builtinId="8" hidden="1"/>
    <cellStyle name="Hyperlink" xfId="2745" builtinId="8" hidden="1"/>
    <cellStyle name="Hyperlink" xfId="2747" builtinId="8" hidden="1"/>
    <cellStyle name="Hyperlink" xfId="2749" builtinId="8" hidden="1"/>
    <cellStyle name="Hyperlink" xfId="2751" builtinId="8" hidden="1"/>
    <cellStyle name="Hyperlink" xfId="2753" builtinId="8" hidden="1"/>
    <cellStyle name="Hyperlink" xfId="2755" builtinId="8" hidden="1"/>
    <cellStyle name="Hyperlink" xfId="2757" builtinId="8" hidden="1"/>
    <cellStyle name="Hyperlink" xfId="2759" builtinId="8" hidden="1"/>
    <cellStyle name="Hyperlink" xfId="2761" builtinId="8" hidden="1"/>
    <cellStyle name="Hyperlink" xfId="2763" builtinId="8" hidden="1"/>
    <cellStyle name="Hyperlink" xfId="2765" builtinId="8" hidden="1"/>
    <cellStyle name="Hyperlink" xfId="2767" builtinId="8" hidden="1"/>
    <cellStyle name="Hyperlink" xfId="2769" builtinId="8" hidden="1"/>
    <cellStyle name="Hyperlink" xfId="2771" builtinId="8" hidden="1"/>
    <cellStyle name="Hyperlink" xfId="2773" builtinId="8" hidden="1"/>
    <cellStyle name="Hyperlink" xfId="2775" builtinId="8" hidden="1"/>
    <cellStyle name="Hyperlink" xfId="2777" builtinId="8" hidden="1"/>
    <cellStyle name="Hyperlink" xfId="2779" builtinId="8" hidden="1"/>
    <cellStyle name="Hyperlink" xfId="2781" builtinId="8" hidden="1"/>
    <cellStyle name="Hyperlink" xfId="2783" builtinId="8" hidden="1"/>
    <cellStyle name="Hyperlink" xfId="2785" builtinId="8" hidden="1"/>
    <cellStyle name="Hyperlink" xfId="2787" builtinId="8" hidden="1"/>
    <cellStyle name="Hyperlink" xfId="2789" builtinId="8" hidden="1"/>
    <cellStyle name="Hyperlink" xfId="2791" builtinId="8" hidden="1"/>
    <cellStyle name="Hyperlink" xfId="2793" builtinId="8" hidden="1"/>
    <cellStyle name="Hyperlink" xfId="2795" builtinId="8" hidden="1"/>
    <cellStyle name="Hyperlink" xfId="2797" builtinId="8" hidden="1"/>
    <cellStyle name="Hyperlink" xfId="2799" builtinId="8" hidden="1"/>
    <cellStyle name="Hyperlink" xfId="2801" builtinId="8" hidden="1"/>
    <cellStyle name="Hyperlink" xfId="2803" builtinId="8" hidden="1"/>
    <cellStyle name="Hyperlink" xfId="2805" builtinId="8" hidden="1"/>
    <cellStyle name="Hyperlink" xfId="2807" builtinId="8" hidden="1"/>
    <cellStyle name="Hyperlink" xfId="2809" builtinId="8" hidden="1"/>
    <cellStyle name="Hyperlink" xfId="2811" builtinId="8" hidden="1"/>
    <cellStyle name="Hyperlink" xfId="2813" builtinId="8" hidden="1"/>
    <cellStyle name="Hyperlink" xfId="2815" builtinId="8" hidden="1"/>
    <cellStyle name="Hyperlink" xfId="2817" builtinId="8" hidden="1"/>
    <cellStyle name="Hyperlink" xfId="2819" builtinId="8" hidden="1"/>
    <cellStyle name="Hyperlink" xfId="2821" builtinId="8" hidden="1"/>
    <cellStyle name="Hyperlink" xfId="2823" builtinId="8" hidden="1"/>
    <cellStyle name="Hyperlink" xfId="2825" builtinId="8" hidden="1"/>
    <cellStyle name="Hyperlink" xfId="2827" builtinId="8" hidden="1"/>
    <cellStyle name="Hyperlink" xfId="2829" builtinId="8" hidden="1"/>
    <cellStyle name="Hyperlink" xfId="2831" builtinId="8" hidden="1"/>
    <cellStyle name="Hyperlink" xfId="2833" builtinId="8" hidden="1"/>
    <cellStyle name="Hyperlink" xfId="2835" builtinId="8" hidden="1"/>
    <cellStyle name="Hyperlink" xfId="2837" builtinId="8" hidden="1"/>
    <cellStyle name="Hyperlink" xfId="2839" builtinId="8" hidden="1"/>
    <cellStyle name="Hyperlink" xfId="2841" builtinId="8" hidden="1"/>
    <cellStyle name="Hyperlink" xfId="2843" builtinId="8" hidden="1"/>
    <cellStyle name="Hyperlink" xfId="2845" builtinId="8" hidden="1"/>
    <cellStyle name="Hyperlink" xfId="2847" builtinId="8" hidden="1"/>
    <cellStyle name="Hyperlink" xfId="2849" builtinId="8" hidden="1"/>
    <cellStyle name="Hyperlink" xfId="2851" builtinId="8" hidden="1"/>
    <cellStyle name="Hyperlink" xfId="2853" builtinId="8" hidden="1"/>
    <cellStyle name="Hyperlink" xfId="2855" builtinId="8" hidden="1"/>
    <cellStyle name="Hyperlink" xfId="2857" builtinId="8" hidden="1"/>
    <cellStyle name="Hyperlink" xfId="2859" builtinId="8" hidden="1"/>
    <cellStyle name="Hyperlink" xfId="2861" builtinId="8" hidden="1"/>
    <cellStyle name="Hyperlink" xfId="2863" builtinId="8" hidden="1"/>
    <cellStyle name="Hyperlink" xfId="2865" builtinId="8" hidden="1"/>
    <cellStyle name="Hyperlink" xfId="2867" builtinId="8" hidden="1"/>
    <cellStyle name="Hyperlink" xfId="2869" builtinId="8" hidden="1"/>
    <cellStyle name="Hyperlink" xfId="2871" builtinId="8" hidden="1"/>
    <cellStyle name="Hyperlink" xfId="2873" builtinId="8" hidden="1"/>
    <cellStyle name="Hyperlink" xfId="2875" builtinId="8" hidden="1"/>
    <cellStyle name="Hyperlink" xfId="2877" builtinId="8" hidden="1"/>
    <cellStyle name="Hyperlink" xfId="2879" builtinId="8" hidden="1"/>
    <cellStyle name="Hyperlink" xfId="2881" builtinId="8" hidden="1"/>
    <cellStyle name="Hyperlink" xfId="2883" builtinId="8" hidden="1"/>
    <cellStyle name="Hyperlink" xfId="2885" builtinId="8" hidden="1"/>
    <cellStyle name="Hyperlink" xfId="2887" builtinId="8" hidden="1"/>
    <cellStyle name="Hyperlink" xfId="2889" builtinId="8" hidden="1"/>
    <cellStyle name="Hyperlink" xfId="2891" builtinId="8" hidden="1"/>
    <cellStyle name="Hyperlink" xfId="2893" builtinId="8" hidden="1"/>
    <cellStyle name="Hyperlink" xfId="2895" builtinId="8" hidden="1"/>
    <cellStyle name="Hyperlink" xfId="2897" builtinId="8" hidden="1"/>
    <cellStyle name="Hyperlink" xfId="2899" builtinId="8" hidden="1"/>
    <cellStyle name="Hyperlink" xfId="2901" builtinId="8" hidden="1"/>
    <cellStyle name="Hyperlink" xfId="2903" builtinId="8" hidden="1"/>
    <cellStyle name="Hyperlink" xfId="2905" builtinId="8" hidden="1"/>
    <cellStyle name="Hyperlink" xfId="2907" builtinId="8" hidden="1"/>
    <cellStyle name="Hyperlink" xfId="2909" builtinId="8" hidden="1"/>
    <cellStyle name="Hyperlink" xfId="2911" builtinId="8" hidden="1"/>
    <cellStyle name="Hyperlink" xfId="2913" builtinId="8" hidden="1"/>
    <cellStyle name="Hyperlink" xfId="2915" builtinId="8" hidden="1"/>
    <cellStyle name="Hyperlink" xfId="2917" builtinId="8" hidden="1"/>
    <cellStyle name="Hyperlink" xfId="2919" builtinId="8" hidden="1"/>
    <cellStyle name="Hyperlink" xfId="2921" builtinId="8" hidden="1"/>
    <cellStyle name="Hyperlink" xfId="2923" builtinId="8" hidden="1"/>
    <cellStyle name="Hyperlink" xfId="2925" builtinId="8" hidden="1"/>
    <cellStyle name="Hyperlink" xfId="2927" builtinId="8" hidden="1"/>
    <cellStyle name="Hyperlink" xfId="2929" builtinId="8" hidden="1"/>
    <cellStyle name="Hyperlink" xfId="2931" builtinId="8" hidden="1"/>
    <cellStyle name="Hyperlink" xfId="2933" builtinId="8" hidden="1"/>
    <cellStyle name="Hyperlink" xfId="2935" builtinId="8" hidden="1"/>
    <cellStyle name="Hyperlink" xfId="2937" builtinId="8" hidden="1"/>
    <cellStyle name="Hyperlink" xfId="2939" builtinId="8" hidden="1"/>
    <cellStyle name="Hyperlink" xfId="2941" builtinId="8" hidden="1"/>
    <cellStyle name="Hyperlink" xfId="2943" builtinId="8" hidden="1"/>
    <cellStyle name="Hyperlink" xfId="2945" builtinId="8" hidden="1"/>
    <cellStyle name="Hyperlink" xfId="2947" builtinId="8" hidden="1"/>
    <cellStyle name="Hyperlink" xfId="2949" builtinId="8" hidden="1"/>
    <cellStyle name="Hyperlink" xfId="2951" builtinId="8" hidden="1"/>
    <cellStyle name="Hyperlink" xfId="2953" builtinId="8" hidden="1"/>
    <cellStyle name="Hyperlink" xfId="2955" builtinId="8" hidden="1"/>
    <cellStyle name="Hyperlink" xfId="2957" builtinId="8" hidden="1"/>
    <cellStyle name="Hyperlink" xfId="2959" builtinId="8" hidden="1"/>
    <cellStyle name="Hyperlink" xfId="2961" builtinId="8" hidden="1"/>
    <cellStyle name="Hyperlink" xfId="2963" builtinId="8" hidden="1"/>
    <cellStyle name="Hyperlink" xfId="2965" builtinId="8" hidden="1"/>
    <cellStyle name="Hyperlink" xfId="2967" builtinId="8" hidden="1"/>
    <cellStyle name="Hyperlink" xfId="2969" builtinId="8" hidden="1"/>
    <cellStyle name="Hyperlink" xfId="2971" builtinId="8" hidden="1"/>
    <cellStyle name="Hyperlink" xfId="2973" builtinId="8" hidden="1"/>
    <cellStyle name="Hyperlink" xfId="2975" builtinId="8" hidden="1"/>
    <cellStyle name="Hyperlink" xfId="2977" builtinId="8" hidden="1"/>
    <cellStyle name="Hyperlink" xfId="2979" builtinId="8" hidden="1"/>
    <cellStyle name="Hyperlink" xfId="2981" builtinId="8" hidden="1"/>
    <cellStyle name="Hyperlink" xfId="2983" builtinId="8" hidden="1"/>
    <cellStyle name="Hyperlink" xfId="2985" builtinId="8" hidden="1"/>
    <cellStyle name="Hyperlink" xfId="2987" builtinId="8" hidden="1"/>
    <cellStyle name="Hyperlink" xfId="2989" builtinId="8" hidden="1"/>
    <cellStyle name="Hyperlink" xfId="2991" builtinId="8" hidden="1"/>
    <cellStyle name="Hyperlink" xfId="2993" builtinId="8" hidden="1"/>
    <cellStyle name="Hyperlink" xfId="2995" builtinId="8" hidden="1"/>
    <cellStyle name="Hyperlink" xfId="2997" builtinId="8" hidden="1"/>
    <cellStyle name="Hyperlink" xfId="2999" builtinId="8" hidden="1"/>
    <cellStyle name="Hyperlink" xfId="3001" builtinId="8" hidden="1"/>
    <cellStyle name="Hyperlink" xfId="3003" builtinId="8" hidden="1"/>
    <cellStyle name="Hyperlink" xfId="3005" builtinId="8" hidden="1"/>
    <cellStyle name="Hyperlink" xfId="3007" builtinId="8" hidden="1"/>
    <cellStyle name="Hyperlink" xfId="3009" builtinId="8" hidden="1"/>
    <cellStyle name="Hyperlink" xfId="3011" builtinId="8" hidden="1"/>
    <cellStyle name="Hyperlink" xfId="3013" builtinId="8" hidden="1"/>
    <cellStyle name="Hyperlink" xfId="3015" builtinId="8" hidden="1"/>
    <cellStyle name="Hyperlink" xfId="3017" builtinId="8" hidden="1"/>
    <cellStyle name="Hyperlink" xfId="3019" builtinId="8" hidden="1"/>
    <cellStyle name="Hyperlink" xfId="3021" builtinId="8" hidden="1"/>
    <cellStyle name="Hyperlink" xfId="3023" builtinId="8" hidden="1"/>
    <cellStyle name="Normal" xfId="0" builtinId="0"/>
    <cellStyle name="Normal 2" xfId="2181"/>
    <cellStyle name="Normal 3" xfId="219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13"/>
  <sheetViews>
    <sheetView tabSelected="1" workbookViewId="0">
      <selection activeCell="B3" sqref="B3"/>
    </sheetView>
  </sheetViews>
  <sheetFormatPr defaultColWidth="10.85546875" defaultRowHeight="12"/>
  <cols>
    <col min="1" max="1" width="10.85546875" style="1"/>
    <col min="2" max="2" width="14.85546875" style="1" bestFit="1" customWidth="1"/>
    <col min="3" max="3" width="20.7109375" style="1" customWidth="1"/>
    <col min="4" max="4" width="28.85546875" style="1" bestFit="1" customWidth="1"/>
    <col min="5" max="5" width="8.5703125" style="1" bestFit="1" customWidth="1"/>
    <col min="6" max="6" width="32" style="1" bestFit="1" customWidth="1"/>
    <col min="7" max="7" width="13.140625" style="1" bestFit="1" customWidth="1"/>
    <col min="8" max="8" width="10" style="1" bestFit="1" customWidth="1"/>
    <col min="9" max="9" width="10.85546875" style="1" bestFit="1" customWidth="1"/>
    <col min="10" max="10" width="11.5703125" style="1" bestFit="1" customWidth="1"/>
    <col min="11" max="11" width="12.85546875" style="1" bestFit="1" customWidth="1"/>
    <col min="12" max="12" width="13.85546875" style="1" bestFit="1" customWidth="1"/>
    <col min="13" max="13" width="14.42578125" style="1" bestFit="1" customWidth="1"/>
    <col min="14" max="14" width="10" style="1" bestFit="1" customWidth="1"/>
    <col min="15" max="15" width="11.7109375" style="1" bestFit="1" customWidth="1"/>
    <col min="16" max="16" width="12.5703125" style="1" bestFit="1" customWidth="1"/>
    <col min="17" max="17" width="12" style="1" bestFit="1" customWidth="1"/>
    <col min="18" max="18" width="11.42578125" style="1" bestFit="1" customWidth="1"/>
    <col min="19" max="19" width="6.5703125" style="1" customWidth="1"/>
    <col min="20" max="20" width="20.5703125" style="1" bestFit="1" customWidth="1"/>
    <col min="21" max="21" width="20.5703125" style="1" customWidth="1"/>
    <col min="22" max="22" width="9.42578125" style="1" bestFit="1" customWidth="1"/>
    <col min="23" max="23" width="9.85546875" style="1" bestFit="1" customWidth="1"/>
    <col min="24" max="24" width="66.7109375" style="1" bestFit="1" customWidth="1"/>
    <col min="25" max="16384" width="10.85546875" style="1"/>
  </cols>
  <sheetData>
    <row r="2" spans="2:24">
      <c r="B2" s="29" t="s">
        <v>233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</row>
    <row r="3" spans="2:24" s="2" customFormat="1">
      <c r="B3" s="22" t="s">
        <v>20</v>
      </c>
      <c r="C3" s="22" t="s">
        <v>0</v>
      </c>
      <c r="D3" s="22" t="s">
        <v>1</v>
      </c>
      <c r="E3" s="22" t="s">
        <v>224</v>
      </c>
      <c r="F3" s="22" t="s">
        <v>128</v>
      </c>
      <c r="G3" s="22" t="s">
        <v>2</v>
      </c>
      <c r="H3" s="22" t="s">
        <v>133</v>
      </c>
      <c r="I3" s="22" t="s">
        <v>17</v>
      </c>
      <c r="J3" s="22" t="s">
        <v>22</v>
      </c>
      <c r="K3" s="22" t="s">
        <v>103</v>
      </c>
      <c r="L3" s="22" t="s">
        <v>125</v>
      </c>
      <c r="M3" s="22" t="s">
        <v>126</v>
      </c>
      <c r="N3" s="22" t="s">
        <v>3</v>
      </c>
      <c r="O3" s="22" t="s">
        <v>4</v>
      </c>
      <c r="P3" s="22" t="s">
        <v>5</v>
      </c>
      <c r="Q3" s="22" t="s">
        <v>138</v>
      </c>
      <c r="R3" s="22" t="s">
        <v>216</v>
      </c>
      <c r="S3" s="23" t="s">
        <v>139</v>
      </c>
      <c r="T3" s="22" t="s">
        <v>140</v>
      </c>
      <c r="U3" s="22" t="s">
        <v>222</v>
      </c>
      <c r="V3" s="22" t="s">
        <v>10</v>
      </c>
      <c r="W3" s="22" t="s">
        <v>21</v>
      </c>
      <c r="X3" s="22" t="s">
        <v>13</v>
      </c>
    </row>
    <row r="4" spans="2:24">
      <c r="B4" s="1" t="s">
        <v>33</v>
      </c>
      <c r="C4" s="1" t="s">
        <v>12</v>
      </c>
      <c r="D4" s="1" t="s">
        <v>129</v>
      </c>
      <c r="E4" s="1">
        <v>1</v>
      </c>
      <c r="F4" s="1" t="s">
        <v>14</v>
      </c>
      <c r="G4" s="1" t="s">
        <v>137</v>
      </c>
      <c r="H4" s="1" t="s">
        <v>134</v>
      </c>
      <c r="I4" s="1">
        <f>(69.2+68.8)/2</f>
        <v>69</v>
      </c>
      <c r="J4" s="1">
        <f>69.2-I4</f>
        <v>0.20000000000000284</v>
      </c>
      <c r="K4" s="1">
        <f t="shared" ref="K4:K13" si="0">MROUND(I4,5)</f>
        <v>70</v>
      </c>
      <c r="L4" s="3">
        <v>51.34919</v>
      </c>
      <c r="M4" s="3">
        <v>-73.086342000000002</v>
      </c>
      <c r="N4" s="1">
        <v>45.5</v>
      </c>
      <c r="O4" s="1">
        <v>-100.7</v>
      </c>
      <c r="P4" s="4">
        <v>18</v>
      </c>
      <c r="Q4" s="5">
        <v>18.634914862133499</v>
      </c>
      <c r="R4" s="5">
        <v>1.6</v>
      </c>
      <c r="S4" s="5">
        <v>5</v>
      </c>
      <c r="T4" s="5" t="s">
        <v>162</v>
      </c>
      <c r="U4" s="5">
        <f t="shared" ref="U4:U13" si="1">R4*SQRT(S4)</f>
        <v>3.5777087639996639</v>
      </c>
      <c r="V4" s="1" t="s">
        <v>11</v>
      </c>
      <c r="W4" s="1">
        <v>2</v>
      </c>
      <c r="X4" s="1" t="s">
        <v>163</v>
      </c>
    </row>
    <row r="5" spans="2:24">
      <c r="B5" s="1" t="s">
        <v>34</v>
      </c>
      <c r="C5" s="1" t="s">
        <v>12</v>
      </c>
      <c r="D5" s="1" t="s">
        <v>129</v>
      </c>
      <c r="E5" s="1">
        <v>1</v>
      </c>
      <c r="F5" s="1" t="s">
        <v>14</v>
      </c>
      <c r="G5" s="1" t="s">
        <v>137</v>
      </c>
      <c r="H5" s="1" t="s">
        <v>134</v>
      </c>
      <c r="I5" s="1">
        <f>(69.2+68.8)/2</f>
        <v>69</v>
      </c>
      <c r="J5" s="1">
        <f>69.2-I5</f>
        <v>0.20000000000000284</v>
      </c>
      <c r="K5" s="1">
        <f t="shared" si="0"/>
        <v>70</v>
      </c>
      <c r="L5" s="3">
        <v>51.34919</v>
      </c>
      <c r="M5" s="3">
        <v>-73.086342000000002</v>
      </c>
      <c r="N5" s="1">
        <v>45.5</v>
      </c>
      <c r="O5" s="1">
        <v>-100.7</v>
      </c>
      <c r="P5" s="4">
        <v>21</v>
      </c>
      <c r="Q5" s="5">
        <v>21.634914862133499</v>
      </c>
      <c r="R5" s="5">
        <v>1.6</v>
      </c>
      <c r="S5" s="5">
        <v>5</v>
      </c>
      <c r="T5" s="5" t="s">
        <v>162</v>
      </c>
      <c r="U5" s="5">
        <f t="shared" si="1"/>
        <v>3.5777087639996639</v>
      </c>
      <c r="V5" s="1" t="s">
        <v>11</v>
      </c>
      <c r="W5" s="1">
        <v>2</v>
      </c>
      <c r="X5" s="1" t="s">
        <v>163</v>
      </c>
    </row>
    <row r="6" spans="2:24">
      <c r="B6" s="1" t="s">
        <v>35</v>
      </c>
      <c r="C6" s="1" t="s">
        <v>15</v>
      </c>
      <c r="D6" s="1" t="s">
        <v>129</v>
      </c>
      <c r="E6" s="1">
        <v>1</v>
      </c>
      <c r="F6" s="1" t="s">
        <v>16</v>
      </c>
      <c r="G6" s="1" t="s">
        <v>137</v>
      </c>
      <c r="H6" s="1" t="s">
        <v>134</v>
      </c>
      <c r="I6" s="1">
        <f>(68.5+68.8)/2</f>
        <v>68.650000000000006</v>
      </c>
      <c r="J6" s="1">
        <f>68.8-I6</f>
        <v>0.14999999999999147</v>
      </c>
      <c r="K6" s="1">
        <f t="shared" si="0"/>
        <v>70</v>
      </c>
      <c r="L6" s="3">
        <v>50.872065999999997</v>
      </c>
      <c r="M6" s="3">
        <v>-73.324482000000003</v>
      </c>
      <c r="N6" s="1">
        <v>45</v>
      </c>
      <c r="O6" s="1">
        <v>-100.7</v>
      </c>
      <c r="P6" s="4">
        <v>18</v>
      </c>
      <c r="Q6" s="5">
        <v>18.634914862133499</v>
      </c>
      <c r="R6" s="5">
        <v>1.6</v>
      </c>
      <c r="S6" s="5">
        <v>5</v>
      </c>
      <c r="T6" s="5" t="s">
        <v>162</v>
      </c>
      <c r="U6" s="5">
        <f t="shared" si="1"/>
        <v>3.5777087639996639</v>
      </c>
      <c r="V6" s="1" t="s">
        <v>11</v>
      </c>
      <c r="W6" s="1">
        <v>2</v>
      </c>
      <c r="X6" s="1" t="s">
        <v>225</v>
      </c>
    </row>
    <row r="7" spans="2:24">
      <c r="B7" s="1" t="s">
        <v>36</v>
      </c>
      <c r="C7" s="1" t="s">
        <v>18</v>
      </c>
      <c r="D7" s="1" t="s">
        <v>129</v>
      </c>
      <c r="E7" s="1">
        <v>1</v>
      </c>
      <c r="F7" s="1" t="s">
        <v>19</v>
      </c>
      <c r="G7" s="1" t="s">
        <v>137</v>
      </c>
      <c r="H7" s="1" t="s">
        <v>134</v>
      </c>
      <c r="I7" s="1">
        <f t="shared" ref="I7:I13" si="2">(67.6+66)/2</f>
        <v>66.8</v>
      </c>
      <c r="J7" s="1">
        <f t="shared" ref="J7:J13" si="3">67.6-I7</f>
        <v>0.79999999999999716</v>
      </c>
      <c r="K7" s="1">
        <f t="shared" si="0"/>
        <v>65</v>
      </c>
      <c r="L7" s="3">
        <v>51.240471999999997</v>
      </c>
      <c r="M7" s="3">
        <v>-74.460143000000002</v>
      </c>
      <c r="N7" s="1">
        <v>45.14</v>
      </c>
      <c r="O7" s="1">
        <v>-101.82</v>
      </c>
      <c r="P7" s="4">
        <v>12.933235166904831</v>
      </c>
      <c r="Q7" s="5">
        <v>13.8437890615561</v>
      </c>
      <c r="R7" s="5">
        <v>2.2190211878941981</v>
      </c>
      <c r="S7" s="5">
        <v>5</v>
      </c>
      <c r="T7" s="5" t="s">
        <v>162</v>
      </c>
      <c r="U7" s="5">
        <f t="shared" si="1"/>
        <v>4.9618822196437602</v>
      </c>
      <c r="V7" s="1" t="s">
        <v>11</v>
      </c>
      <c r="W7" s="1">
        <v>2</v>
      </c>
      <c r="X7" s="1" t="s">
        <v>23</v>
      </c>
    </row>
    <row r="8" spans="2:24">
      <c r="B8" s="1" t="s">
        <v>37</v>
      </c>
      <c r="C8" s="1" t="s">
        <v>18</v>
      </c>
      <c r="D8" s="1" t="s">
        <v>129</v>
      </c>
      <c r="E8" s="1">
        <v>1</v>
      </c>
      <c r="F8" s="1" t="s">
        <v>19</v>
      </c>
      <c r="G8" s="1" t="s">
        <v>137</v>
      </c>
      <c r="H8" s="1" t="s">
        <v>134</v>
      </c>
      <c r="I8" s="1">
        <f t="shared" si="2"/>
        <v>66.8</v>
      </c>
      <c r="J8" s="1">
        <f t="shared" si="3"/>
        <v>0.79999999999999716</v>
      </c>
      <c r="K8" s="1">
        <f t="shared" si="0"/>
        <v>65</v>
      </c>
      <c r="L8" s="3">
        <v>49.516952000000003</v>
      </c>
      <c r="M8" s="3">
        <v>-81.989223999999993</v>
      </c>
      <c r="N8" s="1">
        <v>42.14</v>
      </c>
      <c r="O8" s="1">
        <v>-107.52</v>
      </c>
      <c r="P8" s="4">
        <v>12.548913898996105</v>
      </c>
      <c r="Q8" s="5">
        <v>13.459467793647301</v>
      </c>
      <c r="R8" s="5">
        <v>2.0500160972135397</v>
      </c>
      <c r="S8" s="6">
        <v>4</v>
      </c>
      <c r="T8" s="5" t="s">
        <v>162</v>
      </c>
      <c r="U8" s="5">
        <f t="shared" si="1"/>
        <v>4.1000321944270794</v>
      </c>
      <c r="V8" s="1" t="s">
        <v>11</v>
      </c>
      <c r="W8" s="1">
        <v>2</v>
      </c>
      <c r="X8" s="1" t="s">
        <v>24</v>
      </c>
    </row>
    <row r="9" spans="2:24">
      <c r="B9" s="1" t="s">
        <v>38</v>
      </c>
      <c r="C9" s="1" t="s">
        <v>18</v>
      </c>
      <c r="D9" s="1" t="s">
        <v>129</v>
      </c>
      <c r="E9" s="1">
        <v>1</v>
      </c>
      <c r="F9" s="1" t="s">
        <v>19</v>
      </c>
      <c r="G9" s="1" t="s">
        <v>137</v>
      </c>
      <c r="H9" s="1" t="s">
        <v>134</v>
      </c>
      <c r="I9" s="1">
        <f t="shared" si="2"/>
        <v>66.8</v>
      </c>
      <c r="J9" s="1">
        <f t="shared" si="3"/>
        <v>0.79999999999999716</v>
      </c>
      <c r="K9" s="1">
        <f t="shared" si="0"/>
        <v>65</v>
      </c>
      <c r="L9" s="3">
        <v>49.516952000000003</v>
      </c>
      <c r="M9" s="3">
        <v>-81.989223999999993</v>
      </c>
      <c r="N9" s="1">
        <v>42.14</v>
      </c>
      <c r="O9" s="1">
        <v>-107.52</v>
      </c>
      <c r="P9" s="4">
        <v>12.077572111299162</v>
      </c>
      <c r="Q9" s="5">
        <v>12.9881260059504</v>
      </c>
      <c r="R9" s="5">
        <v>2.7552927918752479</v>
      </c>
      <c r="S9" s="6">
        <v>3</v>
      </c>
      <c r="T9" s="5" t="s">
        <v>162</v>
      </c>
      <c r="U9" s="5">
        <f t="shared" si="1"/>
        <v>4.7723071052562291</v>
      </c>
      <c r="V9" s="1" t="s">
        <v>11</v>
      </c>
      <c r="W9" s="1">
        <v>2</v>
      </c>
      <c r="X9" s="1" t="s">
        <v>24</v>
      </c>
    </row>
    <row r="10" spans="2:24">
      <c r="B10" s="1" t="s">
        <v>39</v>
      </c>
      <c r="C10" s="1" t="s">
        <v>18</v>
      </c>
      <c r="D10" s="1" t="s">
        <v>129</v>
      </c>
      <c r="E10" s="1">
        <v>1</v>
      </c>
      <c r="F10" s="1" t="s">
        <v>19</v>
      </c>
      <c r="G10" s="1" t="s">
        <v>137</v>
      </c>
      <c r="H10" s="1" t="s">
        <v>134</v>
      </c>
      <c r="I10" s="1">
        <f t="shared" si="2"/>
        <v>66.8</v>
      </c>
      <c r="J10" s="1">
        <f t="shared" si="3"/>
        <v>0.79999999999999716</v>
      </c>
      <c r="K10" s="1">
        <f t="shared" si="0"/>
        <v>65</v>
      </c>
      <c r="L10" s="3">
        <v>49.516952000000003</v>
      </c>
      <c r="M10" s="3">
        <v>-81.989223999999993</v>
      </c>
      <c r="N10" s="1">
        <v>42.14</v>
      </c>
      <c r="O10" s="1">
        <v>-107.52</v>
      </c>
      <c r="P10" s="4">
        <v>13.970460620246323</v>
      </c>
      <c r="Q10" s="5">
        <v>14.881014514897601</v>
      </c>
      <c r="R10" s="5">
        <v>3.0080794531815327</v>
      </c>
      <c r="S10" s="6">
        <v>3</v>
      </c>
      <c r="T10" s="5" t="s">
        <v>162</v>
      </c>
      <c r="U10" s="5">
        <f t="shared" si="1"/>
        <v>5.21014644611442</v>
      </c>
      <c r="V10" s="1" t="s">
        <v>11</v>
      </c>
      <c r="W10" s="1">
        <v>2</v>
      </c>
      <c r="X10" s="1" t="s">
        <v>24</v>
      </c>
    </row>
    <row r="11" spans="2:24">
      <c r="B11" s="1" t="s">
        <v>40</v>
      </c>
      <c r="C11" s="1" t="s">
        <v>18</v>
      </c>
      <c r="D11" s="1" t="s">
        <v>129</v>
      </c>
      <c r="E11" s="1">
        <v>1</v>
      </c>
      <c r="F11" s="1" t="s">
        <v>19</v>
      </c>
      <c r="G11" s="1" t="s">
        <v>137</v>
      </c>
      <c r="H11" s="1" t="s">
        <v>134</v>
      </c>
      <c r="I11" s="1">
        <f t="shared" si="2"/>
        <v>66.8</v>
      </c>
      <c r="J11" s="1">
        <f t="shared" si="3"/>
        <v>0.79999999999999716</v>
      </c>
      <c r="K11" s="1">
        <f t="shared" si="0"/>
        <v>65</v>
      </c>
      <c r="L11" s="3">
        <v>54.894123</v>
      </c>
      <c r="M11" s="3">
        <v>-79.082849999999993</v>
      </c>
      <c r="N11" s="1">
        <v>47.8</v>
      </c>
      <c r="O11" s="1">
        <v>-107.25</v>
      </c>
      <c r="P11" s="4">
        <v>16.260257900762895</v>
      </c>
      <c r="Q11" s="5">
        <v>17.1708117954141</v>
      </c>
      <c r="R11" s="5">
        <v>1.3658787484924035</v>
      </c>
      <c r="S11" s="6">
        <v>3</v>
      </c>
      <c r="T11" s="5" t="s">
        <v>162</v>
      </c>
      <c r="U11" s="5">
        <f t="shared" si="1"/>
        <v>2.3657713893674348</v>
      </c>
      <c r="V11" s="1" t="s">
        <v>11</v>
      </c>
      <c r="W11" s="1">
        <v>2</v>
      </c>
      <c r="X11" s="1" t="s">
        <v>24</v>
      </c>
    </row>
    <row r="12" spans="2:24">
      <c r="B12" s="1" t="s">
        <v>41</v>
      </c>
      <c r="C12" s="1" t="s">
        <v>18</v>
      </c>
      <c r="D12" s="1" t="s">
        <v>129</v>
      </c>
      <c r="E12" s="1">
        <v>1</v>
      </c>
      <c r="F12" s="1" t="s">
        <v>19</v>
      </c>
      <c r="G12" s="1" t="s">
        <v>137</v>
      </c>
      <c r="H12" s="1" t="s">
        <v>134</v>
      </c>
      <c r="I12" s="1">
        <f t="shared" si="2"/>
        <v>66.8</v>
      </c>
      <c r="J12" s="1">
        <f t="shared" si="3"/>
        <v>0.79999999999999716</v>
      </c>
      <c r="K12" s="1">
        <f t="shared" si="0"/>
        <v>65</v>
      </c>
      <c r="L12" s="3">
        <v>54.894123</v>
      </c>
      <c r="M12" s="3">
        <v>-79.082849999999993</v>
      </c>
      <c r="N12" s="1">
        <v>47.8</v>
      </c>
      <c r="O12" s="1">
        <v>-107.25</v>
      </c>
      <c r="P12" s="4">
        <v>15.231930072560473</v>
      </c>
      <c r="Q12" s="5">
        <v>16.1424839672117</v>
      </c>
      <c r="R12" s="5">
        <v>3.8108317326974714</v>
      </c>
      <c r="S12" s="6">
        <v>4</v>
      </c>
      <c r="T12" s="5" t="s">
        <v>162</v>
      </c>
      <c r="U12" s="5">
        <f t="shared" si="1"/>
        <v>7.6216634653949429</v>
      </c>
      <c r="V12" s="1" t="s">
        <v>11</v>
      </c>
      <c r="W12" s="1">
        <v>2</v>
      </c>
      <c r="X12" s="1" t="s">
        <v>24</v>
      </c>
    </row>
    <row r="13" spans="2:24">
      <c r="B13" s="1" t="s">
        <v>42</v>
      </c>
      <c r="C13" s="1" t="s">
        <v>18</v>
      </c>
      <c r="D13" s="1" t="s">
        <v>129</v>
      </c>
      <c r="E13" s="1">
        <v>1</v>
      </c>
      <c r="F13" s="1" t="s">
        <v>19</v>
      </c>
      <c r="G13" s="1" t="s">
        <v>137</v>
      </c>
      <c r="H13" s="1" t="s">
        <v>134</v>
      </c>
      <c r="I13" s="1">
        <f t="shared" si="2"/>
        <v>66.8</v>
      </c>
      <c r="J13" s="1">
        <f t="shared" si="3"/>
        <v>0.79999999999999716</v>
      </c>
      <c r="K13" s="1">
        <f t="shared" si="0"/>
        <v>65</v>
      </c>
      <c r="L13" s="3">
        <v>51.603920000000002</v>
      </c>
      <c r="M13" s="3">
        <v>-74.444259000000002</v>
      </c>
      <c r="N13" s="1">
        <v>45.49</v>
      </c>
      <c r="O13" s="1">
        <v>-101.96</v>
      </c>
      <c r="P13" s="4">
        <v>23.374477068626959</v>
      </c>
      <c r="Q13" s="5">
        <v>24.285030963278199</v>
      </c>
      <c r="R13" s="5">
        <v>1.4262269071468445</v>
      </c>
      <c r="S13" s="6">
        <v>3</v>
      </c>
      <c r="T13" s="5" t="s">
        <v>162</v>
      </c>
      <c r="U13" s="5">
        <f t="shared" si="1"/>
        <v>2.470297466300154</v>
      </c>
      <c r="V13" s="1" t="s">
        <v>164</v>
      </c>
      <c r="W13" s="1">
        <v>3</v>
      </c>
      <c r="X13" s="1" t="s">
        <v>218</v>
      </c>
    </row>
    <row r="14" spans="2:24">
      <c r="B14" s="7" t="s">
        <v>43</v>
      </c>
      <c r="C14" s="8" t="s">
        <v>8</v>
      </c>
      <c r="D14" s="7" t="s">
        <v>130</v>
      </c>
      <c r="E14" s="7">
        <v>3</v>
      </c>
      <c r="F14" s="7" t="s">
        <v>7</v>
      </c>
      <c r="G14" s="1" t="s">
        <v>137</v>
      </c>
      <c r="H14" s="7" t="s">
        <v>134</v>
      </c>
      <c r="I14" s="8">
        <f>(67.6+66.8)/2</f>
        <v>67.199999999999989</v>
      </c>
      <c r="J14" s="8">
        <f>67.6-I14</f>
        <v>0.40000000000000568</v>
      </c>
      <c r="K14" s="8">
        <f t="shared" ref="K14:K38" si="4">MROUND(I14,5)</f>
        <v>65</v>
      </c>
      <c r="L14" s="3">
        <v>49.183225</v>
      </c>
      <c r="M14" s="3">
        <v>-81.514927</v>
      </c>
      <c r="N14" s="8">
        <v>41.9</v>
      </c>
      <c r="O14" s="8">
        <v>-107</v>
      </c>
      <c r="P14" s="9">
        <v>20</v>
      </c>
      <c r="Q14" s="10">
        <v>20.910553894651201</v>
      </c>
      <c r="R14" s="5">
        <v>2.4</v>
      </c>
      <c r="S14" s="8" t="s">
        <v>127</v>
      </c>
      <c r="T14" s="11" t="s">
        <v>215</v>
      </c>
      <c r="U14" s="11">
        <f t="shared" ref="U14:U43" si="5">R14</f>
        <v>2.4</v>
      </c>
      <c r="V14" s="8" t="s">
        <v>11</v>
      </c>
      <c r="W14" s="8">
        <v>2</v>
      </c>
      <c r="X14" s="12" t="s">
        <v>141</v>
      </c>
    </row>
    <row r="15" spans="2:24">
      <c r="B15" s="7" t="s">
        <v>44</v>
      </c>
      <c r="C15" s="8" t="s">
        <v>8</v>
      </c>
      <c r="D15" s="7" t="s">
        <v>130</v>
      </c>
      <c r="E15" s="7">
        <v>3</v>
      </c>
      <c r="F15" s="7" t="s">
        <v>7</v>
      </c>
      <c r="G15" s="1" t="s">
        <v>137</v>
      </c>
      <c r="H15" s="7" t="s">
        <v>134</v>
      </c>
      <c r="I15" s="8">
        <f>(69.8+66)/2</f>
        <v>67.900000000000006</v>
      </c>
      <c r="J15" s="8">
        <f>69.8-I15</f>
        <v>1.8999999999999915</v>
      </c>
      <c r="K15" s="8">
        <f t="shared" si="4"/>
        <v>70</v>
      </c>
      <c r="L15" s="3">
        <v>46.566805000000002</v>
      </c>
      <c r="M15" s="3">
        <v>-80.232884999999996</v>
      </c>
      <c r="N15" s="8">
        <v>39.6</v>
      </c>
      <c r="O15" s="8">
        <v>-105</v>
      </c>
      <c r="P15" s="9">
        <v>23</v>
      </c>
      <c r="Q15" s="10">
        <v>23.9284240105194</v>
      </c>
      <c r="R15" s="5">
        <v>3.1</v>
      </c>
      <c r="S15" s="8" t="s">
        <v>127</v>
      </c>
      <c r="T15" s="11" t="s">
        <v>215</v>
      </c>
      <c r="U15" s="11">
        <f t="shared" si="5"/>
        <v>3.1</v>
      </c>
      <c r="V15" s="8" t="s">
        <v>11</v>
      </c>
      <c r="W15" s="8">
        <v>2</v>
      </c>
      <c r="X15" s="12" t="s">
        <v>142</v>
      </c>
    </row>
    <row r="16" spans="2:24">
      <c r="B16" s="7" t="s">
        <v>45</v>
      </c>
      <c r="C16" s="8" t="s">
        <v>8</v>
      </c>
      <c r="D16" s="7" t="s">
        <v>130</v>
      </c>
      <c r="E16" s="7">
        <v>3</v>
      </c>
      <c r="F16" s="7" t="s">
        <v>7</v>
      </c>
      <c r="G16" s="1" t="s">
        <v>137</v>
      </c>
      <c r="H16" s="7" t="s">
        <v>134</v>
      </c>
      <c r="I16" s="8">
        <f>(69+68.5)/2</f>
        <v>68.75</v>
      </c>
      <c r="J16" s="8">
        <f>69-I16</f>
        <v>0.25</v>
      </c>
      <c r="K16" s="8">
        <f t="shared" si="4"/>
        <v>70</v>
      </c>
      <c r="L16" s="3">
        <v>46.566805000000002</v>
      </c>
      <c r="M16" s="3">
        <v>-80.232884999999996</v>
      </c>
      <c r="N16" s="8">
        <v>39.6</v>
      </c>
      <c r="O16" s="8">
        <v>-105</v>
      </c>
      <c r="P16" s="9">
        <v>26</v>
      </c>
      <c r="Q16" s="10">
        <v>26.634914862133499</v>
      </c>
      <c r="R16" s="5">
        <v>2</v>
      </c>
      <c r="S16" s="8" t="s">
        <v>127</v>
      </c>
      <c r="T16" s="11" t="s">
        <v>215</v>
      </c>
      <c r="U16" s="11">
        <f t="shared" si="5"/>
        <v>2</v>
      </c>
      <c r="V16" s="8" t="s">
        <v>11</v>
      </c>
      <c r="W16" s="8">
        <v>2</v>
      </c>
      <c r="X16" s="12" t="s">
        <v>142</v>
      </c>
    </row>
    <row r="17" spans="2:24">
      <c r="B17" s="7" t="s">
        <v>46</v>
      </c>
      <c r="C17" s="8" t="s">
        <v>8</v>
      </c>
      <c r="D17" s="7" t="s">
        <v>130</v>
      </c>
      <c r="E17" s="7">
        <v>3</v>
      </c>
      <c r="F17" s="7" t="s">
        <v>7</v>
      </c>
      <c r="G17" s="1" t="s">
        <v>137</v>
      </c>
      <c r="H17" s="7" t="s">
        <v>134</v>
      </c>
      <c r="I17" s="8">
        <f>(69.8+66)/2</f>
        <v>67.900000000000006</v>
      </c>
      <c r="J17" s="8">
        <f>69.8-I17</f>
        <v>1.8999999999999915</v>
      </c>
      <c r="K17" s="8">
        <f t="shared" si="4"/>
        <v>70</v>
      </c>
      <c r="L17" s="3">
        <v>46.566805000000002</v>
      </c>
      <c r="M17" s="3">
        <v>-80.232884999999996</v>
      </c>
      <c r="N17" s="8">
        <v>39.6</v>
      </c>
      <c r="O17" s="8">
        <v>-105</v>
      </c>
      <c r="P17" s="9">
        <v>22</v>
      </c>
      <c r="Q17" s="10">
        <v>22.9284240105194</v>
      </c>
      <c r="R17" s="5">
        <v>2</v>
      </c>
      <c r="S17" s="8" t="s">
        <v>127</v>
      </c>
      <c r="T17" s="11" t="s">
        <v>215</v>
      </c>
      <c r="U17" s="11">
        <f t="shared" si="5"/>
        <v>2</v>
      </c>
      <c r="V17" s="8" t="s">
        <v>11</v>
      </c>
      <c r="W17" s="8">
        <v>2</v>
      </c>
      <c r="X17" s="12" t="s">
        <v>226</v>
      </c>
    </row>
    <row r="18" spans="2:24">
      <c r="B18" s="7" t="s">
        <v>47</v>
      </c>
      <c r="C18" s="8" t="s">
        <v>8</v>
      </c>
      <c r="D18" s="7" t="s">
        <v>130</v>
      </c>
      <c r="E18" s="7">
        <v>3</v>
      </c>
      <c r="F18" s="7" t="s">
        <v>7</v>
      </c>
      <c r="G18" s="1" t="s">
        <v>137</v>
      </c>
      <c r="H18" s="7" t="s">
        <v>134</v>
      </c>
      <c r="I18" s="8">
        <f>(66.8+66)/2</f>
        <v>66.400000000000006</v>
      </c>
      <c r="J18" s="8">
        <f>66.8-I18</f>
        <v>0.39999999999999147</v>
      </c>
      <c r="K18" s="8">
        <f t="shared" si="4"/>
        <v>65</v>
      </c>
      <c r="L18" s="3">
        <v>43.952388999999997</v>
      </c>
      <c r="M18" s="3">
        <v>-80.631504000000007</v>
      </c>
      <c r="N18" s="8">
        <v>37</v>
      </c>
      <c r="O18" s="8">
        <v>-104.5</v>
      </c>
      <c r="P18" s="9">
        <v>23</v>
      </c>
      <c r="Q18" s="10">
        <v>23.581304514529201</v>
      </c>
      <c r="R18" s="5">
        <v>2.1</v>
      </c>
      <c r="S18" s="8" t="s">
        <v>127</v>
      </c>
      <c r="T18" s="11" t="s">
        <v>215</v>
      </c>
      <c r="U18" s="11">
        <f t="shared" si="5"/>
        <v>2.1</v>
      </c>
      <c r="V18" s="8" t="s">
        <v>11</v>
      </c>
      <c r="W18" s="8">
        <v>2</v>
      </c>
      <c r="X18" s="12" t="s">
        <v>143</v>
      </c>
    </row>
    <row r="19" spans="2:24">
      <c r="B19" s="7" t="s">
        <v>48</v>
      </c>
      <c r="C19" s="8" t="s">
        <v>8</v>
      </c>
      <c r="D19" s="7" t="s">
        <v>130</v>
      </c>
      <c r="E19" s="7">
        <v>3</v>
      </c>
      <c r="F19" s="7" t="s">
        <v>7</v>
      </c>
      <c r="G19" s="1" t="s">
        <v>137</v>
      </c>
      <c r="H19" s="7" t="s">
        <v>134</v>
      </c>
      <c r="I19" s="8">
        <f>(66.7+66)/2</f>
        <v>66.349999999999994</v>
      </c>
      <c r="J19" s="8">
        <f>66.7-I19</f>
        <v>0.35000000000000853</v>
      </c>
      <c r="K19" s="8">
        <f t="shared" si="4"/>
        <v>65</v>
      </c>
      <c r="L19" s="3">
        <v>49.858293000000003</v>
      </c>
      <c r="M19" s="3">
        <v>-78.389917999999994</v>
      </c>
      <c r="N19" s="8">
        <v>43.1</v>
      </c>
      <c r="O19" s="8">
        <v>-104.6</v>
      </c>
      <c r="P19" s="9">
        <v>20</v>
      </c>
      <c r="Q19" s="10">
        <v>20.581304514529201</v>
      </c>
      <c r="R19" s="5">
        <v>2.4</v>
      </c>
      <c r="S19" s="8" t="s">
        <v>127</v>
      </c>
      <c r="T19" s="11" t="s">
        <v>215</v>
      </c>
      <c r="U19" s="11">
        <f t="shared" si="5"/>
        <v>2.4</v>
      </c>
      <c r="V19" s="8" t="s">
        <v>11</v>
      </c>
      <c r="W19" s="8">
        <v>2</v>
      </c>
      <c r="X19" s="12" t="s">
        <v>144</v>
      </c>
    </row>
    <row r="20" spans="2:24">
      <c r="B20" s="7" t="s">
        <v>49</v>
      </c>
      <c r="C20" s="8" t="s">
        <v>8</v>
      </c>
      <c r="D20" s="7" t="s">
        <v>130</v>
      </c>
      <c r="E20" s="7">
        <v>3</v>
      </c>
      <c r="F20" s="7" t="s">
        <v>7</v>
      </c>
      <c r="G20" s="1" t="s">
        <v>137</v>
      </c>
      <c r="H20" s="7" t="s">
        <v>135</v>
      </c>
      <c r="I20" s="8">
        <f>(71.9+70.2)/2</f>
        <v>71.050000000000011</v>
      </c>
      <c r="J20" s="8">
        <f>71.9-I20</f>
        <v>0.84999999999999432</v>
      </c>
      <c r="K20" s="8">
        <f t="shared" si="4"/>
        <v>70</v>
      </c>
      <c r="L20" s="8">
        <v>43.952388999999997</v>
      </c>
      <c r="M20" s="8">
        <v>-80.631504000000007</v>
      </c>
      <c r="N20" s="8">
        <v>37</v>
      </c>
      <c r="O20" s="8">
        <v>-104.5</v>
      </c>
      <c r="P20" s="9">
        <v>23</v>
      </c>
      <c r="Q20" s="10">
        <v>22.113758772600399</v>
      </c>
      <c r="R20" s="5">
        <v>2.1</v>
      </c>
      <c r="S20" s="8" t="s">
        <v>127</v>
      </c>
      <c r="T20" s="11" t="s">
        <v>215</v>
      </c>
      <c r="U20" s="11">
        <f t="shared" si="5"/>
        <v>2.1</v>
      </c>
      <c r="V20" s="8" t="s">
        <v>11</v>
      </c>
      <c r="W20" s="8">
        <v>2</v>
      </c>
      <c r="X20" s="12" t="s">
        <v>145</v>
      </c>
    </row>
    <row r="21" spans="2:24">
      <c r="B21" s="7" t="s">
        <v>50</v>
      </c>
      <c r="C21" s="8" t="s">
        <v>25</v>
      </c>
      <c r="D21" s="7" t="s">
        <v>130</v>
      </c>
      <c r="E21" s="7">
        <v>3</v>
      </c>
      <c r="F21" s="8" t="s">
        <v>7</v>
      </c>
      <c r="G21" s="1" t="s">
        <v>137</v>
      </c>
      <c r="H21" s="7" t="s">
        <v>134</v>
      </c>
      <c r="I21" s="8">
        <v>66.010000000000005</v>
      </c>
      <c r="J21" s="8" t="s">
        <v>127</v>
      </c>
      <c r="K21" s="8">
        <f t="shared" si="4"/>
        <v>65</v>
      </c>
      <c r="L21" s="8">
        <v>52.778816999999997</v>
      </c>
      <c r="M21" s="8">
        <v>-76.178416999999996</v>
      </c>
      <c r="N21" s="8">
        <v>46.294493000000003</v>
      </c>
      <c r="O21" s="8">
        <v>-103.921269</v>
      </c>
      <c r="P21" s="9">
        <v>10.8</v>
      </c>
      <c r="Q21" s="10">
        <v>11.3813045145292</v>
      </c>
      <c r="R21" s="5">
        <v>2.4</v>
      </c>
      <c r="S21" s="8" t="s">
        <v>127</v>
      </c>
      <c r="T21" s="11" t="s">
        <v>146</v>
      </c>
      <c r="U21" s="11">
        <f t="shared" si="5"/>
        <v>2.4</v>
      </c>
      <c r="V21" s="8" t="s">
        <v>11</v>
      </c>
      <c r="W21" s="8">
        <v>2</v>
      </c>
      <c r="X21" s="8" t="s">
        <v>30</v>
      </c>
    </row>
    <row r="22" spans="2:24">
      <c r="B22" s="7" t="s">
        <v>51</v>
      </c>
      <c r="C22" s="8" t="s">
        <v>25</v>
      </c>
      <c r="D22" s="7" t="s">
        <v>130</v>
      </c>
      <c r="E22" s="7">
        <v>3</v>
      </c>
      <c r="F22" s="8" t="s">
        <v>7</v>
      </c>
      <c r="G22" s="1" t="s">
        <v>137</v>
      </c>
      <c r="H22" s="7" t="s">
        <v>134</v>
      </c>
      <c r="I22" s="8">
        <v>66.28</v>
      </c>
      <c r="J22" s="8" t="s">
        <v>127</v>
      </c>
      <c r="K22" s="8">
        <f t="shared" si="4"/>
        <v>65</v>
      </c>
      <c r="L22" s="8">
        <v>52.778816999999997</v>
      </c>
      <c r="M22" s="8">
        <v>-76.178416999999996</v>
      </c>
      <c r="N22" s="8">
        <v>46.294493000000003</v>
      </c>
      <c r="O22" s="8">
        <v>-103.921269</v>
      </c>
      <c r="P22" s="9">
        <v>6.7</v>
      </c>
      <c r="Q22" s="10">
        <v>7.2813045145291699</v>
      </c>
      <c r="R22" s="5">
        <v>1.8</v>
      </c>
      <c r="S22" s="8" t="s">
        <v>127</v>
      </c>
      <c r="T22" s="11" t="s">
        <v>146</v>
      </c>
      <c r="U22" s="11">
        <f t="shared" si="5"/>
        <v>1.8</v>
      </c>
      <c r="V22" s="8" t="s">
        <v>11</v>
      </c>
      <c r="W22" s="8">
        <v>2</v>
      </c>
      <c r="X22" s="8" t="s">
        <v>30</v>
      </c>
    </row>
    <row r="23" spans="2:24">
      <c r="B23" s="7" t="s">
        <v>52</v>
      </c>
      <c r="C23" s="8" t="s">
        <v>25</v>
      </c>
      <c r="D23" s="7" t="s">
        <v>130</v>
      </c>
      <c r="E23" s="7">
        <v>3</v>
      </c>
      <c r="F23" s="8" t="s">
        <v>7</v>
      </c>
      <c r="G23" s="1" t="s">
        <v>137</v>
      </c>
      <c r="H23" s="7" t="s">
        <v>134</v>
      </c>
      <c r="I23" s="8">
        <v>66.39</v>
      </c>
      <c r="J23" s="8" t="s">
        <v>127</v>
      </c>
      <c r="K23" s="8">
        <f t="shared" si="4"/>
        <v>65</v>
      </c>
      <c r="L23" s="8">
        <v>52.778816999999997</v>
      </c>
      <c r="M23" s="8">
        <v>-76.178416999999996</v>
      </c>
      <c r="N23" s="8">
        <v>46.294493000000003</v>
      </c>
      <c r="O23" s="8">
        <v>-103.921269</v>
      </c>
      <c r="P23" s="9">
        <v>12.8</v>
      </c>
      <c r="Q23" s="10">
        <v>13.3813045145292</v>
      </c>
      <c r="R23" s="5">
        <v>3.2</v>
      </c>
      <c r="S23" s="8" t="s">
        <v>127</v>
      </c>
      <c r="T23" s="11" t="s">
        <v>146</v>
      </c>
      <c r="U23" s="11">
        <f t="shared" si="5"/>
        <v>3.2</v>
      </c>
      <c r="V23" s="8" t="s">
        <v>11</v>
      </c>
      <c r="W23" s="8">
        <v>2</v>
      </c>
      <c r="X23" s="8" t="s">
        <v>30</v>
      </c>
    </row>
    <row r="24" spans="2:24">
      <c r="B24" s="7" t="s">
        <v>53</v>
      </c>
      <c r="C24" s="8" t="s">
        <v>25</v>
      </c>
      <c r="D24" s="7" t="s">
        <v>130</v>
      </c>
      <c r="E24" s="7">
        <v>3</v>
      </c>
      <c r="F24" s="8" t="s">
        <v>7</v>
      </c>
      <c r="G24" s="1" t="s">
        <v>137</v>
      </c>
      <c r="H24" s="7" t="s">
        <v>134</v>
      </c>
      <c r="I24" s="8">
        <v>66.53</v>
      </c>
      <c r="J24" s="8" t="s">
        <v>127</v>
      </c>
      <c r="K24" s="8">
        <f t="shared" si="4"/>
        <v>65</v>
      </c>
      <c r="L24" s="8">
        <v>52.778816999999997</v>
      </c>
      <c r="M24" s="8">
        <v>-76.178416999999996</v>
      </c>
      <c r="N24" s="8">
        <v>46.294493000000003</v>
      </c>
      <c r="O24" s="8">
        <v>-103.921269</v>
      </c>
      <c r="P24" s="9">
        <v>12.6</v>
      </c>
      <c r="Q24" s="10">
        <v>13.510553894651199</v>
      </c>
      <c r="R24" s="5">
        <v>3</v>
      </c>
      <c r="S24" s="8" t="s">
        <v>127</v>
      </c>
      <c r="T24" s="11" t="s">
        <v>146</v>
      </c>
      <c r="U24" s="11">
        <f t="shared" si="5"/>
        <v>3</v>
      </c>
      <c r="V24" s="8" t="s">
        <v>11</v>
      </c>
      <c r="W24" s="8">
        <v>2</v>
      </c>
      <c r="X24" s="8" t="s">
        <v>30</v>
      </c>
    </row>
    <row r="25" spans="2:24">
      <c r="B25" s="7" t="s">
        <v>54</v>
      </c>
      <c r="C25" s="8" t="s">
        <v>228</v>
      </c>
      <c r="D25" s="7" t="s">
        <v>130</v>
      </c>
      <c r="E25" s="7">
        <v>3</v>
      </c>
      <c r="F25" s="8" t="s">
        <v>7</v>
      </c>
      <c r="G25" s="1" t="s">
        <v>137</v>
      </c>
      <c r="H25" s="7" t="s">
        <v>134</v>
      </c>
      <c r="I25" s="8">
        <v>66.5</v>
      </c>
      <c r="J25" s="8" t="s">
        <v>127</v>
      </c>
      <c r="K25" s="8">
        <f t="shared" si="4"/>
        <v>65</v>
      </c>
      <c r="L25" s="8">
        <v>52.110903</v>
      </c>
      <c r="M25" s="8">
        <v>-72.448299000000006</v>
      </c>
      <c r="N25" s="8">
        <v>46.345709999999997</v>
      </c>
      <c r="O25" s="8">
        <v>-100.491062</v>
      </c>
      <c r="P25" s="9">
        <v>14.8</v>
      </c>
      <c r="Q25" s="10">
        <v>15.7105538946512</v>
      </c>
      <c r="R25" s="5">
        <v>4.8</v>
      </c>
      <c r="S25" s="8" t="s">
        <v>127</v>
      </c>
      <c r="T25" s="11" t="s">
        <v>146</v>
      </c>
      <c r="U25" s="11">
        <f t="shared" si="5"/>
        <v>4.8</v>
      </c>
      <c r="V25" s="8" t="s">
        <v>11</v>
      </c>
      <c r="W25" s="8">
        <v>2</v>
      </c>
      <c r="X25" s="12" t="s">
        <v>31</v>
      </c>
    </row>
    <row r="26" spans="2:24">
      <c r="B26" s="7" t="s">
        <v>55</v>
      </c>
      <c r="C26" s="7" t="s">
        <v>32</v>
      </c>
      <c r="D26" s="7" t="s">
        <v>130</v>
      </c>
      <c r="E26" s="7">
        <v>3</v>
      </c>
      <c r="F26" s="7" t="s">
        <v>7</v>
      </c>
      <c r="G26" s="1" t="s">
        <v>137</v>
      </c>
      <c r="H26" s="7" t="s">
        <v>134</v>
      </c>
      <c r="I26" s="7">
        <v>66</v>
      </c>
      <c r="J26" s="7" t="s">
        <v>127</v>
      </c>
      <c r="K26" s="8">
        <f t="shared" si="4"/>
        <v>65</v>
      </c>
      <c r="L26" s="7">
        <v>45.782983999999999</v>
      </c>
      <c r="M26" s="7">
        <v>-80.121695000000003</v>
      </c>
      <c r="N26" s="7">
        <v>38.862482</v>
      </c>
      <c r="O26" s="7">
        <v>-104.643238</v>
      </c>
      <c r="P26" s="13">
        <v>21.3</v>
      </c>
      <c r="Q26" s="11">
        <v>21.881304514529202</v>
      </c>
      <c r="R26" s="5">
        <v>4.8</v>
      </c>
      <c r="S26" s="8" t="s">
        <v>127</v>
      </c>
      <c r="T26" s="11" t="s">
        <v>215</v>
      </c>
      <c r="U26" s="11">
        <f t="shared" si="5"/>
        <v>4.8</v>
      </c>
      <c r="V26" s="8" t="s">
        <v>11</v>
      </c>
      <c r="W26" s="8">
        <v>2</v>
      </c>
      <c r="X26" s="7" t="s">
        <v>147</v>
      </c>
    </row>
    <row r="27" spans="2:24">
      <c r="B27" s="7" t="s">
        <v>56</v>
      </c>
      <c r="C27" s="7" t="s">
        <v>32</v>
      </c>
      <c r="D27" s="7" t="s">
        <v>130</v>
      </c>
      <c r="E27" s="7">
        <v>3</v>
      </c>
      <c r="F27" s="7" t="s">
        <v>7</v>
      </c>
      <c r="G27" s="1" t="s">
        <v>137</v>
      </c>
      <c r="H27" s="7" t="s">
        <v>134</v>
      </c>
      <c r="I27" s="7">
        <v>66</v>
      </c>
      <c r="J27" s="7" t="s">
        <v>127</v>
      </c>
      <c r="K27" s="8">
        <f t="shared" si="4"/>
        <v>65</v>
      </c>
      <c r="L27" s="7">
        <v>45.782983999999999</v>
      </c>
      <c r="M27" s="7">
        <v>-80.121695000000003</v>
      </c>
      <c r="N27" s="7">
        <v>38.862482</v>
      </c>
      <c r="O27" s="7">
        <v>-104.643238</v>
      </c>
      <c r="P27" s="13">
        <v>22.5</v>
      </c>
      <c r="Q27" s="11">
        <v>23.081304514529201</v>
      </c>
      <c r="R27" s="5">
        <v>2.5</v>
      </c>
      <c r="S27" s="8" t="s">
        <v>127</v>
      </c>
      <c r="T27" s="11" t="s">
        <v>215</v>
      </c>
      <c r="U27" s="11">
        <f t="shared" si="5"/>
        <v>2.5</v>
      </c>
      <c r="V27" s="8" t="s">
        <v>11</v>
      </c>
      <c r="W27" s="8">
        <v>2</v>
      </c>
      <c r="X27" s="7" t="s">
        <v>148</v>
      </c>
    </row>
    <row r="28" spans="2:24">
      <c r="B28" s="7" t="s">
        <v>57</v>
      </c>
      <c r="C28" s="7" t="s">
        <v>32</v>
      </c>
      <c r="D28" s="7" t="s">
        <v>130</v>
      </c>
      <c r="E28" s="7">
        <v>3</v>
      </c>
      <c r="F28" s="7" t="s">
        <v>7</v>
      </c>
      <c r="G28" s="1" t="s">
        <v>137</v>
      </c>
      <c r="H28" s="7" t="s">
        <v>134</v>
      </c>
      <c r="I28" s="7">
        <v>66</v>
      </c>
      <c r="J28" s="7" t="s">
        <v>127</v>
      </c>
      <c r="K28" s="8">
        <f t="shared" si="4"/>
        <v>65</v>
      </c>
      <c r="L28" s="7">
        <v>45.782983999999999</v>
      </c>
      <c r="M28" s="7">
        <v>-80.121695000000003</v>
      </c>
      <c r="N28" s="7">
        <v>38.862482</v>
      </c>
      <c r="O28" s="7">
        <v>-104.643238</v>
      </c>
      <c r="P28" s="13">
        <v>25.6</v>
      </c>
      <c r="Q28" s="11">
        <v>26.181304514529199</v>
      </c>
      <c r="R28" s="5">
        <v>3.6</v>
      </c>
      <c r="S28" s="8" t="s">
        <v>127</v>
      </c>
      <c r="T28" s="11" t="s">
        <v>215</v>
      </c>
      <c r="U28" s="11">
        <f t="shared" si="5"/>
        <v>3.6</v>
      </c>
      <c r="V28" s="8" t="s">
        <v>11</v>
      </c>
      <c r="W28" s="8">
        <v>2</v>
      </c>
      <c r="X28" s="7" t="s">
        <v>149</v>
      </c>
    </row>
    <row r="29" spans="2:24">
      <c r="B29" s="7" t="s">
        <v>58</v>
      </c>
      <c r="C29" s="7" t="s">
        <v>32</v>
      </c>
      <c r="D29" s="7" t="s">
        <v>130</v>
      </c>
      <c r="E29" s="7">
        <v>3</v>
      </c>
      <c r="F29" s="7" t="s">
        <v>7</v>
      </c>
      <c r="G29" s="1" t="s">
        <v>137</v>
      </c>
      <c r="H29" s="7" t="s">
        <v>134</v>
      </c>
      <c r="I29" s="7">
        <f>(69+68)/2</f>
        <v>68.5</v>
      </c>
      <c r="J29" s="7">
        <f>69-I29</f>
        <v>0.5</v>
      </c>
      <c r="K29" s="8">
        <f t="shared" si="4"/>
        <v>70</v>
      </c>
      <c r="L29" s="7">
        <v>46.930701999999997</v>
      </c>
      <c r="M29" s="7">
        <v>-80.188466000000005</v>
      </c>
      <c r="N29" s="7">
        <v>39.959318000000003</v>
      </c>
      <c r="O29" s="7">
        <v>-105.084717</v>
      </c>
      <c r="P29" s="13">
        <v>19.399999999999999</v>
      </c>
      <c r="Q29" s="11">
        <v>20.034914862133501</v>
      </c>
      <c r="R29" s="5">
        <v>3.4</v>
      </c>
      <c r="S29" s="8" t="s">
        <v>127</v>
      </c>
      <c r="T29" s="11" t="s">
        <v>215</v>
      </c>
      <c r="U29" s="11">
        <f t="shared" si="5"/>
        <v>3.4</v>
      </c>
      <c r="V29" s="8" t="s">
        <v>11</v>
      </c>
      <c r="W29" s="8">
        <v>2</v>
      </c>
      <c r="X29" s="7" t="s">
        <v>150</v>
      </c>
    </row>
    <row r="30" spans="2:24">
      <c r="B30" s="7" t="s">
        <v>59</v>
      </c>
      <c r="C30" s="7" t="s">
        <v>32</v>
      </c>
      <c r="D30" s="7" t="s">
        <v>130</v>
      </c>
      <c r="E30" s="7">
        <v>3</v>
      </c>
      <c r="F30" s="7" t="s">
        <v>7</v>
      </c>
      <c r="G30" s="1" t="s">
        <v>137</v>
      </c>
      <c r="H30" s="7" t="s">
        <v>134</v>
      </c>
      <c r="I30" s="7">
        <f>(69+68)/2</f>
        <v>68.5</v>
      </c>
      <c r="J30" s="7">
        <f>69-I30</f>
        <v>0.5</v>
      </c>
      <c r="K30" s="8">
        <f t="shared" si="4"/>
        <v>70</v>
      </c>
      <c r="L30" s="7">
        <v>46.238877000000002</v>
      </c>
      <c r="M30" s="7">
        <v>-79.089347000000004</v>
      </c>
      <c r="N30" s="7">
        <v>39.488390000000003</v>
      </c>
      <c r="O30" s="7">
        <v>-103.90204300000001</v>
      </c>
      <c r="P30" s="13">
        <v>24.5</v>
      </c>
      <c r="Q30" s="11">
        <v>25.134914862133499</v>
      </c>
      <c r="R30" s="5">
        <v>2.8</v>
      </c>
      <c r="S30" s="8" t="s">
        <v>127</v>
      </c>
      <c r="T30" s="11" t="s">
        <v>215</v>
      </c>
      <c r="U30" s="11">
        <f t="shared" si="5"/>
        <v>2.8</v>
      </c>
      <c r="V30" s="8" t="s">
        <v>11</v>
      </c>
      <c r="W30" s="8">
        <v>2</v>
      </c>
      <c r="X30" s="7" t="s">
        <v>151</v>
      </c>
    </row>
    <row r="31" spans="2:24">
      <c r="B31" s="7" t="s">
        <v>60</v>
      </c>
      <c r="C31" s="1" t="s">
        <v>122</v>
      </c>
      <c r="D31" s="7" t="s">
        <v>130</v>
      </c>
      <c r="E31" s="7">
        <v>3</v>
      </c>
      <c r="F31" s="1" t="s">
        <v>7</v>
      </c>
      <c r="G31" s="1" t="s">
        <v>137</v>
      </c>
      <c r="H31" s="7" t="s">
        <v>134</v>
      </c>
      <c r="I31" s="3">
        <v>66.5</v>
      </c>
      <c r="J31" s="1" t="s">
        <v>127</v>
      </c>
      <c r="K31" s="1">
        <f t="shared" si="4"/>
        <v>65</v>
      </c>
      <c r="L31" s="7">
        <v>52.044764999999998</v>
      </c>
      <c r="M31" s="7">
        <v>-72.227789000000001</v>
      </c>
      <c r="N31" s="1">
        <v>46.324300000000001</v>
      </c>
      <c r="O31" s="1">
        <v>-100.27488</v>
      </c>
      <c r="P31" s="4">
        <v>14.5</v>
      </c>
      <c r="Q31" s="5">
        <v>15.4105538946512</v>
      </c>
      <c r="R31" s="5">
        <v>5</v>
      </c>
      <c r="S31" s="8" t="s">
        <v>127</v>
      </c>
      <c r="T31" s="11" t="s">
        <v>215</v>
      </c>
      <c r="U31" s="11">
        <f t="shared" si="5"/>
        <v>5</v>
      </c>
      <c r="V31" s="1" t="s">
        <v>11</v>
      </c>
      <c r="W31" s="1">
        <v>2</v>
      </c>
      <c r="X31" s="1" t="s">
        <v>123</v>
      </c>
    </row>
    <row r="32" spans="2:24">
      <c r="B32" s="1" t="s">
        <v>61</v>
      </c>
      <c r="C32" s="1" t="s">
        <v>124</v>
      </c>
      <c r="D32" s="1" t="s">
        <v>6</v>
      </c>
      <c r="E32" s="1">
        <v>2</v>
      </c>
      <c r="F32" s="3" t="s">
        <v>6</v>
      </c>
      <c r="G32" s="1" t="s">
        <v>137</v>
      </c>
      <c r="H32" s="7" t="s">
        <v>136</v>
      </c>
      <c r="I32" s="3">
        <f>(72.1+66)/2</f>
        <v>69.05</v>
      </c>
      <c r="J32" s="3">
        <f>72.1-I32</f>
        <v>3.0499999999999972</v>
      </c>
      <c r="K32" s="3">
        <f t="shared" si="4"/>
        <v>70</v>
      </c>
      <c r="L32" s="3">
        <v>61.072941</v>
      </c>
      <c r="M32" s="3">
        <v>-83.174888999999993</v>
      </c>
      <c r="N32" s="3">
        <v>53</v>
      </c>
      <c r="O32" s="3">
        <v>-113.5</v>
      </c>
      <c r="P32" s="14">
        <v>12</v>
      </c>
      <c r="Q32" s="15">
        <v>12.634914862133501</v>
      </c>
      <c r="R32" s="5">
        <v>2.8</v>
      </c>
      <c r="S32" s="8" t="s">
        <v>127</v>
      </c>
      <c r="T32" s="11" t="s">
        <v>215</v>
      </c>
      <c r="U32" s="11">
        <f t="shared" si="5"/>
        <v>2.8</v>
      </c>
      <c r="V32" s="3" t="s">
        <v>11</v>
      </c>
      <c r="W32" s="3">
        <v>2</v>
      </c>
      <c r="X32" s="3" t="s">
        <v>152</v>
      </c>
    </row>
    <row r="33" spans="2:24">
      <c r="B33" s="1" t="s">
        <v>62</v>
      </c>
      <c r="C33" s="1" t="s">
        <v>124</v>
      </c>
      <c r="D33" s="1" t="s">
        <v>6</v>
      </c>
      <c r="E33" s="1">
        <v>2</v>
      </c>
      <c r="F33" s="3" t="s">
        <v>6</v>
      </c>
      <c r="G33" s="1" t="s">
        <v>137</v>
      </c>
      <c r="H33" s="7" t="s">
        <v>134</v>
      </c>
      <c r="I33" s="3">
        <f>(67.7+66)/2</f>
        <v>66.849999999999994</v>
      </c>
      <c r="J33" s="3">
        <f>67.7-I33</f>
        <v>0.85000000000000853</v>
      </c>
      <c r="K33" s="3">
        <f t="shared" si="4"/>
        <v>65</v>
      </c>
      <c r="L33" s="3">
        <v>52.779702999999998</v>
      </c>
      <c r="M33" s="3">
        <v>-76.152585999999999</v>
      </c>
      <c r="N33" s="3">
        <v>46.3</v>
      </c>
      <c r="O33" s="3">
        <v>-103.9</v>
      </c>
      <c r="P33" s="14">
        <v>12</v>
      </c>
      <c r="Q33" s="15">
        <v>12.9105538946512</v>
      </c>
      <c r="R33" s="5">
        <v>2.8</v>
      </c>
      <c r="S33" s="8" t="s">
        <v>127</v>
      </c>
      <c r="T33" s="11" t="s">
        <v>215</v>
      </c>
      <c r="U33" s="11">
        <f t="shared" si="5"/>
        <v>2.8</v>
      </c>
      <c r="V33" s="3" t="s">
        <v>11</v>
      </c>
      <c r="W33" s="3">
        <v>2</v>
      </c>
      <c r="X33" s="3" t="s">
        <v>153</v>
      </c>
    </row>
    <row r="34" spans="2:24">
      <c r="B34" s="1" t="s">
        <v>63</v>
      </c>
      <c r="C34" s="1" t="s">
        <v>124</v>
      </c>
      <c r="D34" s="1" t="s">
        <v>6</v>
      </c>
      <c r="E34" s="1">
        <v>2</v>
      </c>
      <c r="F34" s="3" t="s">
        <v>6</v>
      </c>
      <c r="G34" s="1" t="s">
        <v>137</v>
      </c>
      <c r="H34" s="7" t="s">
        <v>134</v>
      </c>
      <c r="I34" s="3">
        <f>(66.8+66)/2</f>
        <v>66.400000000000006</v>
      </c>
      <c r="J34" s="3">
        <f>66.8-I34</f>
        <v>0.39999999999999147</v>
      </c>
      <c r="K34" s="3">
        <f t="shared" si="4"/>
        <v>65</v>
      </c>
      <c r="L34" s="3">
        <v>50.803454000000002</v>
      </c>
      <c r="M34" s="3">
        <v>-78.431718000000004</v>
      </c>
      <c r="N34" s="3">
        <v>44</v>
      </c>
      <c r="O34" s="3">
        <v>-105</v>
      </c>
      <c r="P34" s="14">
        <v>14</v>
      </c>
      <c r="Q34" s="15">
        <v>14.581304514529201</v>
      </c>
      <c r="R34" s="5">
        <v>2.8</v>
      </c>
      <c r="S34" s="8" t="s">
        <v>127</v>
      </c>
      <c r="T34" s="11" t="s">
        <v>215</v>
      </c>
      <c r="U34" s="11">
        <f t="shared" si="5"/>
        <v>2.8</v>
      </c>
      <c r="V34" s="3" t="s">
        <v>11</v>
      </c>
      <c r="W34" s="3">
        <v>2</v>
      </c>
      <c r="X34" s="3" t="s">
        <v>154</v>
      </c>
    </row>
    <row r="35" spans="2:24">
      <c r="B35" s="1" t="s">
        <v>64</v>
      </c>
      <c r="C35" s="1" t="s">
        <v>124</v>
      </c>
      <c r="D35" s="1" t="s">
        <v>6</v>
      </c>
      <c r="E35" s="1">
        <v>2</v>
      </c>
      <c r="F35" s="3" t="s">
        <v>6</v>
      </c>
      <c r="G35" s="1" t="s">
        <v>137</v>
      </c>
      <c r="H35" s="7" t="s">
        <v>135</v>
      </c>
      <c r="I35" s="3">
        <v>70</v>
      </c>
      <c r="J35" s="3" t="s">
        <v>127</v>
      </c>
      <c r="K35" s="3">
        <f t="shared" si="4"/>
        <v>70</v>
      </c>
      <c r="L35" s="3">
        <v>49.183225</v>
      </c>
      <c r="M35" s="3">
        <v>-81.514927</v>
      </c>
      <c r="N35" s="3">
        <v>41.9</v>
      </c>
      <c r="O35" s="3">
        <v>-107</v>
      </c>
      <c r="P35" s="14">
        <v>17</v>
      </c>
      <c r="Q35" s="15">
        <v>17.030026449493899</v>
      </c>
      <c r="R35" s="5">
        <v>2.8</v>
      </c>
      <c r="S35" s="8" t="s">
        <v>127</v>
      </c>
      <c r="T35" s="11" t="s">
        <v>215</v>
      </c>
      <c r="U35" s="11">
        <f t="shared" si="5"/>
        <v>2.8</v>
      </c>
      <c r="V35" s="3" t="s">
        <v>11</v>
      </c>
      <c r="W35" s="3">
        <v>2</v>
      </c>
      <c r="X35" s="3" t="s">
        <v>155</v>
      </c>
    </row>
    <row r="36" spans="2:24">
      <c r="B36" s="1" t="s">
        <v>65</v>
      </c>
      <c r="C36" s="3" t="s">
        <v>229</v>
      </c>
      <c r="D36" s="1" t="s">
        <v>6</v>
      </c>
      <c r="E36" s="1">
        <v>2</v>
      </c>
      <c r="F36" s="3" t="s">
        <v>6</v>
      </c>
      <c r="G36" s="1" t="s">
        <v>137</v>
      </c>
      <c r="H36" s="7" t="s">
        <v>134</v>
      </c>
      <c r="I36" s="3">
        <f>(66+69.9)/2</f>
        <v>67.95</v>
      </c>
      <c r="J36" s="3">
        <f>69.9-I36</f>
        <v>1.9500000000000028</v>
      </c>
      <c r="K36" s="3">
        <f t="shared" si="4"/>
        <v>70</v>
      </c>
      <c r="L36" s="3">
        <v>46.566805000000002</v>
      </c>
      <c r="M36" s="3">
        <v>-80.232884999999996</v>
      </c>
      <c r="N36" s="3">
        <v>39.6</v>
      </c>
      <c r="O36" s="3">
        <v>-105</v>
      </c>
      <c r="P36" s="14">
        <v>19</v>
      </c>
      <c r="Q36" s="15">
        <v>19.9284240105194</v>
      </c>
      <c r="R36" s="5">
        <v>2.8</v>
      </c>
      <c r="S36" s="8" t="s">
        <v>127</v>
      </c>
      <c r="T36" s="11" t="s">
        <v>215</v>
      </c>
      <c r="U36" s="11">
        <f t="shared" si="5"/>
        <v>2.8</v>
      </c>
      <c r="V36" s="3" t="s">
        <v>11</v>
      </c>
      <c r="W36" s="3">
        <v>2</v>
      </c>
      <c r="X36" s="3" t="s">
        <v>156</v>
      </c>
    </row>
    <row r="37" spans="2:24">
      <c r="B37" s="1" t="s">
        <v>66</v>
      </c>
      <c r="C37" s="3" t="s">
        <v>9</v>
      </c>
      <c r="D37" s="1" t="s">
        <v>6</v>
      </c>
      <c r="E37" s="1">
        <v>2</v>
      </c>
      <c r="F37" s="3" t="s">
        <v>6</v>
      </c>
      <c r="G37" s="1" t="s">
        <v>137</v>
      </c>
      <c r="H37" s="7" t="s">
        <v>134</v>
      </c>
      <c r="I37" s="3">
        <f>(66+69.9)/2</f>
        <v>67.95</v>
      </c>
      <c r="J37" s="3">
        <f>69.9-I37</f>
        <v>1.9500000000000028</v>
      </c>
      <c r="K37" s="3">
        <f t="shared" si="4"/>
        <v>70</v>
      </c>
      <c r="L37" s="3">
        <v>46.566805000000002</v>
      </c>
      <c r="M37" s="3">
        <v>-80.232884999999996</v>
      </c>
      <c r="N37" s="3">
        <v>39.6</v>
      </c>
      <c r="O37" s="3">
        <v>-105</v>
      </c>
      <c r="P37" s="14">
        <v>17</v>
      </c>
      <c r="Q37" s="15">
        <v>17.9284240105194</v>
      </c>
      <c r="R37" s="5">
        <v>2.8</v>
      </c>
      <c r="S37" s="8" t="s">
        <v>127</v>
      </c>
      <c r="T37" s="11" t="s">
        <v>215</v>
      </c>
      <c r="U37" s="11">
        <f t="shared" si="5"/>
        <v>2.8</v>
      </c>
      <c r="V37" s="3" t="s">
        <v>11</v>
      </c>
      <c r="W37" s="3">
        <v>2</v>
      </c>
      <c r="X37" s="3" t="s">
        <v>156</v>
      </c>
    </row>
    <row r="38" spans="2:24">
      <c r="B38" s="1" t="s">
        <v>67</v>
      </c>
      <c r="C38" s="3" t="s">
        <v>9</v>
      </c>
      <c r="D38" s="1" t="s">
        <v>6</v>
      </c>
      <c r="E38" s="1">
        <v>2</v>
      </c>
      <c r="F38" s="3" t="s">
        <v>6</v>
      </c>
      <c r="G38" s="1" t="s">
        <v>137</v>
      </c>
      <c r="H38" s="7" t="s">
        <v>134</v>
      </c>
      <c r="I38" s="3">
        <f>(66+69.9)/2</f>
        <v>67.95</v>
      </c>
      <c r="J38" s="3">
        <f>69.9-I38</f>
        <v>1.9500000000000028</v>
      </c>
      <c r="K38" s="3">
        <f t="shared" si="4"/>
        <v>70</v>
      </c>
      <c r="L38" s="3">
        <v>46.566805000000002</v>
      </c>
      <c r="M38" s="3">
        <v>-80.232884999999996</v>
      </c>
      <c r="N38" s="3">
        <v>39.6</v>
      </c>
      <c r="O38" s="3">
        <v>-105</v>
      </c>
      <c r="P38" s="14">
        <v>21.4</v>
      </c>
      <c r="Q38" s="15">
        <v>22.328424010519399</v>
      </c>
      <c r="R38" s="5">
        <v>3.1</v>
      </c>
      <c r="S38" s="8" t="s">
        <v>127</v>
      </c>
      <c r="T38" s="11" t="s">
        <v>215</v>
      </c>
      <c r="U38" s="11">
        <f t="shared" si="5"/>
        <v>3.1</v>
      </c>
      <c r="V38" s="3" t="s">
        <v>11</v>
      </c>
      <c r="W38" s="3">
        <v>2</v>
      </c>
      <c r="X38" s="3" t="s">
        <v>158</v>
      </c>
    </row>
    <row r="39" spans="2:24">
      <c r="B39" s="1" t="s">
        <v>68</v>
      </c>
      <c r="C39" s="3" t="s">
        <v>229</v>
      </c>
      <c r="D39" s="1" t="s">
        <v>6</v>
      </c>
      <c r="E39" s="1">
        <v>2</v>
      </c>
      <c r="F39" s="3" t="s">
        <v>6</v>
      </c>
      <c r="G39" s="1" t="s">
        <v>137</v>
      </c>
      <c r="H39" s="7" t="s">
        <v>135</v>
      </c>
      <c r="I39" s="3">
        <f>(71.9+70.2)/2</f>
        <v>71.050000000000011</v>
      </c>
      <c r="J39" s="3">
        <f>71.9-I39</f>
        <v>0.84999999999999432</v>
      </c>
      <c r="K39" s="3">
        <f t="shared" ref="K39:K70" si="6">MROUND(I39,5)</f>
        <v>70</v>
      </c>
      <c r="L39" s="3">
        <v>43.952388999999997</v>
      </c>
      <c r="M39" s="3">
        <v>-80.631504000000007</v>
      </c>
      <c r="N39" s="3">
        <v>37</v>
      </c>
      <c r="O39" s="3">
        <v>-104.5</v>
      </c>
      <c r="P39" s="14">
        <v>18</v>
      </c>
      <c r="Q39" s="15">
        <v>17.113758772600399</v>
      </c>
      <c r="R39" s="5">
        <v>2.8</v>
      </c>
      <c r="S39" s="8" t="s">
        <v>127</v>
      </c>
      <c r="T39" s="11" t="s">
        <v>215</v>
      </c>
      <c r="U39" s="11">
        <f t="shared" si="5"/>
        <v>2.8</v>
      </c>
      <c r="V39" s="3" t="s">
        <v>11</v>
      </c>
      <c r="W39" s="3">
        <v>2</v>
      </c>
      <c r="X39" s="3" t="s">
        <v>157</v>
      </c>
    </row>
    <row r="40" spans="2:24">
      <c r="B40" s="1" t="s">
        <v>69</v>
      </c>
      <c r="C40" s="3" t="s">
        <v>9</v>
      </c>
      <c r="D40" s="1" t="s">
        <v>6</v>
      </c>
      <c r="E40" s="1">
        <v>2</v>
      </c>
      <c r="F40" s="3" t="s">
        <v>6</v>
      </c>
      <c r="G40" s="1" t="s">
        <v>137</v>
      </c>
      <c r="H40" s="7" t="s">
        <v>135</v>
      </c>
      <c r="I40" s="3">
        <f>(71.9+70.2)/2</f>
        <v>71.050000000000011</v>
      </c>
      <c r="J40" s="3">
        <f>71.9-I40</f>
        <v>0.84999999999999432</v>
      </c>
      <c r="K40" s="3">
        <f t="shared" si="6"/>
        <v>70</v>
      </c>
      <c r="L40" s="3">
        <v>43.952388999999997</v>
      </c>
      <c r="M40" s="3">
        <v>-80.631504000000007</v>
      </c>
      <c r="N40" s="3">
        <v>37</v>
      </c>
      <c r="O40" s="3">
        <v>-104.5</v>
      </c>
      <c r="P40" s="14">
        <v>18</v>
      </c>
      <c r="Q40" s="15">
        <v>17.113758772600399</v>
      </c>
      <c r="R40" s="5">
        <v>2.8</v>
      </c>
      <c r="S40" s="8" t="s">
        <v>127</v>
      </c>
      <c r="T40" s="11" t="s">
        <v>215</v>
      </c>
      <c r="U40" s="11">
        <f t="shared" si="5"/>
        <v>2.8</v>
      </c>
      <c r="V40" s="3" t="s">
        <v>11</v>
      </c>
      <c r="W40" s="3">
        <v>2</v>
      </c>
      <c r="X40" s="3" t="s">
        <v>157</v>
      </c>
    </row>
    <row r="41" spans="2:24">
      <c r="B41" s="1" t="s">
        <v>70</v>
      </c>
      <c r="C41" s="3" t="s">
        <v>26</v>
      </c>
      <c r="D41" s="1" t="s">
        <v>6</v>
      </c>
      <c r="E41" s="1">
        <v>2</v>
      </c>
      <c r="F41" s="3" t="s">
        <v>6</v>
      </c>
      <c r="G41" s="1" t="s">
        <v>137</v>
      </c>
      <c r="H41" s="7" t="s">
        <v>135</v>
      </c>
      <c r="I41" s="3">
        <v>70</v>
      </c>
      <c r="J41" s="3" t="s">
        <v>127</v>
      </c>
      <c r="K41" s="3">
        <f t="shared" si="6"/>
        <v>70</v>
      </c>
      <c r="L41" s="3">
        <v>50.803454000000002</v>
      </c>
      <c r="M41" s="3">
        <v>-78.431718000000004</v>
      </c>
      <c r="N41" s="3">
        <v>44</v>
      </c>
      <c r="O41" s="3">
        <v>-105</v>
      </c>
      <c r="P41" s="14">
        <v>13.3</v>
      </c>
      <c r="Q41" s="15">
        <v>13.3300264494939</v>
      </c>
      <c r="R41" s="5">
        <v>2.8</v>
      </c>
      <c r="S41" s="8" t="s">
        <v>127</v>
      </c>
      <c r="T41" s="11" t="s">
        <v>215</v>
      </c>
      <c r="U41" s="11">
        <f t="shared" si="5"/>
        <v>2.8</v>
      </c>
      <c r="V41" s="3" t="s">
        <v>11</v>
      </c>
      <c r="W41" s="3">
        <v>2</v>
      </c>
      <c r="X41" s="3" t="s">
        <v>159</v>
      </c>
    </row>
    <row r="42" spans="2:24">
      <c r="B42" s="1" t="s">
        <v>71</v>
      </c>
      <c r="C42" s="3" t="s">
        <v>26</v>
      </c>
      <c r="D42" s="1" t="s">
        <v>6</v>
      </c>
      <c r="E42" s="1">
        <v>2</v>
      </c>
      <c r="F42" s="3" t="s">
        <v>6</v>
      </c>
      <c r="G42" s="1" t="s">
        <v>137</v>
      </c>
      <c r="H42" s="7" t="s">
        <v>135</v>
      </c>
      <c r="I42" s="3">
        <v>70</v>
      </c>
      <c r="J42" s="3" t="s">
        <v>127</v>
      </c>
      <c r="K42" s="3">
        <f t="shared" si="6"/>
        <v>70</v>
      </c>
      <c r="L42" s="3">
        <v>49.183225</v>
      </c>
      <c r="M42" s="3">
        <v>-81.514927</v>
      </c>
      <c r="N42" s="3">
        <v>41.9</v>
      </c>
      <c r="O42" s="3">
        <v>-107</v>
      </c>
      <c r="P42" s="14">
        <v>17.2</v>
      </c>
      <c r="Q42" s="15">
        <v>17.230026449493899</v>
      </c>
      <c r="R42" s="5">
        <v>2.8</v>
      </c>
      <c r="S42" s="8" t="s">
        <v>127</v>
      </c>
      <c r="T42" s="11" t="s">
        <v>215</v>
      </c>
      <c r="U42" s="11">
        <f t="shared" si="5"/>
        <v>2.8</v>
      </c>
      <c r="V42" s="3" t="s">
        <v>11</v>
      </c>
      <c r="W42" s="3">
        <v>2</v>
      </c>
      <c r="X42" s="3" t="s">
        <v>160</v>
      </c>
    </row>
    <row r="43" spans="2:24">
      <c r="B43" s="1" t="s">
        <v>72</v>
      </c>
      <c r="C43" s="3" t="s">
        <v>8</v>
      </c>
      <c r="D43" s="1" t="s">
        <v>6</v>
      </c>
      <c r="E43" s="1">
        <v>2</v>
      </c>
      <c r="F43" s="1" t="s">
        <v>6</v>
      </c>
      <c r="G43" s="1" t="s">
        <v>137</v>
      </c>
      <c r="H43" s="7" t="s">
        <v>135</v>
      </c>
      <c r="I43" s="3">
        <f>(71.9+70.2)/2</f>
        <v>71.050000000000011</v>
      </c>
      <c r="J43" s="3">
        <f>71.9-I43</f>
        <v>0.84999999999999432</v>
      </c>
      <c r="K43" s="3">
        <f t="shared" si="6"/>
        <v>70</v>
      </c>
      <c r="L43" s="3">
        <v>43.952388999999997</v>
      </c>
      <c r="M43" s="3">
        <v>-80.631504000000007</v>
      </c>
      <c r="N43" s="3">
        <v>37</v>
      </c>
      <c r="O43" s="3">
        <v>-104.5</v>
      </c>
      <c r="P43" s="14">
        <v>20.5</v>
      </c>
      <c r="Q43" s="15">
        <v>19.613758772600399</v>
      </c>
      <c r="R43" s="5">
        <v>2.8</v>
      </c>
      <c r="S43" s="8" t="s">
        <v>127</v>
      </c>
      <c r="T43" s="11" t="s">
        <v>215</v>
      </c>
      <c r="U43" s="11">
        <f t="shared" si="5"/>
        <v>2.8</v>
      </c>
      <c r="V43" s="3" t="s">
        <v>11</v>
      </c>
      <c r="W43" s="3">
        <v>2</v>
      </c>
      <c r="X43" s="16" t="s">
        <v>161</v>
      </c>
    </row>
    <row r="44" spans="2:24">
      <c r="B44" s="1" t="s">
        <v>73</v>
      </c>
      <c r="C44" s="17" t="s">
        <v>230</v>
      </c>
      <c r="D44" s="17" t="s">
        <v>131</v>
      </c>
      <c r="E44" s="17">
        <v>5</v>
      </c>
      <c r="F44" s="17" t="s">
        <v>231</v>
      </c>
      <c r="G44" s="1" t="s">
        <v>137</v>
      </c>
      <c r="H44" s="7" t="s">
        <v>135</v>
      </c>
      <c r="I44" s="17">
        <v>71</v>
      </c>
      <c r="J44" s="17" t="s">
        <v>127</v>
      </c>
      <c r="K44" s="17">
        <f t="shared" si="6"/>
        <v>70</v>
      </c>
      <c r="L44" s="17">
        <v>36.276967999999997</v>
      </c>
      <c r="M44" s="17">
        <v>-81.973798000000002</v>
      </c>
      <c r="N44" s="17">
        <v>29.3</v>
      </c>
      <c r="O44" s="17">
        <v>-103.52</v>
      </c>
      <c r="P44" s="18">
        <v>18</v>
      </c>
      <c r="Q44" s="19">
        <v>17.113758772600399</v>
      </c>
      <c r="R44" s="5">
        <v>0.80000000000000071</v>
      </c>
      <c r="S44" s="17">
        <v>2</v>
      </c>
      <c r="T44" s="17" t="s">
        <v>162</v>
      </c>
      <c r="U44" s="17">
        <f t="shared" ref="U44:U70" si="7">R44*SQRT(S44)</f>
        <v>1.1313708498984771</v>
      </c>
      <c r="V44" s="17" t="s">
        <v>11</v>
      </c>
      <c r="W44" s="17">
        <v>2</v>
      </c>
      <c r="X44" s="17" t="s">
        <v>227</v>
      </c>
    </row>
    <row r="45" spans="2:24">
      <c r="B45" s="1" t="s">
        <v>74</v>
      </c>
      <c r="C45" s="17" t="s">
        <v>230</v>
      </c>
      <c r="D45" s="17" t="s">
        <v>131</v>
      </c>
      <c r="E45" s="17">
        <v>5</v>
      </c>
      <c r="F45" s="17" t="s">
        <v>231</v>
      </c>
      <c r="G45" s="1" t="s">
        <v>137</v>
      </c>
      <c r="H45" s="7" t="s">
        <v>135</v>
      </c>
      <c r="I45" s="17">
        <v>70.849999999999994</v>
      </c>
      <c r="J45" s="17" t="s">
        <v>127</v>
      </c>
      <c r="K45" s="17">
        <f t="shared" si="6"/>
        <v>70</v>
      </c>
      <c r="L45" s="17">
        <v>36.276967999999997</v>
      </c>
      <c r="M45" s="17">
        <v>-81.973798000000002</v>
      </c>
      <c r="N45" s="17">
        <v>29.3</v>
      </c>
      <c r="O45" s="17">
        <v>-103.52</v>
      </c>
      <c r="P45" s="18">
        <v>17.299999999999997</v>
      </c>
      <c r="Q45" s="19">
        <v>16.413758772600399</v>
      </c>
      <c r="R45" s="5">
        <v>0.60000000000000142</v>
      </c>
      <c r="S45" s="17">
        <v>2</v>
      </c>
      <c r="T45" s="17" t="s">
        <v>162</v>
      </c>
      <c r="U45" s="17">
        <f t="shared" si="7"/>
        <v>0.84852813742385913</v>
      </c>
      <c r="V45" s="17" t="s">
        <v>11</v>
      </c>
      <c r="W45" s="17">
        <v>2</v>
      </c>
      <c r="X45" s="17" t="s">
        <v>227</v>
      </c>
    </row>
    <row r="46" spans="2:24">
      <c r="B46" s="1" t="s">
        <v>75</v>
      </c>
      <c r="C46" s="17" t="s">
        <v>230</v>
      </c>
      <c r="D46" s="17" t="s">
        <v>131</v>
      </c>
      <c r="E46" s="17">
        <v>5</v>
      </c>
      <c r="F46" s="17" t="s">
        <v>231</v>
      </c>
      <c r="G46" s="1" t="s">
        <v>137</v>
      </c>
      <c r="H46" s="7" t="s">
        <v>135</v>
      </c>
      <c r="I46" s="17">
        <v>70.7</v>
      </c>
      <c r="J46" s="17" t="s">
        <v>127</v>
      </c>
      <c r="K46" s="17">
        <f t="shared" si="6"/>
        <v>70</v>
      </c>
      <c r="L46" s="17">
        <v>36.276967999999997</v>
      </c>
      <c r="M46" s="17">
        <v>-81.973798000000002</v>
      </c>
      <c r="N46" s="17">
        <v>29.3</v>
      </c>
      <c r="O46" s="17">
        <v>-103.52</v>
      </c>
      <c r="P46" s="18">
        <v>17.399999999999999</v>
      </c>
      <c r="Q46" s="19">
        <v>16.513758772600401</v>
      </c>
      <c r="R46" s="5">
        <v>0.60000000000000142</v>
      </c>
      <c r="S46" s="17">
        <v>2</v>
      </c>
      <c r="T46" s="17" t="s">
        <v>162</v>
      </c>
      <c r="U46" s="17">
        <f t="shared" si="7"/>
        <v>0.84852813742385913</v>
      </c>
      <c r="V46" s="17" t="s">
        <v>11</v>
      </c>
      <c r="W46" s="17">
        <v>2</v>
      </c>
      <c r="X46" s="17" t="s">
        <v>227</v>
      </c>
    </row>
    <row r="47" spans="2:24" ht="15.75">
      <c r="B47" s="1" t="s">
        <v>76</v>
      </c>
      <c r="C47" s="17" t="s">
        <v>232</v>
      </c>
      <c r="D47" s="17" t="s">
        <v>131</v>
      </c>
      <c r="E47" s="17">
        <v>5</v>
      </c>
      <c r="F47" s="17" t="s">
        <v>231</v>
      </c>
      <c r="G47" s="1" t="s">
        <v>137</v>
      </c>
      <c r="H47" s="7" t="s">
        <v>135</v>
      </c>
      <c r="I47" s="17">
        <v>70.47</v>
      </c>
      <c r="J47" s="17" t="s">
        <v>127</v>
      </c>
      <c r="K47" s="17">
        <f t="shared" si="6"/>
        <v>70</v>
      </c>
      <c r="L47" s="17">
        <v>36.276967999999997</v>
      </c>
      <c r="M47" s="17">
        <v>-81.973798000000002</v>
      </c>
      <c r="N47" s="17">
        <v>29.3</v>
      </c>
      <c r="O47" s="17">
        <v>-103.52</v>
      </c>
      <c r="P47" s="18">
        <v>15.85</v>
      </c>
      <c r="Q47" s="19">
        <v>15.880026449493901</v>
      </c>
      <c r="R47" s="5">
        <v>0.84999999999999964</v>
      </c>
      <c r="S47" s="17">
        <v>2</v>
      </c>
      <c r="T47" s="17" t="s">
        <v>162</v>
      </c>
      <c r="U47" s="17">
        <f t="shared" si="7"/>
        <v>1.2020815280171304</v>
      </c>
      <c r="V47" s="17" t="s">
        <v>11</v>
      </c>
      <c r="W47" s="17">
        <v>2</v>
      </c>
      <c r="X47" s="17" t="s">
        <v>227</v>
      </c>
    </row>
    <row r="48" spans="2:24" ht="15.75">
      <c r="B48" s="1" t="s">
        <v>77</v>
      </c>
      <c r="C48" s="17" t="s">
        <v>232</v>
      </c>
      <c r="D48" s="17" t="s">
        <v>131</v>
      </c>
      <c r="E48" s="17">
        <v>5</v>
      </c>
      <c r="F48" s="17" t="s">
        <v>231</v>
      </c>
      <c r="G48" s="1" t="s">
        <v>137</v>
      </c>
      <c r="H48" s="7" t="s">
        <v>135</v>
      </c>
      <c r="I48" s="17">
        <v>70.3</v>
      </c>
      <c r="J48" s="17" t="s">
        <v>127</v>
      </c>
      <c r="K48" s="17">
        <f t="shared" si="6"/>
        <v>70</v>
      </c>
      <c r="L48" s="17">
        <v>36.276967999999997</v>
      </c>
      <c r="M48" s="17">
        <v>-81.973798000000002</v>
      </c>
      <c r="N48" s="17">
        <v>29.3</v>
      </c>
      <c r="O48" s="17">
        <v>-103.52</v>
      </c>
      <c r="P48" s="18">
        <v>16.549999999999997</v>
      </c>
      <c r="Q48" s="19">
        <v>16.5800264494939</v>
      </c>
      <c r="R48" s="5">
        <v>0.64999999999999858</v>
      </c>
      <c r="S48" s="17">
        <v>2</v>
      </c>
      <c r="T48" s="17" t="s">
        <v>162</v>
      </c>
      <c r="U48" s="17">
        <f t="shared" si="7"/>
        <v>0.91923881554250986</v>
      </c>
      <c r="V48" s="17" t="s">
        <v>11</v>
      </c>
      <c r="W48" s="17">
        <v>2</v>
      </c>
      <c r="X48" s="17" t="s">
        <v>227</v>
      </c>
    </row>
    <row r="49" spans="2:24" ht="15.75">
      <c r="B49" s="1" t="s">
        <v>78</v>
      </c>
      <c r="C49" s="17" t="s">
        <v>232</v>
      </c>
      <c r="D49" s="17" t="s">
        <v>131</v>
      </c>
      <c r="E49" s="17">
        <v>5</v>
      </c>
      <c r="F49" s="17" t="s">
        <v>231</v>
      </c>
      <c r="G49" s="1" t="s">
        <v>137</v>
      </c>
      <c r="H49" s="7" t="s">
        <v>135</v>
      </c>
      <c r="I49" s="17">
        <v>70.14</v>
      </c>
      <c r="J49" s="17" t="s">
        <v>127</v>
      </c>
      <c r="K49" s="17">
        <f t="shared" si="6"/>
        <v>70</v>
      </c>
      <c r="L49" s="17">
        <v>36.276967999999997</v>
      </c>
      <c r="M49" s="17">
        <v>-81.973798000000002</v>
      </c>
      <c r="N49" s="17">
        <v>29.3</v>
      </c>
      <c r="O49" s="17">
        <v>-103.52</v>
      </c>
      <c r="P49" s="18">
        <v>18.45</v>
      </c>
      <c r="Q49" s="19">
        <v>18.480026449493899</v>
      </c>
      <c r="R49" s="5">
        <v>0.94999999999999929</v>
      </c>
      <c r="S49" s="17">
        <v>2</v>
      </c>
      <c r="T49" s="17" t="s">
        <v>162</v>
      </c>
      <c r="U49" s="17">
        <f t="shared" si="7"/>
        <v>1.3435028842544394</v>
      </c>
      <c r="V49" s="17" t="s">
        <v>11</v>
      </c>
      <c r="W49" s="17">
        <v>2</v>
      </c>
      <c r="X49" s="17" t="s">
        <v>227</v>
      </c>
    </row>
    <row r="50" spans="2:24" ht="15.75">
      <c r="B50" s="1" t="s">
        <v>79</v>
      </c>
      <c r="C50" s="17" t="s">
        <v>232</v>
      </c>
      <c r="D50" s="17" t="s">
        <v>131</v>
      </c>
      <c r="E50" s="17">
        <v>5</v>
      </c>
      <c r="F50" s="17" t="s">
        <v>231</v>
      </c>
      <c r="G50" s="1" t="s">
        <v>137</v>
      </c>
      <c r="H50" s="17" t="s">
        <v>134</v>
      </c>
      <c r="I50" s="17">
        <v>69.86</v>
      </c>
      <c r="J50" s="17" t="s">
        <v>127</v>
      </c>
      <c r="K50" s="17">
        <f t="shared" si="6"/>
        <v>70</v>
      </c>
      <c r="L50" s="17">
        <v>36.276967999999997</v>
      </c>
      <c r="M50" s="17">
        <v>-81.973798000000002</v>
      </c>
      <c r="N50" s="17">
        <v>29.3</v>
      </c>
      <c r="O50" s="17">
        <v>-103.52</v>
      </c>
      <c r="P50" s="18">
        <v>21.25</v>
      </c>
      <c r="Q50" s="19">
        <v>21.280026449493899</v>
      </c>
      <c r="R50" s="5">
        <v>1.75</v>
      </c>
      <c r="S50" s="17">
        <v>2</v>
      </c>
      <c r="T50" s="17" t="s">
        <v>162</v>
      </c>
      <c r="U50" s="17">
        <f t="shared" si="7"/>
        <v>2.4748737341529163</v>
      </c>
      <c r="V50" s="17" t="s">
        <v>11</v>
      </c>
      <c r="W50" s="17">
        <v>2</v>
      </c>
      <c r="X50" s="17" t="s">
        <v>227</v>
      </c>
    </row>
    <row r="51" spans="2:24" ht="15.75">
      <c r="B51" s="1" t="s">
        <v>80</v>
      </c>
      <c r="C51" s="17" t="s">
        <v>232</v>
      </c>
      <c r="D51" s="17" t="s">
        <v>131</v>
      </c>
      <c r="E51" s="17">
        <v>5</v>
      </c>
      <c r="F51" s="17" t="s">
        <v>231</v>
      </c>
      <c r="G51" s="1" t="s">
        <v>137</v>
      </c>
      <c r="H51" s="17" t="s">
        <v>134</v>
      </c>
      <c r="I51" s="17">
        <v>69.78</v>
      </c>
      <c r="J51" s="17" t="s">
        <v>127</v>
      </c>
      <c r="K51" s="17">
        <f t="shared" si="6"/>
        <v>70</v>
      </c>
      <c r="L51" s="17">
        <v>36.276967999999997</v>
      </c>
      <c r="M51" s="17">
        <v>-81.973798000000002</v>
      </c>
      <c r="N51" s="17">
        <v>29.3</v>
      </c>
      <c r="O51" s="17">
        <v>-103.52</v>
      </c>
      <c r="P51" s="18">
        <v>20.45</v>
      </c>
      <c r="Q51" s="19">
        <v>20.480026449493899</v>
      </c>
      <c r="R51" s="5">
        <v>1.5500000000000007</v>
      </c>
      <c r="S51" s="17">
        <v>2</v>
      </c>
      <c r="T51" s="17" t="s">
        <v>162</v>
      </c>
      <c r="U51" s="17">
        <f t="shared" si="7"/>
        <v>2.1920310216782983</v>
      </c>
      <c r="V51" s="17" t="s">
        <v>11</v>
      </c>
      <c r="W51" s="17">
        <v>2</v>
      </c>
      <c r="X51" s="17" t="s">
        <v>227</v>
      </c>
    </row>
    <row r="52" spans="2:24" ht="15.75">
      <c r="B52" s="1" t="s">
        <v>81</v>
      </c>
      <c r="C52" s="17" t="s">
        <v>232</v>
      </c>
      <c r="D52" s="17" t="s">
        <v>131</v>
      </c>
      <c r="E52" s="17">
        <v>5</v>
      </c>
      <c r="F52" s="17" t="s">
        <v>231</v>
      </c>
      <c r="G52" s="1" t="s">
        <v>137</v>
      </c>
      <c r="H52" s="17" t="s">
        <v>134</v>
      </c>
      <c r="I52" s="17">
        <v>69.63</v>
      </c>
      <c r="J52" s="17" t="s">
        <v>127</v>
      </c>
      <c r="K52" s="17">
        <f t="shared" si="6"/>
        <v>70</v>
      </c>
      <c r="L52" s="17">
        <v>36.276967999999997</v>
      </c>
      <c r="M52" s="17">
        <v>-81.973798000000002</v>
      </c>
      <c r="N52" s="17">
        <v>29.3</v>
      </c>
      <c r="O52" s="17">
        <v>-103.52</v>
      </c>
      <c r="P52" s="18">
        <v>20.45</v>
      </c>
      <c r="Q52" s="19">
        <v>20.480026449493899</v>
      </c>
      <c r="R52" s="5">
        <v>1.5500000000000007</v>
      </c>
      <c r="S52" s="17">
        <v>2</v>
      </c>
      <c r="T52" s="17" t="s">
        <v>162</v>
      </c>
      <c r="U52" s="17">
        <f t="shared" si="7"/>
        <v>2.1920310216782983</v>
      </c>
      <c r="V52" s="17" t="s">
        <v>11</v>
      </c>
      <c r="W52" s="17">
        <v>2</v>
      </c>
      <c r="X52" s="17" t="s">
        <v>227</v>
      </c>
    </row>
    <row r="53" spans="2:24" ht="15.75">
      <c r="B53" s="1" t="s">
        <v>82</v>
      </c>
      <c r="C53" s="17" t="s">
        <v>232</v>
      </c>
      <c r="D53" s="17" t="s">
        <v>131</v>
      </c>
      <c r="E53" s="17">
        <v>5</v>
      </c>
      <c r="F53" s="17" t="s">
        <v>231</v>
      </c>
      <c r="G53" s="1" t="s">
        <v>137</v>
      </c>
      <c r="H53" s="17" t="s">
        <v>134</v>
      </c>
      <c r="I53" s="17">
        <v>69.36</v>
      </c>
      <c r="J53" s="17" t="s">
        <v>127</v>
      </c>
      <c r="K53" s="17">
        <f t="shared" si="6"/>
        <v>70</v>
      </c>
      <c r="L53" s="17">
        <v>36.276967999999997</v>
      </c>
      <c r="M53" s="17">
        <v>-81.973798000000002</v>
      </c>
      <c r="N53" s="17">
        <v>29.3</v>
      </c>
      <c r="O53" s="17">
        <v>-103.52</v>
      </c>
      <c r="P53" s="18">
        <v>17.899999999999999</v>
      </c>
      <c r="Q53" s="19">
        <v>18.534914862133501</v>
      </c>
      <c r="R53" s="5">
        <v>0.80000000000000071</v>
      </c>
      <c r="S53" s="17">
        <v>2</v>
      </c>
      <c r="T53" s="17" t="s">
        <v>162</v>
      </c>
      <c r="U53" s="17">
        <f t="shared" si="7"/>
        <v>1.1313708498984771</v>
      </c>
      <c r="V53" s="17" t="s">
        <v>11</v>
      </c>
      <c r="W53" s="17">
        <v>2</v>
      </c>
      <c r="X53" s="17" t="s">
        <v>227</v>
      </c>
    </row>
    <row r="54" spans="2:24" ht="15.75">
      <c r="B54" s="1" t="s">
        <v>83</v>
      </c>
      <c r="C54" s="17" t="s">
        <v>232</v>
      </c>
      <c r="D54" s="17" t="s">
        <v>131</v>
      </c>
      <c r="E54" s="17">
        <v>5</v>
      </c>
      <c r="F54" s="17" t="s">
        <v>231</v>
      </c>
      <c r="G54" s="1" t="s">
        <v>137</v>
      </c>
      <c r="H54" s="17" t="s">
        <v>134</v>
      </c>
      <c r="I54" s="17">
        <v>69.09</v>
      </c>
      <c r="J54" s="17" t="s">
        <v>127</v>
      </c>
      <c r="K54" s="17">
        <f t="shared" si="6"/>
        <v>70</v>
      </c>
      <c r="L54" s="17">
        <v>36.276967999999997</v>
      </c>
      <c r="M54" s="17">
        <v>-81.973798000000002</v>
      </c>
      <c r="N54" s="17">
        <v>29.3</v>
      </c>
      <c r="O54" s="17">
        <v>-103.52</v>
      </c>
      <c r="P54" s="18">
        <v>17.399999999999999</v>
      </c>
      <c r="Q54" s="19">
        <v>18.034914862133501</v>
      </c>
      <c r="R54" s="5">
        <v>0.60000000000000142</v>
      </c>
      <c r="S54" s="17">
        <v>2</v>
      </c>
      <c r="T54" s="17" t="s">
        <v>162</v>
      </c>
      <c r="U54" s="17">
        <f t="shared" si="7"/>
        <v>0.84852813742385913</v>
      </c>
      <c r="V54" s="17" t="s">
        <v>11</v>
      </c>
      <c r="W54" s="17">
        <v>2</v>
      </c>
      <c r="X54" s="17" t="s">
        <v>227</v>
      </c>
    </row>
    <row r="55" spans="2:24" ht="15.75">
      <c r="B55" s="1" t="s">
        <v>84</v>
      </c>
      <c r="C55" s="17" t="s">
        <v>232</v>
      </c>
      <c r="D55" s="17" t="s">
        <v>131</v>
      </c>
      <c r="E55" s="17">
        <v>5</v>
      </c>
      <c r="F55" s="17" t="s">
        <v>231</v>
      </c>
      <c r="G55" s="1" t="s">
        <v>137</v>
      </c>
      <c r="H55" s="17" t="s">
        <v>134</v>
      </c>
      <c r="I55" s="17">
        <v>68.88</v>
      </c>
      <c r="J55" s="17" t="s">
        <v>127</v>
      </c>
      <c r="K55" s="17">
        <f t="shared" si="6"/>
        <v>70</v>
      </c>
      <c r="L55" s="17">
        <v>36.276967999999997</v>
      </c>
      <c r="M55" s="17">
        <v>-81.973798000000002</v>
      </c>
      <c r="N55" s="17">
        <v>29.3</v>
      </c>
      <c r="O55" s="17">
        <v>-103.52</v>
      </c>
      <c r="P55" s="18">
        <v>17.200000000000003</v>
      </c>
      <c r="Q55" s="19">
        <v>17.834914862133498</v>
      </c>
      <c r="R55" s="5">
        <v>0.59999999999999787</v>
      </c>
      <c r="S55" s="17">
        <v>2</v>
      </c>
      <c r="T55" s="17" t="s">
        <v>162</v>
      </c>
      <c r="U55" s="17">
        <f t="shared" si="7"/>
        <v>0.84852813742385402</v>
      </c>
      <c r="V55" s="17" t="s">
        <v>11</v>
      </c>
      <c r="W55" s="17">
        <v>2</v>
      </c>
      <c r="X55" s="17" t="s">
        <v>227</v>
      </c>
    </row>
    <row r="56" spans="2:24" ht="15.75">
      <c r="B56" s="1" t="s">
        <v>85</v>
      </c>
      <c r="C56" s="17" t="s">
        <v>232</v>
      </c>
      <c r="D56" s="17" t="s">
        <v>131</v>
      </c>
      <c r="E56" s="17">
        <v>5</v>
      </c>
      <c r="F56" s="17" t="s">
        <v>231</v>
      </c>
      <c r="G56" s="1" t="s">
        <v>137</v>
      </c>
      <c r="H56" s="17" t="s">
        <v>134</v>
      </c>
      <c r="I56" s="17">
        <v>68.66</v>
      </c>
      <c r="J56" s="17" t="s">
        <v>127</v>
      </c>
      <c r="K56" s="17">
        <f t="shared" si="6"/>
        <v>70</v>
      </c>
      <c r="L56" s="17">
        <v>36.276967999999997</v>
      </c>
      <c r="M56" s="17">
        <v>-81.973798000000002</v>
      </c>
      <c r="N56" s="17">
        <v>29.3</v>
      </c>
      <c r="O56" s="17">
        <v>-103.52</v>
      </c>
      <c r="P56" s="18">
        <v>18.75</v>
      </c>
      <c r="Q56" s="19">
        <v>19.384914862133499</v>
      </c>
      <c r="R56" s="5">
        <v>1.0500000000000007</v>
      </c>
      <c r="S56" s="17">
        <v>2</v>
      </c>
      <c r="T56" s="17" t="s">
        <v>162</v>
      </c>
      <c r="U56" s="17">
        <f t="shared" si="7"/>
        <v>1.4849242404917509</v>
      </c>
      <c r="V56" s="17" t="s">
        <v>11</v>
      </c>
      <c r="W56" s="17">
        <v>2</v>
      </c>
      <c r="X56" s="17" t="s">
        <v>227</v>
      </c>
    </row>
    <row r="57" spans="2:24" ht="15.75">
      <c r="B57" s="1" t="s">
        <v>86</v>
      </c>
      <c r="C57" s="17" t="s">
        <v>232</v>
      </c>
      <c r="D57" s="17" t="s">
        <v>131</v>
      </c>
      <c r="E57" s="17">
        <v>5</v>
      </c>
      <c r="F57" s="17" t="s">
        <v>231</v>
      </c>
      <c r="G57" s="1" t="s">
        <v>137</v>
      </c>
      <c r="H57" s="17" t="s">
        <v>134</v>
      </c>
      <c r="I57" s="17">
        <v>68.459999999999994</v>
      </c>
      <c r="J57" s="17" t="s">
        <v>127</v>
      </c>
      <c r="K57" s="17">
        <f t="shared" si="6"/>
        <v>70</v>
      </c>
      <c r="L57" s="17">
        <v>36.276967999999997</v>
      </c>
      <c r="M57" s="17">
        <v>-81.973798000000002</v>
      </c>
      <c r="N57" s="17">
        <v>29.3</v>
      </c>
      <c r="O57" s="17">
        <v>-103.52</v>
      </c>
      <c r="P57" s="18">
        <v>18.299999999999997</v>
      </c>
      <c r="Q57" s="19">
        <v>19.228424010519401</v>
      </c>
      <c r="R57" s="5">
        <v>0.90000000000000213</v>
      </c>
      <c r="S57" s="17">
        <v>2</v>
      </c>
      <c r="T57" s="17" t="s">
        <v>162</v>
      </c>
      <c r="U57" s="17">
        <f t="shared" si="7"/>
        <v>1.2727922061357886</v>
      </c>
      <c r="V57" s="17" t="s">
        <v>11</v>
      </c>
      <c r="W57" s="17">
        <v>2</v>
      </c>
      <c r="X57" s="17" t="s">
        <v>227</v>
      </c>
    </row>
    <row r="58" spans="2:24" ht="15.75">
      <c r="B58" s="1" t="s">
        <v>87</v>
      </c>
      <c r="C58" s="17" t="s">
        <v>232</v>
      </c>
      <c r="D58" s="17" t="s">
        <v>131</v>
      </c>
      <c r="E58" s="17">
        <v>5</v>
      </c>
      <c r="F58" s="17" t="s">
        <v>231</v>
      </c>
      <c r="G58" s="1" t="s">
        <v>137</v>
      </c>
      <c r="H58" s="17" t="s">
        <v>134</v>
      </c>
      <c r="I58" s="17">
        <v>68.23</v>
      </c>
      <c r="J58" s="17" t="s">
        <v>127</v>
      </c>
      <c r="K58" s="17">
        <f t="shared" si="6"/>
        <v>70</v>
      </c>
      <c r="L58" s="17">
        <v>36.276967999999997</v>
      </c>
      <c r="M58" s="17">
        <v>-81.973798000000002</v>
      </c>
      <c r="N58" s="17">
        <v>29.3</v>
      </c>
      <c r="O58" s="17">
        <v>-103.52</v>
      </c>
      <c r="P58" s="18">
        <v>17.350000000000001</v>
      </c>
      <c r="Q58" s="19">
        <v>18.278424010519402</v>
      </c>
      <c r="R58" s="5">
        <v>0.64999999999999858</v>
      </c>
      <c r="S58" s="17">
        <v>2</v>
      </c>
      <c r="T58" s="17" t="s">
        <v>162</v>
      </c>
      <c r="U58" s="17">
        <f t="shared" si="7"/>
        <v>0.91923881554250986</v>
      </c>
      <c r="V58" s="17" t="s">
        <v>11</v>
      </c>
      <c r="W58" s="17">
        <v>2</v>
      </c>
      <c r="X58" s="17" t="s">
        <v>227</v>
      </c>
    </row>
    <row r="59" spans="2:24" ht="15.75">
      <c r="B59" s="1" t="s">
        <v>88</v>
      </c>
      <c r="C59" s="17" t="s">
        <v>232</v>
      </c>
      <c r="D59" s="17" t="s">
        <v>131</v>
      </c>
      <c r="E59" s="17">
        <v>5</v>
      </c>
      <c r="F59" s="17" t="s">
        <v>231</v>
      </c>
      <c r="G59" s="1" t="s">
        <v>137</v>
      </c>
      <c r="H59" s="17" t="s">
        <v>134</v>
      </c>
      <c r="I59" s="17">
        <v>68.02</v>
      </c>
      <c r="J59" s="17" t="s">
        <v>127</v>
      </c>
      <c r="K59" s="17">
        <f t="shared" si="6"/>
        <v>70</v>
      </c>
      <c r="L59" s="17">
        <v>36.276967999999997</v>
      </c>
      <c r="M59" s="17">
        <v>-81.973798000000002</v>
      </c>
      <c r="N59" s="17">
        <v>29.3</v>
      </c>
      <c r="O59" s="17">
        <v>-103.52</v>
      </c>
      <c r="P59" s="18">
        <v>18.649999999999999</v>
      </c>
      <c r="Q59" s="19">
        <v>19.578424010519399</v>
      </c>
      <c r="R59" s="5">
        <v>1.0500000000000007</v>
      </c>
      <c r="S59" s="17">
        <v>2</v>
      </c>
      <c r="T59" s="17" t="s">
        <v>162</v>
      </c>
      <c r="U59" s="17">
        <f t="shared" si="7"/>
        <v>1.4849242404917509</v>
      </c>
      <c r="V59" s="17" t="s">
        <v>11</v>
      </c>
      <c r="W59" s="17">
        <v>2</v>
      </c>
      <c r="X59" s="17" t="s">
        <v>227</v>
      </c>
    </row>
    <row r="60" spans="2:24" ht="15.75">
      <c r="B60" s="1" t="s">
        <v>89</v>
      </c>
      <c r="C60" s="17" t="s">
        <v>232</v>
      </c>
      <c r="D60" s="17" t="s">
        <v>131</v>
      </c>
      <c r="E60" s="17">
        <v>5</v>
      </c>
      <c r="F60" s="17" t="s">
        <v>231</v>
      </c>
      <c r="G60" s="1" t="s">
        <v>137</v>
      </c>
      <c r="H60" s="17" t="s">
        <v>134</v>
      </c>
      <c r="I60" s="17">
        <v>67.8</v>
      </c>
      <c r="J60" s="17" t="s">
        <v>127</v>
      </c>
      <c r="K60" s="17">
        <f t="shared" si="6"/>
        <v>70</v>
      </c>
      <c r="L60" s="17">
        <v>36.276967999999997</v>
      </c>
      <c r="M60" s="17">
        <v>-81.973798000000002</v>
      </c>
      <c r="N60" s="17">
        <v>29.3</v>
      </c>
      <c r="O60" s="17">
        <v>-103.52</v>
      </c>
      <c r="P60" s="18">
        <v>16.600000000000001</v>
      </c>
      <c r="Q60" s="19">
        <v>17.528424010519402</v>
      </c>
      <c r="R60" s="5">
        <v>0.60000000000000142</v>
      </c>
      <c r="S60" s="17">
        <v>2</v>
      </c>
      <c r="T60" s="17" t="s">
        <v>162</v>
      </c>
      <c r="U60" s="17">
        <f t="shared" si="7"/>
        <v>0.84852813742385913</v>
      </c>
      <c r="V60" s="17" t="s">
        <v>11</v>
      </c>
      <c r="W60" s="17">
        <v>2</v>
      </c>
      <c r="X60" s="17" t="s">
        <v>227</v>
      </c>
    </row>
    <row r="61" spans="2:24" ht="15.75">
      <c r="B61" s="1" t="s">
        <v>90</v>
      </c>
      <c r="C61" s="17" t="s">
        <v>232</v>
      </c>
      <c r="D61" s="17" t="s">
        <v>131</v>
      </c>
      <c r="E61" s="17">
        <v>5</v>
      </c>
      <c r="F61" s="17" t="s">
        <v>231</v>
      </c>
      <c r="G61" s="1" t="s">
        <v>137</v>
      </c>
      <c r="H61" s="17" t="s">
        <v>134</v>
      </c>
      <c r="I61" s="17">
        <v>67.59</v>
      </c>
      <c r="J61" s="17" t="s">
        <v>127</v>
      </c>
      <c r="K61" s="17">
        <f t="shared" si="6"/>
        <v>70</v>
      </c>
      <c r="L61" s="17">
        <v>36.276967999999997</v>
      </c>
      <c r="M61" s="17">
        <v>-81.973798000000002</v>
      </c>
      <c r="N61" s="17">
        <v>29.3</v>
      </c>
      <c r="O61" s="17">
        <v>-103.52</v>
      </c>
      <c r="P61" s="18">
        <v>16.25</v>
      </c>
      <c r="Q61" s="19">
        <v>17.1784240105194</v>
      </c>
      <c r="R61" s="5">
        <v>0.75</v>
      </c>
      <c r="S61" s="17">
        <v>2</v>
      </c>
      <c r="T61" s="17" t="s">
        <v>162</v>
      </c>
      <c r="U61" s="17">
        <f t="shared" si="7"/>
        <v>1.0606601717798214</v>
      </c>
      <c r="V61" s="17" t="s">
        <v>11</v>
      </c>
      <c r="W61" s="17">
        <v>2</v>
      </c>
      <c r="X61" s="17" t="s">
        <v>227</v>
      </c>
    </row>
    <row r="62" spans="2:24" ht="15.75">
      <c r="B62" s="1" t="s">
        <v>91</v>
      </c>
      <c r="C62" s="17" t="s">
        <v>232</v>
      </c>
      <c r="D62" s="17" t="s">
        <v>131</v>
      </c>
      <c r="E62" s="17">
        <v>5</v>
      </c>
      <c r="F62" s="17" t="s">
        <v>231</v>
      </c>
      <c r="G62" s="1" t="s">
        <v>137</v>
      </c>
      <c r="H62" s="17" t="s">
        <v>134</v>
      </c>
      <c r="I62" s="17">
        <v>66</v>
      </c>
      <c r="J62" s="17" t="s">
        <v>127</v>
      </c>
      <c r="K62" s="17">
        <f t="shared" si="6"/>
        <v>65</v>
      </c>
      <c r="L62" s="17">
        <v>36.276967999999997</v>
      </c>
      <c r="M62" s="17">
        <v>-81.973798000000002</v>
      </c>
      <c r="N62" s="17">
        <v>29.3</v>
      </c>
      <c r="O62" s="17">
        <v>-103.52</v>
      </c>
      <c r="P62" s="18">
        <v>20.3</v>
      </c>
      <c r="Q62" s="19">
        <v>20.881304514529202</v>
      </c>
      <c r="R62" s="5">
        <v>1.5</v>
      </c>
      <c r="S62" s="17">
        <v>2</v>
      </c>
      <c r="T62" s="17" t="s">
        <v>162</v>
      </c>
      <c r="U62" s="17">
        <f t="shared" si="7"/>
        <v>2.1213203435596428</v>
      </c>
      <c r="V62" s="17" t="s">
        <v>11</v>
      </c>
      <c r="W62" s="17">
        <v>2</v>
      </c>
      <c r="X62" s="17" t="s">
        <v>227</v>
      </c>
    </row>
    <row r="63" spans="2:24" ht="15.75">
      <c r="B63" s="1" t="s">
        <v>92</v>
      </c>
      <c r="C63" s="17" t="s">
        <v>232</v>
      </c>
      <c r="D63" s="17" t="s">
        <v>131</v>
      </c>
      <c r="E63" s="17">
        <v>5</v>
      </c>
      <c r="F63" s="17" t="s">
        <v>231</v>
      </c>
      <c r="G63" s="1" t="s">
        <v>137</v>
      </c>
      <c r="H63" s="17" t="s">
        <v>134</v>
      </c>
      <c r="I63" s="17">
        <v>66</v>
      </c>
      <c r="J63" s="17" t="s">
        <v>127</v>
      </c>
      <c r="K63" s="17">
        <f t="shared" si="6"/>
        <v>65</v>
      </c>
      <c r="L63" s="17">
        <v>36.276967999999997</v>
      </c>
      <c r="M63" s="17">
        <v>-81.973798000000002</v>
      </c>
      <c r="N63" s="17">
        <v>29.3</v>
      </c>
      <c r="O63" s="17">
        <v>-103.52</v>
      </c>
      <c r="P63" s="18">
        <v>19.899999999999999</v>
      </c>
      <c r="Q63" s="19">
        <v>20.481304514529199</v>
      </c>
      <c r="R63" s="5">
        <v>1.4000000000000021</v>
      </c>
      <c r="S63" s="17">
        <v>2</v>
      </c>
      <c r="T63" s="17" t="s">
        <v>162</v>
      </c>
      <c r="U63" s="17">
        <f t="shared" si="7"/>
        <v>1.9798989873223363</v>
      </c>
      <c r="V63" s="17" t="s">
        <v>11</v>
      </c>
      <c r="W63" s="17">
        <v>2</v>
      </c>
      <c r="X63" s="17" t="s">
        <v>227</v>
      </c>
    </row>
    <row r="64" spans="2:24" ht="15.75">
      <c r="B64" s="1" t="s">
        <v>93</v>
      </c>
      <c r="C64" s="17" t="s">
        <v>232</v>
      </c>
      <c r="D64" s="17" t="s">
        <v>131</v>
      </c>
      <c r="E64" s="17">
        <v>5</v>
      </c>
      <c r="F64" s="17" t="s">
        <v>231</v>
      </c>
      <c r="G64" s="1" t="s">
        <v>137</v>
      </c>
      <c r="H64" s="17" t="s">
        <v>134</v>
      </c>
      <c r="I64" s="17">
        <v>66</v>
      </c>
      <c r="J64" s="17" t="s">
        <v>127</v>
      </c>
      <c r="K64" s="17">
        <f t="shared" si="6"/>
        <v>65</v>
      </c>
      <c r="L64" s="17">
        <v>36.276967999999997</v>
      </c>
      <c r="M64" s="17">
        <v>-81.973798000000002</v>
      </c>
      <c r="N64" s="17">
        <v>29.3</v>
      </c>
      <c r="O64" s="17">
        <v>-103.52</v>
      </c>
      <c r="P64" s="18">
        <v>20.3</v>
      </c>
      <c r="Q64" s="19">
        <v>20.881304514529202</v>
      </c>
      <c r="R64" s="5">
        <v>1.5</v>
      </c>
      <c r="S64" s="17">
        <v>2</v>
      </c>
      <c r="T64" s="17" t="s">
        <v>162</v>
      </c>
      <c r="U64" s="17">
        <f t="shared" si="7"/>
        <v>2.1213203435596428</v>
      </c>
      <c r="V64" s="17" t="s">
        <v>11</v>
      </c>
      <c r="W64" s="17">
        <v>2</v>
      </c>
      <c r="X64" s="17" t="s">
        <v>227</v>
      </c>
    </row>
    <row r="65" spans="2:24" ht="15.75">
      <c r="B65" s="1" t="s">
        <v>94</v>
      </c>
      <c r="C65" s="17" t="s">
        <v>232</v>
      </c>
      <c r="D65" s="17" t="s">
        <v>131</v>
      </c>
      <c r="E65" s="17">
        <v>5</v>
      </c>
      <c r="F65" s="17" t="s">
        <v>231</v>
      </c>
      <c r="G65" s="1" t="s">
        <v>137</v>
      </c>
      <c r="H65" s="17" t="s">
        <v>134</v>
      </c>
      <c r="I65" s="17">
        <v>66</v>
      </c>
      <c r="J65" s="17" t="s">
        <v>127</v>
      </c>
      <c r="K65" s="17">
        <f t="shared" si="6"/>
        <v>65</v>
      </c>
      <c r="L65" s="17">
        <v>36.276967999999997</v>
      </c>
      <c r="M65" s="17">
        <v>-81.973798000000002</v>
      </c>
      <c r="N65" s="17">
        <v>29.3</v>
      </c>
      <c r="O65" s="17">
        <v>-103.52</v>
      </c>
      <c r="P65" s="18">
        <v>19.649999999999999</v>
      </c>
      <c r="Q65" s="19">
        <v>20.231304514529199</v>
      </c>
      <c r="R65" s="5">
        <v>1.3500000000000014</v>
      </c>
      <c r="S65" s="17">
        <v>2</v>
      </c>
      <c r="T65" s="17" t="s">
        <v>162</v>
      </c>
      <c r="U65" s="17">
        <f t="shared" si="7"/>
        <v>1.9091883092036805</v>
      </c>
      <c r="V65" s="17" t="s">
        <v>11</v>
      </c>
      <c r="W65" s="17">
        <v>2</v>
      </c>
      <c r="X65" s="17" t="s">
        <v>227</v>
      </c>
    </row>
    <row r="66" spans="2:24" ht="15.75">
      <c r="B66" s="1" t="s">
        <v>95</v>
      </c>
      <c r="C66" s="17" t="s">
        <v>232</v>
      </c>
      <c r="D66" s="17" t="s">
        <v>131</v>
      </c>
      <c r="E66" s="17">
        <v>5</v>
      </c>
      <c r="F66" s="17" t="s">
        <v>231</v>
      </c>
      <c r="G66" s="1" t="s">
        <v>137</v>
      </c>
      <c r="H66" s="17" t="s">
        <v>134</v>
      </c>
      <c r="I66" s="17">
        <v>66</v>
      </c>
      <c r="J66" s="17" t="s">
        <v>127</v>
      </c>
      <c r="K66" s="17">
        <f t="shared" si="6"/>
        <v>65</v>
      </c>
      <c r="L66" s="17">
        <v>36.276967999999997</v>
      </c>
      <c r="M66" s="17">
        <v>-81.973798000000002</v>
      </c>
      <c r="N66" s="17">
        <v>29.3</v>
      </c>
      <c r="O66" s="17">
        <v>-103.52</v>
      </c>
      <c r="P66" s="18">
        <v>19.350000000000001</v>
      </c>
      <c r="Q66" s="19">
        <v>19.931304514529199</v>
      </c>
      <c r="R66" s="5">
        <v>1.25</v>
      </c>
      <c r="S66" s="17">
        <v>2</v>
      </c>
      <c r="T66" s="17" t="s">
        <v>162</v>
      </c>
      <c r="U66" s="17">
        <f t="shared" si="7"/>
        <v>1.7677669529663689</v>
      </c>
      <c r="V66" s="17" t="s">
        <v>11</v>
      </c>
      <c r="W66" s="17">
        <v>2</v>
      </c>
      <c r="X66" s="17" t="s">
        <v>227</v>
      </c>
    </row>
    <row r="67" spans="2:24" ht="15.75">
      <c r="B67" s="1" t="s">
        <v>96</v>
      </c>
      <c r="C67" s="17" t="s">
        <v>232</v>
      </c>
      <c r="D67" s="17" t="s">
        <v>131</v>
      </c>
      <c r="E67" s="17">
        <v>5</v>
      </c>
      <c r="F67" s="17" t="s">
        <v>231</v>
      </c>
      <c r="G67" s="1" t="s">
        <v>137</v>
      </c>
      <c r="H67" s="17" t="s">
        <v>134</v>
      </c>
      <c r="I67" s="17">
        <v>66</v>
      </c>
      <c r="J67" s="17" t="s">
        <v>127</v>
      </c>
      <c r="K67" s="17">
        <f t="shared" si="6"/>
        <v>65</v>
      </c>
      <c r="L67" s="17">
        <v>36.276967999999997</v>
      </c>
      <c r="M67" s="17">
        <v>-81.973798000000002</v>
      </c>
      <c r="N67" s="17">
        <v>29.3</v>
      </c>
      <c r="O67" s="17">
        <v>-103.52</v>
      </c>
      <c r="P67" s="18">
        <v>20.700000000000003</v>
      </c>
      <c r="Q67" s="19">
        <v>21.2813045145292</v>
      </c>
      <c r="R67" s="5">
        <v>1.5999999999999979</v>
      </c>
      <c r="S67" s="17">
        <v>2</v>
      </c>
      <c r="T67" s="17" t="s">
        <v>162</v>
      </c>
      <c r="U67" s="17">
        <f t="shared" si="7"/>
        <v>2.2627416997969494</v>
      </c>
      <c r="V67" s="17" t="s">
        <v>11</v>
      </c>
      <c r="W67" s="17">
        <v>2</v>
      </c>
      <c r="X67" s="17" t="s">
        <v>227</v>
      </c>
    </row>
    <row r="68" spans="2:24" ht="15.75">
      <c r="B68" s="1" t="s">
        <v>97</v>
      </c>
      <c r="C68" s="17" t="s">
        <v>232</v>
      </c>
      <c r="D68" s="17" t="s">
        <v>131</v>
      </c>
      <c r="E68" s="17">
        <v>5</v>
      </c>
      <c r="F68" s="17" t="s">
        <v>231</v>
      </c>
      <c r="G68" s="1" t="s">
        <v>137</v>
      </c>
      <c r="H68" s="17" t="s">
        <v>134</v>
      </c>
      <c r="I68" s="17">
        <v>66</v>
      </c>
      <c r="J68" s="17" t="s">
        <v>127</v>
      </c>
      <c r="K68" s="17">
        <f t="shared" si="6"/>
        <v>65</v>
      </c>
      <c r="L68" s="17">
        <v>36.276967999999997</v>
      </c>
      <c r="M68" s="17">
        <v>-81.973798000000002</v>
      </c>
      <c r="N68" s="17">
        <v>29.3</v>
      </c>
      <c r="O68" s="17">
        <v>-103.52</v>
      </c>
      <c r="P68" s="18">
        <v>17.450000000000003</v>
      </c>
      <c r="Q68" s="19">
        <v>18.0313045145292</v>
      </c>
      <c r="R68" s="5">
        <v>0.64999999999999858</v>
      </c>
      <c r="S68" s="17">
        <v>2</v>
      </c>
      <c r="T68" s="17" t="s">
        <v>162</v>
      </c>
      <c r="U68" s="17">
        <f t="shared" si="7"/>
        <v>0.91923881554250986</v>
      </c>
      <c r="V68" s="17" t="s">
        <v>11</v>
      </c>
      <c r="W68" s="17">
        <v>2</v>
      </c>
      <c r="X68" s="17" t="s">
        <v>227</v>
      </c>
    </row>
    <row r="69" spans="2:24" ht="15.75">
      <c r="B69" s="1" t="s">
        <v>98</v>
      </c>
      <c r="C69" s="17" t="s">
        <v>232</v>
      </c>
      <c r="D69" s="17" t="s">
        <v>131</v>
      </c>
      <c r="E69" s="17">
        <v>5</v>
      </c>
      <c r="F69" s="17" t="s">
        <v>231</v>
      </c>
      <c r="G69" s="1" t="s">
        <v>137</v>
      </c>
      <c r="H69" s="17" t="s">
        <v>134</v>
      </c>
      <c r="I69" s="17">
        <v>66</v>
      </c>
      <c r="J69" s="17" t="s">
        <v>127</v>
      </c>
      <c r="K69" s="17">
        <f t="shared" si="6"/>
        <v>65</v>
      </c>
      <c r="L69" s="17">
        <v>36.276967999999997</v>
      </c>
      <c r="M69" s="17">
        <v>-81.973798000000002</v>
      </c>
      <c r="N69" s="17">
        <v>29.3</v>
      </c>
      <c r="O69" s="17">
        <v>-103.52</v>
      </c>
      <c r="P69" s="18">
        <v>17.299999999999997</v>
      </c>
      <c r="Q69" s="19">
        <v>17.881304514529202</v>
      </c>
      <c r="R69" s="5">
        <v>0.60000000000000142</v>
      </c>
      <c r="S69" s="17">
        <v>2</v>
      </c>
      <c r="T69" s="17" t="s">
        <v>162</v>
      </c>
      <c r="U69" s="17">
        <f t="shared" si="7"/>
        <v>0.84852813742385913</v>
      </c>
      <c r="V69" s="17" t="s">
        <v>11</v>
      </c>
      <c r="W69" s="17">
        <v>2</v>
      </c>
      <c r="X69" s="17" t="s">
        <v>227</v>
      </c>
    </row>
    <row r="70" spans="2:24" ht="15.75">
      <c r="B70" s="1" t="s">
        <v>99</v>
      </c>
      <c r="C70" s="17" t="s">
        <v>232</v>
      </c>
      <c r="D70" s="17" t="s">
        <v>131</v>
      </c>
      <c r="E70" s="17">
        <v>5</v>
      </c>
      <c r="F70" s="17" t="s">
        <v>231</v>
      </c>
      <c r="G70" s="1" t="s">
        <v>137</v>
      </c>
      <c r="H70" s="17" t="s">
        <v>134</v>
      </c>
      <c r="I70" s="17">
        <v>66</v>
      </c>
      <c r="J70" s="17" t="s">
        <v>127</v>
      </c>
      <c r="K70" s="17">
        <f t="shared" si="6"/>
        <v>65</v>
      </c>
      <c r="L70" s="17">
        <v>36.276967999999997</v>
      </c>
      <c r="M70" s="17">
        <v>-81.973798000000002</v>
      </c>
      <c r="N70" s="17">
        <v>29.3</v>
      </c>
      <c r="O70" s="17">
        <v>-103.52</v>
      </c>
      <c r="P70" s="18">
        <v>17.549999999999997</v>
      </c>
      <c r="Q70" s="19">
        <v>18.131304514529202</v>
      </c>
      <c r="R70" s="5">
        <v>0.65000000000000213</v>
      </c>
      <c r="S70" s="17">
        <v>2</v>
      </c>
      <c r="T70" s="17" t="s">
        <v>162</v>
      </c>
      <c r="U70" s="17">
        <f t="shared" si="7"/>
        <v>0.91923881554251485</v>
      </c>
      <c r="V70" s="17" t="s">
        <v>11</v>
      </c>
      <c r="W70" s="17">
        <v>2</v>
      </c>
      <c r="X70" s="17" t="s">
        <v>227</v>
      </c>
    </row>
    <row r="71" spans="2:24">
      <c r="B71" s="1" t="s">
        <v>100</v>
      </c>
      <c r="C71" s="17" t="s">
        <v>104</v>
      </c>
      <c r="D71" s="17" t="s">
        <v>131</v>
      </c>
      <c r="E71" s="17">
        <v>5</v>
      </c>
      <c r="F71" s="17" t="s">
        <v>105</v>
      </c>
      <c r="G71" s="1" t="s">
        <v>137</v>
      </c>
      <c r="H71" s="17" t="s">
        <v>135</v>
      </c>
      <c r="I71" s="17">
        <f>(72.3+70.6)/2</f>
        <v>71.449999999999989</v>
      </c>
      <c r="J71" s="17">
        <f>72.3-I71</f>
        <v>0.85000000000000853</v>
      </c>
      <c r="K71" s="17">
        <f t="shared" ref="K71:K86" si="8">MROUND(I71,5)</f>
        <v>70</v>
      </c>
      <c r="L71" s="17">
        <v>59.440446999999999</v>
      </c>
      <c r="M71" s="17">
        <v>-83.209506000000005</v>
      </c>
      <c r="N71" s="17">
        <v>51.446086000000001</v>
      </c>
      <c r="O71" s="17">
        <v>-112.682568</v>
      </c>
      <c r="P71" s="18">
        <v>10.7</v>
      </c>
      <c r="Q71" s="19">
        <v>9.8137587726003606</v>
      </c>
      <c r="R71" s="5">
        <v>4.4000000000000004</v>
      </c>
      <c r="S71" s="17" t="s">
        <v>127</v>
      </c>
      <c r="T71" s="11" t="s">
        <v>215</v>
      </c>
      <c r="U71" s="11">
        <f t="shared" ref="U71:U86" si="9">R71</f>
        <v>4.4000000000000004</v>
      </c>
      <c r="V71" s="17" t="s">
        <v>11</v>
      </c>
      <c r="W71" s="17">
        <v>2</v>
      </c>
      <c r="X71" s="17" t="s">
        <v>120</v>
      </c>
    </row>
    <row r="72" spans="2:24">
      <c r="B72" s="1" t="s">
        <v>106</v>
      </c>
      <c r="C72" s="17" t="s">
        <v>104</v>
      </c>
      <c r="D72" s="17" t="s">
        <v>131</v>
      </c>
      <c r="E72" s="17">
        <v>5</v>
      </c>
      <c r="F72" s="17" t="s">
        <v>105</v>
      </c>
      <c r="G72" s="1" t="s">
        <v>137</v>
      </c>
      <c r="H72" s="17" t="s">
        <v>135</v>
      </c>
      <c r="I72" s="17">
        <f>(72.3+70.6)/2</f>
        <v>71.449999999999989</v>
      </c>
      <c r="J72" s="17">
        <f>72.3-I72</f>
        <v>0.85000000000000853</v>
      </c>
      <c r="K72" s="17">
        <f t="shared" si="8"/>
        <v>70</v>
      </c>
      <c r="L72" s="17">
        <v>59.440446999999999</v>
      </c>
      <c r="M72" s="17">
        <v>-83.209506000000005</v>
      </c>
      <c r="N72" s="17">
        <v>51.446086000000001</v>
      </c>
      <c r="O72" s="17">
        <v>-112.682568</v>
      </c>
      <c r="P72" s="18">
        <v>10.5</v>
      </c>
      <c r="Q72" s="19">
        <v>9.6137587726003595</v>
      </c>
      <c r="R72" s="5">
        <v>4.4000000000000004</v>
      </c>
      <c r="S72" s="17" t="s">
        <v>127</v>
      </c>
      <c r="T72" s="11" t="s">
        <v>215</v>
      </c>
      <c r="U72" s="11">
        <f t="shared" si="9"/>
        <v>4.4000000000000004</v>
      </c>
      <c r="V72" s="17" t="s">
        <v>11</v>
      </c>
      <c r="W72" s="17">
        <v>2</v>
      </c>
      <c r="X72" s="17" t="s">
        <v>120</v>
      </c>
    </row>
    <row r="73" spans="2:24">
      <c r="B73" s="1" t="s">
        <v>107</v>
      </c>
      <c r="C73" s="17" t="s">
        <v>104</v>
      </c>
      <c r="D73" s="17" t="s">
        <v>131</v>
      </c>
      <c r="E73" s="17">
        <v>5</v>
      </c>
      <c r="F73" s="17" t="s">
        <v>105</v>
      </c>
      <c r="G73" s="1" t="s">
        <v>137</v>
      </c>
      <c r="H73" s="17" t="s">
        <v>135</v>
      </c>
      <c r="I73" s="17">
        <f t="shared" ref="I73:I80" si="10">(70.6+70.4)/2</f>
        <v>70.5</v>
      </c>
      <c r="J73" s="17">
        <f t="shared" ref="J73:J83" si="11">70.6-I73</f>
        <v>9.9999999999994316E-2</v>
      </c>
      <c r="K73" s="17">
        <f t="shared" si="8"/>
        <v>70</v>
      </c>
      <c r="L73" s="17">
        <v>59.622093</v>
      </c>
      <c r="M73" s="17">
        <v>-83.346227999999996</v>
      </c>
      <c r="N73" s="17">
        <v>51.597110000000001</v>
      </c>
      <c r="O73" s="17">
        <v>-112.87935899999999</v>
      </c>
      <c r="P73" s="18">
        <v>9.3000000000000007</v>
      </c>
      <c r="Q73" s="19">
        <v>8.4137587726003602</v>
      </c>
      <c r="R73" s="5">
        <v>4.4000000000000004</v>
      </c>
      <c r="S73" s="17" t="s">
        <v>127</v>
      </c>
      <c r="T73" s="11" t="s">
        <v>215</v>
      </c>
      <c r="U73" s="11">
        <f t="shared" si="9"/>
        <v>4.4000000000000004</v>
      </c>
      <c r="V73" s="17" t="s">
        <v>11</v>
      </c>
      <c r="W73" s="17">
        <v>2</v>
      </c>
      <c r="X73" s="17" t="s">
        <v>119</v>
      </c>
    </row>
    <row r="74" spans="2:24">
      <c r="B74" s="1" t="s">
        <v>108</v>
      </c>
      <c r="C74" s="17" t="s">
        <v>104</v>
      </c>
      <c r="D74" s="17" t="s">
        <v>131</v>
      </c>
      <c r="E74" s="17">
        <v>5</v>
      </c>
      <c r="F74" s="17" t="s">
        <v>105</v>
      </c>
      <c r="G74" s="1" t="s">
        <v>137</v>
      </c>
      <c r="H74" s="17" t="s">
        <v>135</v>
      </c>
      <c r="I74" s="17">
        <f t="shared" si="10"/>
        <v>70.5</v>
      </c>
      <c r="J74" s="17">
        <f t="shared" si="11"/>
        <v>9.9999999999994316E-2</v>
      </c>
      <c r="K74" s="17">
        <f t="shared" si="8"/>
        <v>70</v>
      </c>
      <c r="L74" s="17">
        <v>59.622093</v>
      </c>
      <c r="M74" s="17">
        <v>-83.346227999999996</v>
      </c>
      <c r="N74" s="17">
        <v>51.597110000000001</v>
      </c>
      <c r="O74" s="17">
        <v>-112.87935899999999</v>
      </c>
      <c r="P74" s="18">
        <v>8.6999999999999993</v>
      </c>
      <c r="Q74" s="19">
        <v>7.8137587726003597</v>
      </c>
      <c r="R74" s="5">
        <v>4.4000000000000004</v>
      </c>
      <c r="S74" s="17" t="s">
        <v>127</v>
      </c>
      <c r="T74" s="11" t="s">
        <v>215</v>
      </c>
      <c r="U74" s="11">
        <f t="shared" si="9"/>
        <v>4.4000000000000004</v>
      </c>
      <c r="V74" s="17" t="s">
        <v>11</v>
      </c>
      <c r="W74" s="17">
        <v>2</v>
      </c>
      <c r="X74" s="17" t="s">
        <v>119</v>
      </c>
    </row>
    <row r="75" spans="2:24">
      <c r="B75" s="1" t="s">
        <v>109</v>
      </c>
      <c r="C75" s="17" t="s">
        <v>104</v>
      </c>
      <c r="D75" s="17" t="s">
        <v>131</v>
      </c>
      <c r="E75" s="17">
        <v>5</v>
      </c>
      <c r="F75" s="17" t="s">
        <v>105</v>
      </c>
      <c r="G75" s="1" t="s">
        <v>137</v>
      </c>
      <c r="H75" s="17" t="s">
        <v>135</v>
      </c>
      <c r="I75" s="17">
        <f t="shared" si="10"/>
        <v>70.5</v>
      </c>
      <c r="J75" s="17">
        <f t="shared" si="11"/>
        <v>9.9999999999994316E-2</v>
      </c>
      <c r="K75" s="17">
        <f t="shared" si="8"/>
        <v>70</v>
      </c>
      <c r="L75" s="17">
        <v>59.622093</v>
      </c>
      <c r="M75" s="17">
        <v>-83.346227999999996</v>
      </c>
      <c r="N75" s="17">
        <v>51.597110000000001</v>
      </c>
      <c r="O75" s="17">
        <v>-112.87935899999999</v>
      </c>
      <c r="P75" s="18">
        <v>9.3000000000000007</v>
      </c>
      <c r="Q75" s="19">
        <v>8.4137587726003602</v>
      </c>
      <c r="R75" s="5">
        <v>4.4000000000000004</v>
      </c>
      <c r="S75" s="17" t="s">
        <v>127</v>
      </c>
      <c r="T75" s="11" t="s">
        <v>215</v>
      </c>
      <c r="U75" s="11">
        <f t="shared" si="9"/>
        <v>4.4000000000000004</v>
      </c>
      <c r="V75" s="17" t="s">
        <v>11</v>
      </c>
      <c r="W75" s="17">
        <v>2</v>
      </c>
      <c r="X75" s="17" t="s">
        <v>119</v>
      </c>
    </row>
    <row r="76" spans="2:24">
      <c r="B76" s="1" t="s">
        <v>110</v>
      </c>
      <c r="C76" s="17" t="s">
        <v>104</v>
      </c>
      <c r="D76" s="17" t="s">
        <v>131</v>
      </c>
      <c r="E76" s="17">
        <v>5</v>
      </c>
      <c r="F76" s="17" t="s">
        <v>105</v>
      </c>
      <c r="G76" s="1" t="s">
        <v>137</v>
      </c>
      <c r="H76" s="17" t="s">
        <v>135</v>
      </c>
      <c r="I76" s="17">
        <f t="shared" si="10"/>
        <v>70.5</v>
      </c>
      <c r="J76" s="17">
        <f t="shared" si="11"/>
        <v>9.9999999999994316E-2</v>
      </c>
      <c r="K76" s="17">
        <f t="shared" si="8"/>
        <v>70</v>
      </c>
      <c r="L76" s="17">
        <v>59.622093</v>
      </c>
      <c r="M76" s="17">
        <v>-83.346227999999996</v>
      </c>
      <c r="N76" s="17">
        <v>51.597110000000001</v>
      </c>
      <c r="O76" s="17">
        <v>-112.87935899999999</v>
      </c>
      <c r="P76" s="18">
        <v>8.8000000000000007</v>
      </c>
      <c r="Q76" s="19">
        <v>7.9137587726003602</v>
      </c>
      <c r="R76" s="5">
        <v>4.4000000000000004</v>
      </c>
      <c r="S76" s="17" t="s">
        <v>127</v>
      </c>
      <c r="T76" s="11" t="s">
        <v>215</v>
      </c>
      <c r="U76" s="11">
        <f t="shared" si="9"/>
        <v>4.4000000000000004</v>
      </c>
      <c r="V76" s="17" t="s">
        <v>11</v>
      </c>
      <c r="W76" s="17">
        <v>2</v>
      </c>
      <c r="X76" s="17" t="s">
        <v>119</v>
      </c>
    </row>
    <row r="77" spans="2:24">
      <c r="B77" s="1" t="s">
        <v>111</v>
      </c>
      <c r="C77" s="17" t="s">
        <v>104</v>
      </c>
      <c r="D77" s="17" t="s">
        <v>131</v>
      </c>
      <c r="E77" s="17">
        <v>5</v>
      </c>
      <c r="F77" s="17" t="s">
        <v>105</v>
      </c>
      <c r="G77" s="1" t="s">
        <v>137</v>
      </c>
      <c r="H77" s="17" t="s">
        <v>135</v>
      </c>
      <c r="I77" s="17">
        <f t="shared" si="10"/>
        <v>70.5</v>
      </c>
      <c r="J77" s="17">
        <f t="shared" si="11"/>
        <v>9.9999999999994316E-2</v>
      </c>
      <c r="K77" s="17">
        <f t="shared" si="8"/>
        <v>70</v>
      </c>
      <c r="L77" s="17">
        <v>59.622093</v>
      </c>
      <c r="M77" s="17">
        <v>-83.346227999999996</v>
      </c>
      <c r="N77" s="17">
        <v>51.597110000000001</v>
      </c>
      <c r="O77" s="17">
        <v>-112.87935899999999</v>
      </c>
      <c r="P77" s="18">
        <v>9.4</v>
      </c>
      <c r="Q77" s="19">
        <v>8.5137587726003598</v>
      </c>
      <c r="R77" s="5">
        <v>4.4000000000000004</v>
      </c>
      <c r="S77" s="17" t="s">
        <v>127</v>
      </c>
      <c r="T77" s="11" t="s">
        <v>215</v>
      </c>
      <c r="U77" s="11">
        <f t="shared" si="9"/>
        <v>4.4000000000000004</v>
      </c>
      <c r="V77" s="17" t="s">
        <v>11</v>
      </c>
      <c r="W77" s="17">
        <v>2</v>
      </c>
      <c r="X77" s="17" t="s">
        <v>119</v>
      </c>
    </row>
    <row r="78" spans="2:24">
      <c r="B78" s="1" t="s">
        <v>112</v>
      </c>
      <c r="C78" s="17" t="s">
        <v>104</v>
      </c>
      <c r="D78" s="17" t="s">
        <v>131</v>
      </c>
      <c r="E78" s="17">
        <v>5</v>
      </c>
      <c r="F78" s="17" t="s">
        <v>105</v>
      </c>
      <c r="G78" s="1" t="s">
        <v>137</v>
      </c>
      <c r="H78" s="17" t="s">
        <v>135</v>
      </c>
      <c r="I78" s="17">
        <f t="shared" si="10"/>
        <v>70.5</v>
      </c>
      <c r="J78" s="17">
        <f t="shared" si="11"/>
        <v>9.9999999999994316E-2</v>
      </c>
      <c r="K78" s="17">
        <f t="shared" si="8"/>
        <v>70</v>
      </c>
      <c r="L78" s="17">
        <v>59.622093</v>
      </c>
      <c r="M78" s="17">
        <v>-83.346227999999996</v>
      </c>
      <c r="N78" s="17">
        <v>51.597110000000001</v>
      </c>
      <c r="O78" s="17">
        <v>-112.87935899999999</v>
      </c>
      <c r="P78" s="18">
        <v>10.7</v>
      </c>
      <c r="Q78" s="19">
        <v>9.8137587726003606</v>
      </c>
      <c r="R78" s="5">
        <v>4.4000000000000004</v>
      </c>
      <c r="S78" s="17" t="s">
        <v>127</v>
      </c>
      <c r="T78" s="11" t="s">
        <v>215</v>
      </c>
      <c r="U78" s="11">
        <f t="shared" si="9"/>
        <v>4.4000000000000004</v>
      </c>
      <c r="V78" s="17" t="s">
        <v>11</v>
      </c>
      <c r="W78" s="17">
        <v>2</v>
      </c>
      <c r="X78" s="17" t="s">
        <v>119</v>
      </c>
    </row>
    <row r="79" spans="2:24">
      <c r="B79" s="1" t="s">
        <v>113</v>
      </c>
      <c r="C79" s="17" t="s">
        <v>104</v>
      </c>
      <c r="D79" s="17" t="s">
        <v>131</v>
      </c>
      <c r="E79" s="17">
        <v>5</v>
      </c>
      <c r="F79" s="17" t="s">
        <v>105</v>
      </c>
      <c r="G79" s="1" t="s">
        <v>137</v>
      </c>
      <c r="H79" s="17" t="s">
        <v>135</v>
      </c>
      <c r="I79" s="17">
        <f t="shared" si="10"/>
        <v>70.5</v>
      </c>
      <c r="J79" s="17">
        <f t="shared" si="11"/>
        <v>9.9999999999994316E-2</v>
      </c>
      <c r="K79" s="17">
        <f t="shared" si="8"/>
        <v>70</v>
      </c>
      <c r="L79" s="17">
        <v>59.622093</v>
      </c>
      <c r="M79" s="17">
        <v>-83.346227999999996</v>
      </c>
      <c r="N79" s="17">
        <v>51.597110000000001</v>
      </c>
      <c r="O79" s="17">
        <v>-112.87935899999999</v>
      </c>
      <c r="P79" s="18">
        <v>10.6</v>
      </c>
      <c r="Q79" s="19">
        <v>9.7137587726003591</v>
      </c>
      <c r="R79" s="5">
        <v>4.4000000000000004</v>
      </c>
      <c r="S79" s="17" t="s">
        <v>127</v>
      </c>
      <c r="T79" s="11" t="s">
        <v>215</v>
      </c>
      <c r="U79" s="11">
        <f t="shared" si="9"/>
        <v>4.4000000000000004</v>
      </c>
      <c r="V79" s="17" t="s">
        <v>11</v>
      </c>
      <c r="W79" s="17">
        <v>2</v>
      </c>
      <c r="X79" s="17" t="s">
        <v>119</v>
      </c>
    </row>
    <row r="80" spans="2:24">
      <c r="B80" s="1" t="s">
        <v>114</v>
      </c>
      <c r="C80" s="17" t="s">
        <v>104</v>
      </c>
      <c r="D80" s="17" t="s">
        <v>131</v>
      </c>
      <c r="E80" s="17">
        <v>5</v>
      </c>
      <c r="F80" s="17" t="s">
        <v>105</v>
      </c>
      <c r="G80" s="1" t="s">
        <v>137</v>
      </c>
      <c r="H80" s="17" t="s">
        <v>135</v>
      </c>
      <c r="I80" s="17">
        <f t="shared" si="10"/>
        <v>70.5</v>
      </c>
      <c r="J80" s="17">
        <f t="shared" si="11"/>
        <v>9.9999999999994316E-2</v>
      </c>
      <c r="K80" s="17">
        <f t="shared" si="8"/>
        <v>70</v>
      </c>
      <c r="L80" s="17">
        <v>59.622093</v>
      </c>
      <c r="M80" s="17">
        <v>-83.346227999999996</v>
      </c>
      <c r="N80" s="17">
        <v>51.597110000000001</v>
      </c>
      <c r="O80" s="17">
        <v>-112.87935899999999</v>
      </c>
      <c r="P80" s="18">
        <v>9.9</v>
      </c>
      <c r="Q80" s="19">
        <v>9.0137587726003598</v>
      </c>
      <c r="R80" s="5">
        <v>4.4000000000000004</v>
      </c>
      <c r="S80" s="17" t="s">
        <v>127</v>
      </c>
      <c r="T80" s="11" t="s">
        <v>215</v>
      </c>
      <c r="U80" s="11">
        <f t="shared" si="9"/>
        <v>4.4000000000000004</v>
      </c>
      <c r="V80" s="17" t="s">
        <v>11</v>
      </c>
      <c r="W80" s="17">
        <v>2</v>
      </c>
      <c r="X80" s="17" t="s">
        <v>119</v>
      </c>
    </row>
    <row r="81" spans="2:24">
      <c r="B81" s="1" t="s">
        <v>115</v>
      </c>
      <c r="C81" s="17" t="s">
        <v>104</v>
      </c>
      <c r="D81" s="17" t="s">
        <v>131</v>
      </c>
      <c r="E81" s="17">
        <v>5</v>
      </c>
      <c r="F81" s="17" t="s">
        <v>105</v>
      </c>
      <c r="G81" s="1" t="s">
        <v>137</v>
      </c>
      <c r="H81" s="17" t="s">
        <v>136</v>
      </c>
      <c r="I81" s="17">
        <f>(70.4+67.5)/2</f>
        <v>68.95</v>
      </c>
      <c r="J81" s="17">
        <f t="shared" si="11"/>
        <v>1.6499999999999915</v>
      </c>
      <c r="K81" s="17">
        <f t="shared" si="8"/>
        <v>70</v>
      </c>
      <c r="L81" s="17">
        <v>59.904859999999999</v>
      </c>
      <c r="M81" s="17">
        <v>-83.320089999999993</v>
      </c>
      <c r="N81" s="17">
        <v>51.869804000000002</v>
      </c>
      <c r="O81" s="17">
        <v>-113.00197799999999</v>
      </c>
      <c r="P81" s="18">
        <v>11</v>
      </c>
      <c r="Q81" s="19">
        <v>11.634914862133501</v>
      </c>
      <c r="R81" s="5">
        <v>4.4000000000000004</v>
      </c>
      <c r="S81" s="17" t="s">
        <v>127</v>
      </c>
      <c r="T81" s="11" t="s">
        <v>215</v>
      </c>
      <c r="U81" s="11">
        <f t="shared" si="9"/>
        <v>4.4000000000000004</v>
      </c>
      <c r="V81" s="17" t="s">
        <v>11</v>
      </c>
      <c r="W81" s="17">
        <v>2</v>
      </c>
      <c r="X81" s="17" t="s">
        <v>118</v>
      </c>
    </row>
    <row r="82" spans="2:24">
      <c r="B82" s="1" t="s">
        <v>116</v>
      </c>
      <c r="C82" s="17" t="s">
        <v>104</v>
      </c>
      <c r="D82" s="17" t="s">
        <v>131</v>
      </c>
      <c r="E82" s="17">
        <v>5</v>
      </c>
      <c r="F82" s="17" t="s">
        <v>105</v>
      </c>
      <c r="G82" s="1" t="s">
        <v>137</v>
      </c>
      <c r="H82" s="17" t="s">
        <v>136</v>
      </c>
      <c r="I82" s="17">
        <f>(70.4+67.5)/2</f>
        <v>68.95</v>
      </c>
      <c r="J82" s="17">
        <f t="shared" si="11"/>
        <v>1.6499999999999915</v>
      </c>
      <c r="K82" s="17">
        <f t="shared" si="8"/>
        <v>70</v>
      </c>
      <c r="L82" s="17">
        <v>59.904859999999999</v>
      </c>
      <c r="M82" s="17">
        <v>-83.320089999999993</v>
      </c>
      <c r="N82" s="17">
        <v>51.869804000000002</v>
      </c>
      <c r="O82" s="17">
        <v>-113.00197799999999</v>
      </c>
      <c r="P82" s="18">
        <v>9.9</v>
      </c>
      <c r="Q82" s="19">
        <v>10.534914862133499</v>
      </c>
      <c r="R82" s="5">
        <v>4.4000000000000004</v>
      </c>
      <c r="S82" s="17" t="s">
        <v>127</v>
      </c>
      <c r="T82" s="11" t="s">
        <v>215</v>
      </c>
      <c r="U82" s="11">
        <f t="shared" si="9"/>
        <v>4.4000000000000004</v>
      </c>
      <c r="V82" s="17" t="s">
        <v>11</v>
      </c>
      <c r="W82" s="17">
        <v>2</v>
      </c>
      <c r="X82" s="17" t="s">
        <v>118</v>
      </c>
    </row>
    <row r="83" spans="2:24">
      <c r="B83" s="1" t="s">
        <v>117</v>
      </c>
      <c r="C83" s="17" t="s">
        <v>104</v>
      </c>
      <c r="D83" s="17" t="s">
        <v>131</v>
      </c>
      <c r="E83" s="17">
        <v>5</v>
      </c>
      <c r="F83" s="17" t="s">
        <v>105</v>
      </c>
      <c r="G83" s="1" t="s">
        <v>137</v>
      </c>
      <c r="H83" s="17" t="s">
        <v>136</v>
      </c>
      <c r="I83" s="17">
        <f>(70.4+67.5)/2</f>
        <v>68.95</v>
      </c>
      <c r="J83" s="17">
        <f t="shared" si="11"/>
        <v>1.6499999999999915</v>
      </c>
      <c r="K83" s="17">
        <f t="shared" si="8"/>
        <v>70</v>
      </c>
      <c r="L83" s="17">
        <v>59.904859999999999</v>
      </c>
      <c r="M83" s="17">
        <v>-83.320089999999993</v>
      </c>
      <c r="N83" s="17">
        <v>51.869804000000002</v>
      </c>
      <c r="O83" s="17">
        <v>-113.00197799999999</v>
      </c>
      <c r="P83" s="18">
        <v>9.4</v>
      </c>
      <c r="Q83" s="19">
        <v>10.034914862133499</v>
      </c>
      <c r="R83" s="5">
        <v>4.4000000000000004</v>
      </c>
      <c r="S83" s="17" t="s">
        <v>127</v>
      </c>
      <c r="T83" s="11" t="s">
        <v>215</v>
      </c>
      <c r="U83" s="11">
        <f t="shared" si="9"/>
        <v>4.4000000000000004</v>
      </c>
      <c r="V83" s="17" t="s">
        <v>11</v>
      </c>
      <c r="W83" s="17">
        <v>2</v>
      </c>
      <c r="X83" s="17" t="s">
        <v>118</v>
      </c>
    </row>
    <row r="84" spans="2:24">
      <c r="B84" s="1" t="s">
        <v>101</v>
      </c>
      <c r="C84" s="3" t="s">
        <v>228</v>
      </c>
      <c r="D84" s="17" t="s">
        <v>132</v>
      </c>
      <c r="E84" s="17">
        <v>4</v>
      </c>
      <c r="F84" s="1" t="s">
        <v>27</v>
      </c>
      <c r="G84" s="1" t="s">
        <v>137</v>
      </c>
      <c r="H84" s="17" t="s">
        <v>134</v>
      </c>
      <c r="I84" s="3">
        <v>66.5</v>
      </c>
      <c r="J84" s="3" t="s">
        <v>127</v>
      </c>
      <c r="K84" s="3">
        <f t="shared" si="8"/>
        <v>65</v>
      </c>
      <c r="L84" s="3">
        <v>52.110903</v>
      </c>
      <c r="M84" s="3">
        <v>-72.448299000000006</v>
      </c>
      <c r="N84" s="3">
        <v>46.345709999999997</v>
      </c>
      <c r="O84" s="3">
        <v>-100.491062</v>
      </c>
      <c r="P84" s="14">
        <v>21.6</v>
      </c>
      <c r="Q84" s="15">
        <v>22.510553894651199</v>
      </c>
      <c r="R84" s="5">
        <v>4</v>
      </c>
      <c r="S84" s="17" t="s">
        <v>127</v>
      </c>
      <c r="T84" s="11" t="s">
        <v>215</v>
      </c>
      <c r="U84" s="11">
        <f t="shared" si="9"/>
        <v>4</v>
      </c>
      <c r="V84" s="3" t="s">
        <v>11</v>
      </c>
      <c r="W84" s="3">
        <v>2</v>
      </c>
      <c r="X84" s="16" t="s">
        <v>29</v>
      </c>
    </row>
    <row r="85" spans="2:24">
      <c r="B85" s="1" t="s">
        <v>102</v>
      </c>
      <c r="C85" s="3" t="s">
        <v>228</v>
      </c>
      <c r="D85" s="17" t="s">
        <v>132</v>
      </c>
      <c r="E85" s="17">
        <v>4</v>
      </c>
      <c r="F85" s="1" t="s">
        <v>28</v>
      </c>
      <c r="G85" s="1" t="s">
        <v>137</v>
      </c>
      <c r="H85" s="17" t="s">
        <v>134</v>
      </c>
      <c r="I85" s="3">
        <v>66.5</v>
      </c>
      <c r="J85" s="3" t="s">
        <v>127</v>
      </c>
      <c r="K85" s="3">
        <f t="shared" si="8"/>
        <v>65</v>
      </c>
      <c r="L85" s="3">
        <v>52.110903</v>
      </c>
      <c r="M85" s="3">
        <v>-72.448299000000006</v>
      </c>
      <c r="N85" s="3">
        <v>46.345709999999997</v>
      </c>
      <c r="O85" s="3">
        <v>-100.491062</v>
      </c>
      <c r="P85" s="14">
        <v>17.100000000000001</v>
      </c>
      <c r="Q85" s="15">
        <v>18.010553894651199</v>
      </c>
      <c r="R85" s="5">
        <v>3.3</v>
      </c>
      <c r="S85" s="17" t="s">
        <v>127</v>
      </c>
      <c r="T85" s="11" t="s">
        <v>215</v>
      </c>
      <c r="U85" s="11">
        <f t="shared" si="9"/>
        <v>3.3</v>
      </c>
      <c r="V85" s="3" t="s">
        <v>11</v>
      </c>
      <c r="W85" s="3">
        <v>2</v>
      </c>
      <c r="X85" s="16" t="s">
        <v>29</v>
      </c>
    </row>
    <row r="86" spans="2:24">
      <c r="B86" s="1" t="s">
        <v>121</v>
      </c>
      <c r="C86" s="1" t="s">
        <v>122</v>
      </c>
      <c r="D86" s="17" t="s">
        <v>132</v>
      </c>
      <c r="E86" s="17">
        <v>4</v>
      </c>
      <c r="F86" s="1" t="s">
        <v>27</v>
      </c>
      <c r="G86" s="1" t="s">
        <v>137</v>
      </c>
      <c r="H86" s="17" t="s">
        <v>134</v>
      </c>
      <c r="I86" s="3">
        <v>66.5</v>
      </c>
      <c r="J86" s="1" t="s">
        <v>127</v>
      </c>
      <c r="K86" s="1">
        <f t="shared" si="8"/>
        <v>65</v>
      </c>
      <c r="L86" s="20">
        <v>52.044764999999998</v>
      </c>
      <c r="M86" s="20">
        <v>-72.227789000000001</v>
      </c>
      <c r="N86" s="1">
        <v>46.324300000000001</v>
      </c>
      <c r="O86" s="1">
        <v>-100.27488</v>
      </c>
      <c r="P86" s="4">
        <v>19.600000000000001</v>
      </c>
      <c r="Q86" s="5">
        <v>20.510553894651199</v>
      </c>
      <c r="R86" s="5">
        <v>4</v>
      </c>
      <c r="S86" s="17" t="s">
        <v>127</v>
      </c>
      <c r="T86" s="11" t="s">
        <v>215</v>
      </c>
      <c r="U86" s="11">
        <f t="shared" si="9"/>
        <v>4</v>
      </c>
      <c r="V86" s="1" t="s">
        <v>11</v>
      </c>
      <c r="W86" s="1">
        <v>2</v>
      </c>
      <c r="X86" s="1" t="s">
        <v>123</v>
      </c>
    </row>
    <row r="87" spans="2:24">
      <c r="B87" s="1" t="s">
        <v>207</v>
      </c>
      <c r="C87" s="1" t="s">
        <v>185</v>
      </c>
      <c r="D87" s="1" t="s">
        <v>129</v>
      </c>
      <c r="E87" s="1">
        <v>1</v>
      </c>
      <c r="F87" s="1" t="s">
        <v>184</v>
      </c>
      <c r="G87" s="1" t="s">
        <v>137</v>
      </c>
      <c r="H87" s="1" t="s">
        <v>134</v>
      </c>
      <c r="I87" s="1">
        <f t="shared" ref="I87:I95" si="12">(67.6+66)/2</f>
        <v>66.8</v>
      </c>
      <c r="J87" s="1">
        <f t="shared" ref="J87:J95" si="13">67.6-I87</f>
        <v>0.79999999999999716</v>
      </c>
      <c r="K87" s="1">
        <f t="shared" ref="K87:K97" si="14">MROUND(I87,5)</f>
        <v>65</v>
      </c>
      <c r="L87" s="3">
        <v>54.601700000000001</v>
      </c>
      <c r="M87" s="3">
        <v>-78.841425999999998</v>
      </c>
      <c r="N87" s="1">
        <v>47.562762999999997</v>
      </c>
      <c r="O87" s="1">
        <v>-106.92247999999999</v>
      </c>
      <c r="P87" s="4">
        <v>26.7</v>
      </c>
      <c r="Q87" s="5">
        <v>27.610553894651201</v>
      </c>
      <c r="R87" s="5">
        <v>1.5</v>
      </c>
      <c r="S87" s="1">
        <v>8</v>
      </c>
      <c r="T87" s="21" t="s">
        <v>221</v>
      </c>
      <c r="U87" s="5">
        <f t="shared" ref="U87:U98" si="15">(R87/1.96)*SQRT(S87)</f>
        <v>2.164612595469023</v>
      </c>
      <c r="V87" s="1" t="s">
        <v>164</v>
      </c>
      <c r="W87" s="1">
        <v>3</v>
      </c>
      <c r="X87" s="1" t="s">
        <v>206</v>
      </c>
    </row>
    <row r="88" spans="2:24">
      <c r="B88" s="1" t="s">
        <v>205</v>
      </c>
      <c r="C88" s="1" t="s">
        <v>185</v>
      </c>
      <c r="D88" s="1" t="s">
        <v>129</v>
      </c>
      <c r="E88" s="1">
        <v>1</v>
      </c>
      <c r="F88" s="1" t="s">
        <v>201</v>
      </c>
      <c r="G88" s="1" t="s">
        <v>137</v>
      </c>
      <c r="H88" s="1" t="s">
        <v>134</v>
      </c>
      <c r="I88" s="1">
        <f t="shared" si="12"/>
        <v>66.8</v>
      </c>
      <c r="J88" s="1">
        <f t="shared" si="13"/>
        <v>0.79999999999999716</v>
      </c>
      <c r="K88" s="1">
        <f t="shared" si="14"/>
        <v>65</v>
      </c>
      <c r="L88" s="3">
        <v>54.576262</v>
      </c>
      <c r="M88" s="3">
        <v>-78.864833000000004</v>
      </c>
      <c r="N88" s="1">
        <v>47.534435999999999</v>
      </c>
      <c r="O88" s="1">
        <v>-106.93036499999999</v>
      </c>
      <c r="P88" s="4">
        <v>30.8</v>
      </c>
      <c r="Q88" s="5">
        <v>31.710553894651198</v>
      </c>
      <c r="R88" s="5">
        <v>7.5</v>
      </c>
      <c r="S88" s="1">
        <v>3</v>
      </c>
      <c r="T88" s="21" t="s">
        <v>221</v>
      </c>
      <c r="U88" s="5">
        <f t="shared" si="15"/>
        <v>6.6277454371258058</v>
      </c>
      <c r="V88" s="1" t="s">
        <v>164</v>
      </c>
      <c r="W88" s="1">
        <v>3</v>
      </c>
      <c r="X88" s="1" t="s">
        <v>204</v>
      </c>
    </row>
    <row r="89" spans="2:24">
      <c r="B89" s="1" t="s">
        <v>203</v>
      </c>
      <c r="C89" s="1" t="s">
        <v>185</v>
      </c>
      <c r="D89" s="1" t="s">
        <v>129</v>
      </c>
      <c r="E89" s="1">
        <v>1</v>
      </c>
      <c r="F89" s="1" t="s">
        <v>184</v>
      </c>
      <c r="G89" s="1" t="s">
        <v>137</v>
      </c>
      <c r="H89" s="1" t="s">
        <v>134</v>
      </c>
      <c r="I89" s="1">
        <f t="shared" si="12"/>
        <v>66.8</v>
      </c>
      <c r="J89" s="1">
        <f t="shared" si="13"/>
        <v>0.79999999999999716</v>
      </c>
      <c r="K89" s="1">
        <f t="shared" si="14"/>
        <v>65</v>
      </c>
      <c r="L89" s="3">
        <v>54.343604999999997</v>
      </c>
      <c r="M89" s="3">
        <v>-78.752402000000004</v>
      </c>
      <c r="N89" s="1">
        <v>47.331901000000002</v>
      </c>
      <c r="O89" s="1">
        <v>-106.735466</v>
      </c>
      <c r="P89" s="4">
        <v>22</v>
      </c>
      <c r="Q89" s="5">
        <v>22.910553894651201</v>
      </c>
      <c r="R89" s="5">
        <v>2</v>
      </c>
      <c r="S89" s="1">
        <v>4</v>
      </c>
      <c r="T89" s="21" t="s">
        <v>221</v>
      </c>
      <c r="U89" s="5">
        <f t="shared" si="15"/>
        <v>2.0408163265306123</v>
      </c>
      <c r="V89" s="1" t="s">
        <v>164</v>
      </c>
      <c r="W89" s="1">
        <v>3</v>
      </c>
      <c r="X89" s="1" t="s">
        <v>219</v>
      </c>
    </row>
    <row r="90" spans="2:24">
      <c r="B90" s="1" t="s">
        <v>202</v>
      </c>
      <c r="C90" s="1" t="s">
        <v>185</v>
      </c>
      <c r="D90" s="1" t="s">
        <v>129</v>
      </c>
      <c r="E90" s="1">
        <v>1</v>
      </c>
      <c r="F90" s="1" t="s">
        <v>201</v>
      </c>
      <c r="G90" s="1" t="s">
        <v>137</v>
      </c>
      <c r="H90" s="1" t="s">
        <v>134</v>
      </c>
      <c r="I90" s="1">
        <f t="shared" si="12"/>
        <v>66.8</v>
      </c>
      <c r="J90" s="1">
        <f t="shared" si="13"/>
        <v>0.79999999999999716</v>
      </c>
      <c r="K90" s="1">
        <f t="shared" si="14"/>
        <v>65</v>
      </c>
      <c r="L90" s="3">
        <v>54.343604999999997</v>
      </c>
      <c r="M90" s="3">
        <v>-78.752402000000004</v>
      </c>
      <c r="N90" s="1">
        <v>47.331901000000002</v>
      </c>
      <c r="O90" s="1">
        <v>-106.735466</v>
      </c>
      <c r="P90" s="4">
        <v>30.1</v>
      </c>
      <c r="Q90" s="5">
        <v>31.010553894651199</v>
      </c>
      <c r="R90" s="5">
        <v>2</v>
      </c>
      <c r="S90" s="1">
        <v>2</v>
      </c>
      <c r="T90" s="21" t="s">
        <v>221</v>
      </c>
      <c r="U90" s="5">
        <f t="shared" si="15"/>
        <v>1.4430750636460155</v>
      </c>
      <c r="V90" s="1" t="s">
        <v>164</v>
      </c>
      <c r="W90" s="1">
        <v>3</v>
      </c>
      <c r="X90" s="1" t="s">
        <v>220</v>
      </c>
    </row>
    <row r="91" spans="2:24">
      <c r="B91" s="1" t="s">
        <v>200</v>
      </c>
      <c r="C91" s="1" t="s">
        <v>185</v>
      </c>
      <c r="D91" s="1" t="s">
        <v>129</v>
      </c>
      <c r="E91" s="1">
        <v>1</v>
      </c>
      <c r="F91" s="1" t="s">
        <v>184</v>
      </c>
      <c r="G91" s="1" t="s">
        <v>137</v>
      </c>
      <c r="H91" s="1" t="s">
        <v>134</v>
      </c>
      <c r="I91" s="1">
        <f t="shared" si="12"/>
        <v>66.8</v>
      </c>
      <c r="J91" s="1">
        <f t="shared" si="13"/>
        <v>0.79999999999999716</v>
      </c>
      <c r="K91" s="1">
        <f t="shared" si="14"/>
        <v>65</v>
      </c>
      <c r="L91" s="3">
        <v>54.583922999999999</v>
      </c>
      <c r="M91" s="3">
        <v>-78.942363</v>
      </c>
      <c r="N91" s="1">
        <v>47.528308000000003</v>
      </c>
      <c r="O91" s="1">
        <v>-106.997229</v>
      </c>
      <c r="P91" s="4">
        <v>30.5</v>
      </c>
      <c r="Q91" s="5">
        <v>31.410553894651201</v>
      </c>
      <c r="R91" s="5">
        <v>3.5</v>
      </c>
      <c r="S91" s="1">
        <v>7</v>
      </c>
      <c r="T91" s="21" t="s">
        <v>221</v>
      </c>
      <c r="U91" s="5">
        <f t="shared" si="15"/>
        <v>4.7245559126153411</v>
      </c>
      <c r="V91" s="1" t="s">
        <v>164</v>
      </c>
      <c r="W91" s="1">
        <v>3</v>
      </c>
      <c r="X91" s="1" t="s">
        <v>199</v>
      </c>
    </row>
    <row r="92" spans="2:24">
      <c r="B92" s="1" t="s">
        <v>198</v>
      </c>
      <c r="C92" s="1" t="s">
        <v>185</v>
      </c>
      <c r="D92" s="1" t="s">
        <v>129</v>
      </c>
      <c r="E92" s="1">
        <v>1</v>
      </c>
      <c r="F92" s="1" t="s">
        <v>184</v>
      </c>
      <c r="G92" s="1" t="s">
        <v>137</v>
      </c>
      <c r="H92" s="1" t="s">
        <v>134</v>
      </c>
      <c r="I92" s="1">
        <f t="shared" si="12"/>
        <v>66.8</v>
      </c>
      <c r="J92" s="1">
        <f t="shared" si="13"/>
        <v>0.79999999999999716</v>
      </c>
      <c r="K92" s="1">
        <f t="shared" si="14"/>
        <v>65</v>
      </c>
      <c r="L92" s="3">
        <v>54.618577000000002</v>
      </c>
      <c r="M92" s="3">
        <v>-78.863664999999997</v>
      </c>
      <c r="N92" s="1">
        <v>47.575017000000003</v>
      </c>
      <c r="O92" s="1">
        <v>-106.948109</v>
      </c>
      <c r="P92" s="4">
        <v>25.9</v>
      </c>
      <c r="Q92" s="5">
        <v>26.8105538946512</v>
      </c>
      <c r="R92" s="5">
        <v>4</v>
      </c>
      <c r="S92" s="1">
        <v>7</v>
      </c>
      <c r="T92" s="21" t="s">
        <v>221</v>
      </c>
      <c r="U92" s="5">
        <f t="shared" si="15"/>
        <v>5.3994924715603894</v>
      </c>
      <c r="V92" s="1" t="s">
        <v>164</v>
      </c>
      <c r="W92" s="1">
        <v>3</v>
      </c>
      <c r="X92" s="1" t="s">
        <v>197</v>
      </c>
    </row>
    <row r="93" spans="2:24">
      <c r="B93" s="1" t="s">
        <v>196</v>
      </c>
      <c r="C93" s="1" t="s">
        <v>185</v>
      </c>
      <c r="D93" s="1" t="s">
        <v>129</v>
      </c>
      <c r="E93" s="1">
        <v>1</v>
      </c>
      <c r="F93" s="1" t="s">
        <v>184</v>
      </c>
      <c r="G93" s="1" t="s">
        <v>137</v>
      </c>
      <c r="H93" s="1" t="s">
        <v>134</v>
      </c>
      <c r="I93" s="1">
        <f t="shared" si="12"/>
        <v>66.8</v>
      </c>
      <c r="J93" s="1">
        <f t="shared" si="13"/>
        <v>0.79999999999999716</v>
      </c>
      <c r="K93" s="1">
        <f t="shared" si="14"/>
        <v>65</v>
      </c>
      <c r="L93" s="3">
        <v>54.567892999999998</v>
      </c>
      <c r="M93" s="3">
        <v>-79.019268999999994</v>
      </c>
      <c r="N93" s="1">
        <v>47.499699999999997</v>
      </c>
      <c r="O93" s="1">
        <v>-107.05315</v>
      </c>
      <c r="P93" s="4">
        <v>28.3</v>
      </c>
      <c r="Q93" s="5">
        <v>29.210553894651198</v>
      </c>
      <c r="R93" s="5">
        <v>2</v>
      </c>
      <c r="S93" s="1">
        <v>7</v>
      </c>
      <c r="T93" s="21" t="s">
        <v>221</v>
      </c>
      <c r="U93" s="5">
        <f t="shared" si="15"/>
        <v>2.6997462357801947</v>
      </c>
      <c r="V93" s="1" t="s">
        <v>164</v>
      </c>
      <c r="W93" s="1">
        <v>3</v>
      </c>
      <c r="X93" s="1" t="s">
        <v>195</v>
      </c>
    </row>
    <row r="94" spans="2:24">
      <c r="B94" s="1" t="s">
        <v>194</v>
      </c>
      <c r="C94" s="1" t="s">
        <v>185</v>
      </c>
      <c r="D94" s="1" t="s">
        <v>129</v>
      </c>
      <c r="E94" s="1">
        <v>1</v>
      </c>
      <c r="F94" s="1" t="s">
        <v>184</v>
      </c>
      <c r="G94" s="1" t="s">
        <v>137</v>
      </c>
      <c r="H94" s="1" t="s">
        <v>134</v>
      </c>
      <c r="I94" s="1">
        <f t="shared" si="12"/>
        <v>66.8</v>
      </c>
      <c r="J94" s="1">
        <f t="shared" si="13"/>
        <v>0.79999999999999716</v>
      </c>
      <c r="K94" s="1">
        <f t="shared" si="14"/>
        <v>65</v>
      </c>
      <c r="L94" s="3">
        <v>54.581041999999997</v>
      </c>
      <c r="M94" s="3">
        <v>-78.831609999999998</v>
      </c>
      <c r="N94" s="1">
        <v>47.544749000000003</v>
      </c>
      <c r="O94" s="1">
        <v>-106.905207</v>
      </c>
      <c r="P94" s="4">
        <v>30.4</v>
      </c>
      <c r="Q94" s="5">
        <v>31.3105538946512</v>
      </c>
      <c r="R94" s="5">
        <v>1.5</v>
      </c>
      <c r="S94" s="1">
        <v>4</v>
      </c>
      <c r="T94" s="21" t="s">
        <v>221</v>
      </c>
      <c r="U94" s="5">
        <f t="shared" si="15"/>
        <v>1.5306122448979591</v>
      </c>
      <c r="V94" s="1" t="s">
        <v>164</v>
      </c>
      <c r="W94" s="1">
        <v>3</v>
      </c>
      <c r="X94" s="1" t="s">
        <v>193</v>
      </c>
    </row>
    <row r="95" spans="2:24">
      <c r="B95" s="1" t="s">
        <v>192</v>
      </c>
      <c r="C95" s="1" t="s">
        <v>185</v>
      </c>
      <c r="D95" s="1" t="s">
        <v>129</v>
      </c>
      <c r="E95" s="1">
        <v>1</v>
      </c>
      <c r="F95" s="1" t="s">
        <v>184</v>
      </c>
      <c r="G95" s="1" t="s">
        <v>137</v>
      </c>
      <c r="H95" s="1" t="s">
        <v>134</v>
      </c>
      <c r="I95" s="1">
        <f t="shared" si="12"/>
        <v>66.8</v>
      </c>
      <c r="J95" s="1">
        <f t="shared" si="13"/>
        <v>0.79999999999999716</v>
      </c>
      <c r="K95" s="1">
        <f t="shared" si="14"/>
        <v>65</v>
      </c>
      <c r="L95" s="3">
        <v>54.263815000000001</v>
      </c>
      <c r="M95" s="3">
        <v>-79.218068000000002</v>
      </c>
      <c r="N95" s="1">
        <v>47.174978000000003</v>
      </c>
      <c r="O95" s="1">
        <v>-107.08269799999999</v>
      </c>
      <c r="P95" s="4">
        <v>25.1</v>
      </c>
      <c r="Q95" s="5">
        <v>26.010553894651199</v>
      </c>
      <c r="R95" s="5">
        <v>2</v>
      </c>
      <c r="S95" s="1">
        <v>8</v>
      </c>
      <c r="T95" s="21" t="s">
        <v>221</v>
      </c>
      <c r="U95" s="5">
        <f t="shared" si="15"/>
        <v>2.8861501272920309</v>
      </c>
      <c r="V95" s="1" t="s">
        <v>164</v>
      </c>
      <c r="W95" s="1">
        <v>3</v>
      </c>
      <c r="X95" s="1" t="s">
        <v>191</v>
      </c>
    </row>
    <row r="96" spans="2:24">
      <c r="B96" s="1" t="s">
        <v>190</v>
      </c>
      <c r="C96" s="1" t="s">
        <v>185</v>
      </c>
      <c r="D96" s="1" t="s">
        <v>129</v>
      </c>
      <c r="E96" s="1">
        <v>1</v>
      </c>
      <c r="F96" s="1" t="s">
        <v>184</v>
      </c>
      <c r="G96" s="1" t="s">
        <v>137</v>
      </c>
      <c r="H96" s="1" t="s">
        <v>134</v>
      </c>
      <c r="I96" s="1">
        <v>66</v>
      </c>
      <c r="J96" s="1" t="s">
        <v>127</v>
      </c>
      <c r="K96" s="1">
        <f t="shared" si="14"/>
        <v>65</v>
      </c>
      <c r="L96" s="1">
        <v>54.250315999999998</v>
      </c>
      <c r="M96" s="1">
        <v>-79.072468999999998</v>
      </c>
      <c r="N96" s="1">
        <v>47.187297000000001</v>
      </c>
      <c r="O96" s="1">
        <v>-106.95738</v>
      </c>
      <c r="P96" s="4">
        <v>22.9</v>
      </c>
      <c r="Q96" s="5">
        <v>23.481304514529199</v>
      </c>
      <c r="R96" s="5">
        <v>2</v>
      </c>
      <c r="S96" s="1">
        <v>8</v>
      </c>
      <c r="T96" s="21" t="s">
        <v>221</v>
      </c>
      <c r="U96" s="5">
        <f t="shared" si="15"/>
        <v>2.8861501272920309</v>
      </c>
      <c r="V96" s="1" t="s">
        <v>164</v>
      </c>
      <c r="W96" s="1">
        <v>3</v>
      </c>
      <c r="X96" s="1" t="s">
        <v>189</v>
      </c>
    </row>
    <row r="97" spans="2:24">
      <c r="B97" s="1" t="s">
        <v>188</v>
      </c>
      <c r="C97" s="1" t="s">
        <v>185</v>
      </c>
      <c r="D97" s="1" t="s">
        <v>129</v>
      </c>
      <c r="E97" s="1">
        <v>1</v>
      </c>
      <c r="F97" s="1" t="s">
        <v>184</v>
      </c>
      <c r="G97" s="1" t="s">
        <v>137</v>
      </c>
      <c r="H97" s="1" t="s">
        <v>134</v>
      </c>
      <c r="I97" s="1">
        <v>66</v>
      </c>
      <c r="J97" s="1" t="s">
        <v>127</v>
      </c>
      <c r="K97" s="1">
        <f t="shared" si="14"/>
        <v>65</v>
      </c>
      <c r="L97" s="1">
        <v>54.250315999999998</v>
      </c>
      <c r="M97" s="1">
        <v>-79.072468999999998</v>
      </c>
      <c r="N97" s="1">
        <v>47.187297000000001</v>
      </c>
      <c r="O97" s="1">
        <v>-106.95738</v>
      </c>
      <c r="P97" s="4">
        <v>22.6</v>
      </c>
      <c r="Q97" s="5">
        <v>23.181304514529199</v>
      </c>
      <c r="R97" s="5">
        <v>3.5</v>
      </c>
      <c r="S97" s="1">
        <v>8</v>
      </c>
      <c r="T97" s="21" t="s">
        <v>221</v>
      </c>
      <c r="U97" s="5">
        <f t="shared" si="15"/>
        <v>5.0507627227610543</v>
      </c>
      <c r="V97" s="1" t="s">
        <v>164</v>
      </c>
      <c r="W97" s="1">
        <v>3</v>
      </c>
      <c r="X97" s="1" t="s">
        <v>187</v>
      </c>
    </row>
    <row r="98" spans="2:24">
      <c r="B98" s="1" t="s">
        <v>186</v>
      </c>
      <c r="C98" s="1" t="s">
        <v>185</v>
      </c>
      <c r="D98" s="1" t="s">
        <v>129</v>
      </c>
      <c r="E98" s="1">
        <v>1</v>
      </c>
      <c r="F98" s="1" t="s">
        <v>184</v>
      </c>
      <c r="G98" s="1" t="s">
        <v>137</v>
      </c>
      <c r="H98" s="1" t="s">
        <v>134</v>
      </c>
      <c r="I98" s="1">
        <f>(67.6+66)/2</f>
        <v>66.8</v>
      </c>
      <c r="J98" s="1">
        <f>67.6-I98</f>
        <v>0.79999999999999716</v>
      </c>
      <c r="K98" s="1">
        <f t="shared" ref="K98:K113" si="16">MROUND(I98,5)</f>
        <v>65</v>
      </c>
      <c r="L98" s="3">
        <v>54.581958</v>
      </c>
      <c r="M98" s="3">
        <v>-77.910462999999993</v>
      </c>
      <c r="N98" s="1">
        <v>47.706192999999999</v>
      </c>
      <c r="O98" s="1">
        <v>-106.15026899999999</v>
      </c>
      <c r="P98" s="4">
        <v>24.3</v>
      </c>
      <c r="Q98" s="5">
        <v>25.210553894651198</v>
      </c>
      <c r="R98" s="5">
        <v>2.5</v>
      </c>
      <c r="S98" s="1">
        <v>6</v>
      </c>
      <c r="T98" s="21" t="s">
        <v>221</v>
      </c>
      <c r="U98" s="5">
        <f t="shared" si="15"/>
        <v>3.1243491617132371</v>
      </c>
      <c r="V98" s="1" t="s">
        <v>164</v>
      </c>
      <c r="W98" s="1">
        <v>3</v>
      </c>
      <c r="X98" s="1" t="s">
        <v>183</v>
      </c>
    </row>
    <row r="99" spans="2:24">
      <c r="B99" s="1" t="s">
        <v>182</v>
      </c>
      <c r="C99" s="1" t="s">
        <v>124</v>
      </c>
      <c r="D99" s="1" t="s">
        <v>6</v>
      </c>
      <c r="E99" s="1">
        <v>2</v>
      </c>
      <c r="F99" s="3" t="s">
        <v>6</v>
      </c>
      <c r="G99" s="1" t="s">
        <v>137</v>
      </c>
      <c r="H99" s="7" t="s">
        <v>136</v>
      </c>
      <c r="I99" s="3">
        <f>(72.1+66)/2</f>
        <v>69.05</v>
      </c>
      <c r="J99" s="3">
        <f>72.1-I99</f>
        <v>3.0499999999999972</v>
      </c>
      <c r="K99" s="3">
        <f t="shared" si="16"/>
        <v>70</v>
      </c>
      <c r="L99" s="3">
        <v>61.072941</v>
      </c>
      <c r="M99" s="3">
        <v>-83.174888999999993</v>
      </c>
      <c r="N99" s="3">
        <v>53</v>
      </c>
      <c r="O99" s="3">
        <v>-113.5</v>
      </c>
      <c r="P99" s="14">
        <v>19</v>
      </c>
      <c r="Q99" s="15">
        <v>19.634914862133499</v>
      </c>
      <c r="R99" s="5">
        <v>2.8</v>
      </c>
      <c r="S99" s="1" t="s">
        <v>127</v>
      </c>
      <c r="T99" s="1" t="s">
        <v>217</v>
      </c>
      <c r="U99" s="11">
        <f t="shared" ref="U99:U104" si="17">R99</f>
        <v>2.8</v>
      </c>
      <c r="V99" s="3" t="s">
        <v>164</v>
      </c>
      <c r="W99" s="3">
        <v>3</v>
      </c>
      <c r="X99" s="3" t="s">
        <v>181</v>
      </c>
    </row>
    <row r="100" spans="2:24">
      <c r="B100" s="1" t="s">
        <v>180</v>
      </c>
      <c r="C100" s="1" t="s">
        <v>124</v>
      </c>
      <c r="D100" s="1" t="s">
        <v>6</v>
      </c>
      <c r="E100" s="1">
        <v>2</v>
      </c>
      <c r="F100" s="3" t="s">
        <v>6</v>
      </c>
      <c r="G100" s="1" t="s">
        <v>137</v>
      </c>
      <c r="H100" s="7" t="s">
        <v>134</v>
      </c>
      <c r="I100" s="3">
        <f>(67.7+66)/2</f>
        <v>66.849999999999994</v>
      </c>
      <c r="J100" s="3">
        <f>67.7-I100</f>
        <v>0.85000000000000853</v>
      </c>
      <c r="K100" s="3">
        <f t="shared" si="16"/>
        <v>65</v>
      </c>
      <c r="L100" s="3">
        <v>52.779702999999998</v>
      </c>
      <c r="M100" s="3">
        <v>-76.152585999999999</v>
      </c>
      <c r="N100" s="3">
        <v>46.3</v>
      </c>
      <c r="O100" s="3">
        <v>-103.9</v>
      </c>
      <c r="P100" s="14">
        <v>19</v>
      </c>
      <c r="Q100" s="15">
        <v>19.910553894651201</v>
      </c>
      <c r="R100" s="5">
        <v>2.8</v>
      </c>
      <c r="S100" s="1" t="s">
        <v>127</v>
      </c>
      <c r="T100" s="1" t="s">
        <v>217</v>
      </c>
      <c r="U100" s="11">
        <f t="shared" si="17"/>
        <v>2.8</v>
      </c>
      <c r="V100" s="3" t="s">
        <v>164</v>
      </c>
      <c r="W100" s="3">
        <v>3</v>
      </c>
      <c r="X100" s="3" t="s">
        <v>179</v>
      </c>
    </row>
    <row r="101" spans="2:24">
      <c r="B101" s="1" t="s">
        <v>178</v>
      </c>
      <c r="C101" s="1" t="s">
        <v>124</v>
      </c>
      <c r="D101" s="1" t="s">
        <v>6</v>
      </c>
      <c r="E101" s="1">
        <v>2</v>
      </c>
      <c r="F101" s="3" t="s">
        <v>6</v>
      </c>
      <c r="G101" s="1" t="s">
        <v>137</v>
      </c>
      <c r="H101" s="7" t="s">
        <v>134</v>
      </c>
      <c r="I101" s="3">
        <f>(66.8+66)/2</f>
        <v>66.400000000000006</v>
      </c>
      <c r="J101" s="3">
        <f>66.8-I101</f>
        <v>0.39999999999999147</v>
      </c>
      <c r="K101" s="3">
        <f t="shared" si="16"/>
        <v>65</v>
      </c>
      <c r="L101" s="3">
        <v>50.803454000000002</v>
      </c>
      <c r="M101" s="3">
        <v>-78.431718000000004</v>
      </c>
      <c r="N101" s="3">
        <v>44</v>
      </c>
      <c r="O101" s="3">
        <v>-105</v>
      </c>
      <c r="P101" s="14">
        <v>21</v>
      </c>
      <c r="Q101" s="15">
        <v>21.581304514529201</v>
      </c>
      <c r="R101" s="5">
        <v>2.8</v>
      </c>
      <c r="S101" s="1" t="s">
        <v>127</v>
      </c>
      <c r="T101" s="1" t="s">
        <v>217</v>
      </c>
      <c r="U101" s="11">
        <f t="shared" si="17"/>
        <v>2.8</v>
      </c>
      <c r="V101" s="3" t="s">
        <v>164</v>
      </c>
      <c r="W101" s="3">
        <v>3</v>
      </c>
      <c r="X101" s="3" t="s">
        <v>177</v>
      </c>
    </row>
    <row r="102" spans="2:24">
      <c r="B102" s="1" t="s">
        <v>176</v>
      </c>
      <c r="C102" s="1" t="s">
        <v>124</v>
      </c>
      <c r="D102" s="1" t="s">
        <v>6</v>
      </c>
      <c r="E102" s="1">
        <v>2</v>
      </c>
      <c r="F102" s="3" t="s">
        <v>6</v>
      </c>
      <c r="G102" s="1" t="s">
        <v>137</v>
      </c>
      <c r="H102" s="7" t="s">
        <v>135</v>
      </c>
      <c r="I102" s="3">
        <v>70</v>
      </c>
      <c r="J102" s="3" t="s">
        <v>127</v>
      </c>
      <c r="K102" s="3">
        <f t="shared" si="16"/>
        <v>70</v>
      </c>
      <c r="L102" s="3">
        <v>49.183225</v>
      </c>
      <c r="M102" s="3">
        <v>-81.514927</v>
      </c>
      <c r="N102" s="3">
        <v>41.9</v>
      </c>
      <c r="O102" s="3">
        <v>-107</v>
      </c>
      <c r="P102" s="14">
        <v>23</v>
      </c>
      <c r="Q102" s="15">
        <v>23.030026449493899</v>
      </c>
      <c r="R102" s="5">
        <v>2.8</v>
      </c>
      <c r="S102" s="1" t="s">
        <v>127</v>
      </c>
      <c r="T102" s="1" t="s">
        <v>217</v>
      </c>
      <c r="U102" s="11">
        <f t="shared" si="17"/>
        <v>2.8</v>
      </c>
      <c r="V102" s="3" t="s">
        <v>164</v>
      </c>
      <c r="W102" s="3">
        <v>3</v>
      </c>
      <c r="X102" s="3" t="s">
        <v>175</v>
      </c>
    </row>
    <row r="103" spans="2:24">
      <c r="B103" s="1" t="s">
        <v>174</v>
      </c>
      <c r="C103" s="3" t="s">
        <v>26</v>
      </c>
      <c r="D103" s="1" t="s">
        <v>6</v>
      </c>
      <c r="E103" s="1">
        <v>2</v>
      </c>
      <c r="F103" s="3" t="s">
        <v>6</v>
      </c>
      <c r="G103" s="1" t="s">
        <v>137</v>
      </c>
      <c r="H103" s="7" t="s">
        <v>135</v>
      </c>
      <c r="I103" s="3">
        <v>70</v>
      </c>
      <c r="J103" s="3" t="s">
        <v>127</v>
      </c>
      <c r="K103" s="3">
        <f t="shared" si="16"/>
        <v>70</v>
      </c>
      <c r="L103" s="3">
        <v>50.803454000000002</v>
      </c>
      <c r="M103" s="3">
        <v>-78.431718000000004</v>
      </c>
      <c r="N103" s="3">
        <v>44</v>
      </c>
      <c r="O103" s="3">
        <v>-105</v>
      </c>
      <c r="P103" s="14">
        <v>22.2</v>
      </c>
      <c r="Q103" s="15">
        <v>22.230026449493899</v>
      </c>
      <c r="R103" s="5">
        <v>3</v>
      </c>
      <c r="S103" s="1" t="s">
        <v>127</v>
      </c>
      <c r="T103" s="1" t="s">
        <v>217</v>
      </c>
      <c r="U103" s="11">
        <f t="shared" si="17"/>
        <v>3</v>
      </c>
      <c r="V103" s="3" t="s">
        <v>164</v>
      </c>
      <c r="W103" s="3">
        <v>3</v>
      </c>
      <c r="X103" s="3" t="s">
        <v>159</v>
      </c>
    </row>
    <row r="104" spans="2:24">
      <c r="B104" s="1" t="s">
        <v>173</v>
      </c>
      <c r="C104" s="3" t="s">
        <v>26</v>
      </c>
      <c r="D104" s="1" t="s">
        <v>6</v>
      </c>
      <c r="E104" s="1">
        <v>2</v>
      </c>
      <c r="F104" s="3" t="s">
        <v>6</v>
      </c>
      <c r="G104" s="1" t="s">
        <v>137</v>
      </c>
      <c r="H104" s="7" t="s">
        <v>135</v>
      </c>
      <c r="I104" s="3">
        <v>70</v>
      </c>
      <c r="J104" s="3" t="s">
        <v>127</v>
      </c>
      <c r="K104" s="3">
        <f t="shared" si="16"/>
        <v>70</v>
      </c>
      <c r="L104" s="3">
        <v>49.183225</v>
      </c>
      <c r="M104" s="3">
        <v>-81.514927</v>
      </c>
      <c r="N104" s="3">
        <v>41.9</v>
      </c>
      <c r="O104" s="3">
        <v>-107</v>
      </c>
      <c r="P104" s="14">
        <v>23.6</v>
      </c>
      <c r="Q104" s="15">
        <v>23.630026449493901</v>
      </c>
      <c r="R104" s="5">
        <v>3</v>
      </c>
      <c r="S104" s="1" t="s">
        <v>127</v>
      </c>
      <c r="T104" s="1" t="s">
        <v>217</v>
      </c>
      <c r="U104" s="11">
        <f t="shared" si="17"/>
        <v>3</v>
      </c>
      <c r="V104" s="3" t="s">
        <v>164</v>
      </c>
      <c r="W104" s="3">
        <v>3</v>
      </c>
      <c r="X104" s="3" t="s">
        <v>160</v>
      </c>
    </row>
    <row r="105" spans="2:24">
      <c r="B105" s="1" t="s">
        <v>172</v>
      </c>
      <c r="C105" s="17" t="s">
        <v>167</v>
      </c>
      <c r="D105" s="17" t="s">
        <v>131</v>
      </c>
      <c r="E105" s="17">
        <v>5</v>
      </c>
      <c r="F105" s="17" t="s">
        <v>171</v>
      </c>
      <c r="G105" s="1" t="s">
        <v>137</v>
      </c>
      <c r="H105" s="17" t="s">
        <v>135</v>
      </c>
      <c r="I105" s="17">
        <v>71.45</v>
      </c>
      <c r="J105" s="17" t="s">
        <v>127</v>
      </c>
      <c r="K105" s="17">
        <f t="shared" si="16"/>
        <v>70</v>
      </c>
      <c r="L105" s="17">
        <v>47.764465000000001</v>
      </c>
      <c r="M105" s="17">
        <v>-88.286371000000003</v>
      </c>
      <c r="N105" s="14">
        <v>39.479999999999997</v>
      </c>
      <c r="O105" s="14">
        <v>-111.49</v>
      </c>
      <c r="P105" s="18">
        <v>40</v>
      </c>
      <c r="Q105" s="19">
        <v>39.113758772600399</v>
      </c>
      <c r="R105" s="5">
        <v>4.7</v>
      </c>
      <c r="S105" s="1">
        <v>8</v>
      </c>
      <c r="T105" s="1" t="s">
        <v>223</v>
      </c>
      <c r="U105" s="1">
        <f>R105*SQRT(S105)</f>
        <v>13.293607486307096</v>
      </c>
      <c r="V105" s="17" t="s">
        <v>164</v>
      </c>
      <c r="W105" s="17">
        <v>3</v>
      </c>
      <c r="X105" s="17" t="s">
        <v>170</v>
      </c>
    </row>
    <row r="106" spans="2:24">
      <c r="B106" s="1" t="s">
        <v>169</v>
      </c>
      <c r="C106" s="17" t="s">
        <v>167</v>
      </c>
      <c r="D106" s="17" t="s">
        <v>132</v>
      </c>
      <c r="E106" s="17">
        <v>4</v>
      </c>
      <c r="F106" s="17" t="s">
        <v>166</v>
      </c>
      <c r="G106" s="1" t="s">
        <v>137</v>
      </c>
      <c r="H106" s="17" t="s">
        <v>134</v>
      </c>
      <c r="I106" s="17">
        <v>66.73</v>
      </c>
      <c r="J106" s="17" t="s">
        <v>127</v>
      </c>
      <c r="K106" s="3">
        <f t="shared" si="16"/>
        <v>65</v>
      </c>
      <c r="L106" s="17">
        <v>46.831456000000003</v>
      </c>
      <c r="M106" s="17">
        <v>-90.962016000000006</v>
      </c>
      <c r="N106" s="14">
        <v>38.588794999999998</v>
      </c>
      <c r="O106" s="14">
        <v>-114.829036</v>
      </c>
      <c r="P106" s="14">
        <v>25</v>
      </c>
      <c r="Q106" s="15">
        <v>25.910553894651201</v>
      </c>
      <c r="R106" s="5">
        <v>2.8</v>
      </c>
      <c r="S106" s="1">
        <v>8</v>
      </c>
      <c r="T106" s="1" t="s">
        <v>223</v>
      </c>
      <c r="U106" s="1">
        <f>R106*SQRT(S106)</f>
        <v>7.9195959492893326</v>
      </c>
      <c r="V106" s="17" t="s">
        <v>164</v>
      </c>
      <c r="W106" s="17">
        <v>3</v>
      </c>
      <c r="X106" s="17" t="s">
        <v>165</v>
      </c>
    </row>
    <row r="107" spans="2:24">
      <c r="B107" s="1" t="s">
        <v>168</v>
      </c>
      <c r="C107" s="17" t="s">
        <v>167</v>
      </c>
      <c r="D107" s="17" t="s">
        <v>132</v>
      </c>
      <c r="E107" s="17">
        <v>4</v>
      </c>
      <c r="F107" s="17" t="s">
        <v>166</v>
      </c>
      <c r="G107" s="1" t="s">
        <v>137</v>
      </c>
      <c r="H107" s="17" t="s">
        <v>134</v>
      </c>
      <c r="I107" s="17">
        <v>66.2</v>
      </c>
      <c r="J107" s="17" t="s">
        <v>127</v>
      </c>
      <c r="K107" s="3">
        <f t="shared" si="16"/>
        <v>65</v>
      </c>
      <c r="L107" s="17">
        <v>46.831456000000003</v>
      </c>
      <c r="M107" s="17">
        <v>-90.962016000000006</v>
      </c>
      <c r="N107" s="14">
        <v>38.588794999999998</v>
      </c>
      <c r="O107" s="14">
        <v>-114.829036</v>
      </c>
      <c r="P107" s="18">
        <v>23.4</v>
      </c>
      <c r="Q107" s="19">
        <v>23.981304514529199</v>
      </c>
      <c r="R107" s="5">
        <v>3</v>
      </c>
      <c r="S107" s="1">
        <v>8</v>
      </c>
      <c r="T107" s="1" t="s">
        <v>223</v>
      </c>
      <c r="U107" s="1">
        <f>R107*SQRT(S107)</f>
        <v>8.4852813742385713</v>
      </c>
      <c r="V107" s="17" t="s">
        <v>164</v>
      </c>
      <c r="W107" s="17">
        <v>3</v>
      </c>
      <c r="X107" s="17" t="s">
        <v>165</v>
      </c>
    </row>
    <row r="108" spans="2:24">
      <c r="B108" s="1" t="s">
        <v>214</v>
      </c>
      <c r="C108" s="1" t="s">
        <v>124</v>
      </c>
      <c r="D108" s="1" t="s">
        <v>6</v>
      </c>
      <c r="E108" s="1">
        <v>2</v>
      </c>
      <c r="F108" s="3" t="s">
        <v>6</v>
      </c>
      <c r="G108" s="1" t="s">
        <v>137</v>
      </c>
      <c r="H108" s="7" t="s">
        <v>136</v>
      </c>
      <c r="I108" s="3">
        <f>(72.1+66)/2</f>
        <v>69.05</v>
      </c>
      <c r="J108" s="3">
        <f>72.1-I108</f>
        <v>3.0499999999999972</v>
      </c>
      <c r="K108" s="3">
        <f t="shared" si="16"/>
        <v>70</v>
      </c>
      <c r="L108" s="3">
        <v>61.072941</v>
      </c>
      <c r="M108" s="3">
        <v>-83.174888999999993</v>
      </c>
      <c r="N108" s="3">
        <v>53</v>
      </c>
      <c r="O108" s="3">
        <v>-113.5</v>
      </c>
      <c r="P108" s="14">
        <v>5</v>
      </c>
      <c r="Q108" s="15">
        <v>5.6349148621335399</v>
      </c>
      <c r="R108" s="5">
        <v>2.8</v>
      </c>
      <c r="S108" s="1" t="s">
        <v>127</v>
      </c>
      <c r="T108" s="1" t="s">
        <v>217</v>
      </c>
      <c r="U108" s="5">
        <f t="shared" ref="U108:U113" si="18">R108</f>
        <v>2.8</v>
      </c>
      <c r="V108" s="3" t="s">
        <v>208</v>
      </c>
      <c r="W108" s="3">
        <v>1</v>
      </c>
      <c r="X108" s="3" t="s">
        <v>181</v>
      </c>
    </row>
    <row r="109" spans="2:24">
      <c r="B109" s="1" t="s">
        <v>213</v>
      </c>
      <c r="C109" s="1" t="s">
        <v>124</v>
      </c>
      <c r="D109" s="1" t="s">
        <v>6</v>
      </c>
      <c r="E109" s="1">
        <v>2</v>
      </c>
      <c r="F109" s="3" t="s">
        <v>6</v>
      </c>
      <c r="G109" s="1" t="s">
        <v>137</v>
      </c>
      <c r="H109" s="7" t="s">
        <v>134</v>
      </c>
      <c r="I109" s="3">
        <f>(67.7+66)/2</f>
        <v>66.849999999999994</v>
      </c>
      <c r="J109" s="3">
        <f>67.7-I109</f>
        <v>0.85000000000000853</v>
      </c>
      <c r="K109" s="3">
        <f t="shared" si="16"/>
        <v>65</v>
      </c>
      <c r="L109" s="3">
        <v>52.779702999999998</v>
      </c>
      <c r="M109" s="3">
        <v>-76.152585999999999</v>
      </c>
      <c r="N109" s="3">
        <v>46.3</v>
      </c>
      <c r="O109" s="3">
        <v>-103.9</v>
      </c>
      <c r="P109" s="14">
        <v>6</v>
      </c>
      <c r="Q109" s="15">
        <v>6.9105538946512297</v>
      </c>
      <c r="R109" s="5">
        <v>2.8</v>
      </c>
      <c r="S109" s="1" t="s">
        <v>127</v>
      </c>
      <c r="T109" s="1" t="s">
        <v>217</v>
      </c>
      <c r="U109" s="5">
        <f t="shared" si="18"/>
        <v>2.8</v>
      </c>
      <c r="V109" s="3" t="s">
        <v>208</v>
      </c>
      <c r="W109" s="3">
        <v>1</v>
      </c>
      <c r="X109" s="3" t="s">
        <v>179</v>
      </c>
    </row>
    <row r="110" spans="2:24">
      <c r="B110" s="1" t="s">
        <v>212</v>
      </c>
      <c r="C110" s="1" t="s">
        <v>124</v>
      </c>
      <c r="D110" s="1" t="s">
        <v>6</v>
      </c>
      <c r="E110" s="1">
        <v>2</v>
      </c>
      <c r="F110" s="3" t="s">
        <v>6</v>
      </c>
      <c r="G110" s="1" t="s">
        <v>137</v>
      </c>
      <c r="H110" s="7" t="s">
        <v>134</v>
      </c>
      <c r="I110" s="3">
        <f>(66.8+66)/2</f>
        <v>66.400000000000006</v>
      </c>
      <c r="J110" s="3">
        <f>66.8-I110</f>
        <v>0.39999999999999147</v>
      </c>
      <c r="K110" s="3">
        <f t="shared" si="16"/>
        <v>65</v>
      </c>
      <c r="L110" s="3">
        <v>50.803454000000002</v>
      </c>
      <c r="M110" s="3">
        <v>-78.431718000000004</v>
      </c>
      <c r="N110" s="3">
        <v>44</v>
      </c>
      <c r="O110" s="3">
        <v>-105</v>
      </c>
      <c r="P110" s="14">
        <v>8</v>
      </c>
      <c r="Q110" s="15">
        <v>8.5813045145291706</v>
      </c>
      <c r="R110" s="5">
        <v>2.8</v>
      </c>
      <c r="S110" s="1" t="s">
        <v>127</v>
      </c>
      <c r="T110" s="1" t="s">
        <v>217</v>
      </c>
      <c r="U110" s="5">
        <f t="shared" si="18"/>
        <v>2.8</v>
      </c>
      <c r="V110" s="3" t="s">
        <v>208</v>
      </c>
      <c r="W110" s="3">
        <v>1</v>
      </c>
      <c r="X110" s="3" t="s">
        <v>177</v>
      </c>
    </row>
    <row r="111" spans="2:24">
      <c r="B111" s="1" t="s">
        <v>211</v>
      </c>
      <c r="C111" s="1" t="s">
        <v>124</v>
      </c>
      <c r="D111" s="1" t="s">
        <v>6</v>
      </c>
      <c r="E111" s="1">
        <v>2</v>
      </c>
      <c r="F111" s="3" t="s">
        <v>6</v>
      </c>
      <c r="G111" s="1" t="s">
        <v>137</v>
      </c>
      <c r="H111" s="7" t="s">
        <v>135</v>
      </c>
      <c r="I111" s="3">
        <v>70</v>
      </c>
      <c r="J111" s="3" t="s">
        <v>127</v>
      </c>
      <c r="K111" s="3">
        <f t="shared" si="16"/>
        <v>70</v>
      </c>
      <c r="L111" s="3">
        <v>49.183225</v>
      </c>
      <c r="M111" s="3">
        <v>-81.514927</v>
      </c>
      <c r="N111" s="3">
        <v>41.9</v>
      </c>
      <c r="O111" s="3">
        <v>-107</v>
      </c>
      <c r="P111" s="14">
        <v>13</v>
      </c>
      <c r="Q111" s="15">
        <v>13.030026449493899</v>
      </c>
      <c r="R111" s="5">
        <v>2.8</v>
      </c>
      <c r="S111" s="1" t="s">
        <v>127</v>
      </c>
      <c r="T111" s="1" t="s">
        <v>217</v>
      </c>
      <c r="U111" s="5">
        <f t="shared" si="18"/>
        <v>2.8</v>
      </c>
      <c r="V111" s="3" t="s">
        <v>208</v>
      </c>
      <c r="W111" s="3">
        <v>1</v>
      </c>
      <c r="X111" s="3" t="s">
        <v>175</v>
      </c>
    </row>
    <row r="112" spans="2:24">
      <c r="B112" s="1" t="s">
        <v>210</v>
      </c>
      <c r="C112" s="3" t="s">
        <v>26</v>
      </c>
      <c r="D112" s="1" t="s">
        <v>6</v>
      </c>
      <c r="E112" s="1">
        <v>2</v>
      </c>
      <c r="F112" s="3" t="s">
        <v>6</v>
      </c>
      <c r="G112" s="1" t="s">
        <v>137</v>
      </c>
      <c r="H112" s="7" t="s">
        <v>135</v>
      </c>
      <c r="I112" s="3">
        <v>70</v>
      </c>
      <c r="J112" s="3" t="s">
        <v>127</v>
      </c>
      <c r="K112" s="3">
        <f t="shared" si="16"/>
        <v>70</v>
      </c>
      <c r="L112" s="3">
        <v>50.803454000000002</v>
      </c>
      <c r="M112" s="3">
        <v>-78.431718000000004</v>
      </c>
      <c r="N112" s="3">
        <v>44</v>
      </c>
      <c r="O112" s="3">
        <v>-105</v>
      </c>
      <c r="P112" s="14">
        <v>5.3</v>
      </c>
      <c r="Q112" s="15">
        <v>5.3300264494939</v>
      </c>
      <c r="R112" s="5">
        <v>3</v>
      </c>
      <c r="S112" s="1" t="s">
        <v>127</v>
      </c>
      <c r="T112" s="1" t="s">
        <v>217</v>
      </c>
      <c r="U112" s="5">
        <f t="shared" si="18"/>
        <v>3</v>
      </c>
      <c r="V112" s="3" t="s">
        <v>208</v>
      </c>
      <c r="W112" s="3">
        <v>1</v>
      </c>
      <c r="X112" s="3" t="s">
        <v>159</v>
      </c>
    </row>
    <row r="113" spans="2:24">
      <c r="B113" s="24" t="s">
        <v>209</v>
      </c>
      <c r="C113" s="25" t="s">
        <v>26</v>
      </c>
      <c r="D113" s="24" t="s">
        <v>6</v>
      </c>
      <c r="E113" s="24">
        <v>2</v>
      </c>
      <c r="F113" s="25" t="s">
        <v>6</v>
      </c>
      <c r="G113" s="24" t="s">
        <v>137</v>
      </c>
      <c r="H113" s="24" t="s">
        <v>135</v>
      </c>
      <c r="I113" s="25">
        <v>70</v>
      </c>
      <c r="J113" s="25" t="s">
        <v>127</v>
      </c>
      <c r="K113" s="25">
        <f t="shared" si="16"/>
        <v>70</v>
      </c>
      <c r="L113" s="25">
        <v>49.183225</v>
      </c>
      <c r="M113" s="25">
        <v>-81.514927</v>
      </c>
      <c r="N113" s="25">
        <v>41.9</v>
      </c>
      <c r="O113" s="25">
        <v>-107</v>
      </c>
      <c r="P113" s="26">
        <v>11.2</v>
      </c>
      <c r="Q113" s="27">
        <v>11.2300264494939</v>
      </c>
      <c r="R113" s="28">
        <v>3</v>
      </c>
      <c r="S113" s="24" t="s">
        <v>127</v>
      </c>
      <c r="T113" s="24" t="s">
        <v>217</v>
      </c>
      <c r="U113" s="28">
        <f t="shared" si="18"/>
        <v>3</v>
      </c>
      <c r="V113" s="25" t="s">
        <v>208</v>
      </c>
      <c r="W113" s="25">
        <v>1</v>
      </c>
      <c r="X113" s="25" t="s">
        <v>160</v>
      </c>
    </row>
  </sheetData>
  <mergeCells count="1">
    <mergeCell ref="B2:X2"/>
  </mergeCell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Ethan Hyland</dc:creator>
  <cp:lastModifiedBy>Landon Burgener</cp:lastModifiedBy>
  <dcterms:created xsi:type="dcterms:W3CDTF">2016-10-07T02:47:26Z</dcterms:created>
  <dcterms:modified xsi:type="dcterms:W3CDTF">2020-07-14T17:50:37Z</dcterms:modified>
</cp:coreProperties>
</file>