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 activeTab="6"/>
  </bookViews>
  <sheets>
    <sheet name="RH=30%" sheetId="5" r:id="rId1"/>
    <sheet name="RH=60%" sheetId="6" r:id="rId2"/>
    <sheet name="RH=90%" sheetId="7" r:id="rId3"/>
    <sheet name="Sheet1" sheetId="8" r:id="rId4"/>
    <sheet name="Sheet2" sheetId="9" r:id="rId5"/>
    <sheet name="Sheet3" sheetId="10" r:id="rId6"/>
    <sheet name="Sheet4" sheetId="11" r:id="rId7"/>
  </sheets>
  <calcPr calcId="145621"/>
</workbook>
</file>

<file path=xl/calcChain.xml><?xml version="1.0" encoding="utf-8"?>
<calcChain xmlns="http://schemas.openxmlformats.org/spreadsheetml/2006/main">
  <c r="R7" i="11" l="1"/>
  <c r="Q7" i="11"/>
  <c r="I7" i="11"/>
  <c r="G7" i="11"/>
  <c r="H7" i="11" s="1"/>
  <c r="L7" i="11" s="1"/>
  <c r="F7" i="11"/>
  <c r="J7" i="11" s="1"/>
  <c r="D7" i="11"/>
  <c r="R6" i="11"/>
  <c r="Q6" i="11"/>
  <c r="G6" i="11"/>
  <c r="K6" i="11" s="1"/>
  <c r="F6" i="11"/>
  <c r="J6" i="11" s="1"/>
  <c r="D6" i="11"/>
  <c r="R5" i="11"/>
  <c r="Q5" i="11"/>
  <c r="G5" i="11"/>
  <c r="H5" i="11" s="1"/>
  <c r="L5" i="11" s="1"/>
  <c r="F5" i="11"/>
  <c r="J5" i="11" s="1"/>
  <c r="D5" i="11"/>
  <c r="R4" i="11"/>
  <c r="Q4" i="11"/>
  <c r="G4" i="11"/>
  <c r="H4" i="11" s="1"/>
  <c r="L4" i="11" s="1"/>
  <c r="F4" i="11"/>
  <c r="I4" i="11" s="1"/>
  <c r="D4" i="11"/>
  <c r="I5" i="11" l="1"/>
  <c r="M5" i="11" s="1"/>
  <c r="I6" i="11"/>
  <c r="H6" i="11"/>
  <c r="L6" i="11" s="1"/>
  <c r="N6" i="11" s="1"/>
  <c r="O6" i="11"/>
  <c r="P6" i="11"/>
  <c r="J4" i="11"/>
  <c r="M4" i="11" s="1"/>
  <c r="K5" i="11"/>
  <c r="M7" i="11"/>
  <c r="K4" i="11"/>
  <c r="N4" i="11" s="1"/>
  <c r="S4" i="11" s="1"/>
  <c r="M6" i="11"/>
  <c r="K7" i="11"/>
  <c r="N7" i="11" s="1"/>
  <c r="S7" i="11" s="1"/>
  <c r="T7" i="11" s="1"/>
  <c r="U7" i="11" s="1"/>
  <c r="U5" i="7"/>
  <c r="U6" i="7"/>
  <c r="U7" i="7"/>
  <c r="U8" i="7"/>
  <c r="U9" i="7"/>
  <c r="U10" i="7"/>
  <c r="U11" i="7"/>
  <c r="U12" i="7"/>
  <c r="U13" i="7"/>
  <c r="U14" i="7"/>
  <c r="U15" i="7"/>
  <c r="U16" i="7"/>
  <c r="U17" i="7"/>
  <c r="U18" i="7"/>
  <c r="U19" i="7"/>
  <c r="U20" i="7"/>
  <c r="U21" i="7"/>
  <c r="U22" i="7"/>
  <c r="U23" i="7"/>
  <c r="U24" i="7"/>
  <c r="U25" i="7"/>
  <c r="U26" i="7"/>
  <c r="U27" i="7"/>
  <c r="U28" i="7"/>
  <c r="U29" i="7"/>
  <c r="U30" i="7"/>
  <c r="U31" i="7"/>
  <c r="U32" i="7"/>
  <c r="U33" i="7"/>
  <c r="U34" i="7"/>
  <c r="U35" i="7"/>
  <c r="U36" i="7"/>
  <c r="U37" i="7"/>
  <c r="U38" i="7"/>
  <c r="U39" i="7"/>
  <c r="U40" i="7"/>
  <c r="U4" i="7"/>
  <c r="U5" i="6"/>
  <c r="U6" i="6"/>
  <c r="U7" i="6"/>
  <c r="U8" i="6"/>
  <c r="U9" i="6"/>
  <c r="U10" i="6"/>
  <c r="U11" i="6"/>
  <c r="U12" i="6"/>
  <c r="U13" i="6"/>
  <c r="U14" i="6"/>
  <c r="U15" i="6"/>
  <c r="U16" i="6"/>
  <c r="U17" i="6"/>
  <c r="U18" i="6"/>
  <c r="U19" i="6"/>
  <c r="U20" i="6"/>
  <c r="U21" i="6"/>
  <c r="U22" i="6"/>
  <c r="U23" i="6"/>
  <c r="U24" i="6"/>
  <c r="U25" i="6"/>
  <c r="U26" i="6"/>
  <c r="U27" i="6"/>
  <c r="U28" i="6"/>
  <c r="U29" i="6"/>
  <c r="U30" i="6"/>
  <c r="U31" i="6"/>
  <c r="U32" i="6"/>
  <c r="U33" i="6"/>
  <c r="U34" i="6"/>
  <c r="U35" i="6"/>
  <c r="U36" i="6"/>
  <c r="U37" i="6"/>
  <c r="U38" i="6"/>
  <c r="U39" i="6"/>
  <c r="U40" i="6"/>
  <c r="U4" i="6"/>
  <c r="U5" i="5"/>
  <c r="U6" i="5"/>
  <c r="U7" i="5"/>
  <c r="U8" i="5"/>
  <c r="U9" i="5"/>
  <c r="U10" i="5"/>
  <c r="U11" i="5"/>
  <c r="U12" i="5"/>
  <c r="U13" i="5"/>
  <c r="U14" i="5"/>
  <c r="U15" i="5"/>
  <c r="U16" i="5"/>
  <c r="U17" i="5"/>
  <c r="U18" i="5"/>
  <c r="U19" i="5"/>
  <c r="U20" i="5"/>
  <c r="U21" i="5"/>
  <c r="U22" i="5"/>
  <c r="U23" i="5"/>
  <c r="U24" i="5"/>
  <c r="U25" i="5"/>
  <c r="U26" i="5"/>
  <c r="U27" i="5"/>
  <c r="U28" i="5"/>
  <c r="U29" i="5"/>
  <c r="U30" i="5"/>
  <c r="U31" i="5"/>
  <c r="U32" i="5"/>
  <c r="U33" i="5"/>
  <c r="U34" i="5"/>
  <c r="U35" i="5"/>
  <c r="U36" i="5"/>
  <c r="U37" i="5"/>
  <c r="U38" i="5"/>
  <c r="U39" i="5"/>
  <c r="U40" i="5"/>
  <c r="U4" i="5"/>
  <c r="S6" i="11" l="1"/>
  <c r="T6" i="11" s="1"/>
  <c r="O4" i="11"/>
  <c r="N5" i="11"/>
  <c r="S5" i="11" s="1"/>
  <c r="T5" i="11" s="1"/>
  <c r="U5" i="11" s="1"/>
  <c r="P5" i="11"/>
  <c r="O5" i="11"/>
  <c r="T4" i="11"/>
  <c r="U4" i="11" s="1"/>
  <c r="P7" i="11"/>
  <c r="V7" i="11" s="1"/>
  <c r="W7" i="11" s="1"/>
  <c r="P4" i="11"/>
  <c r="O7" i="11"/>
  <c r="R13" i="9"/>
  <c r="Q13" i="9"/>
  <c r="I13" i="9"/>
  <c r="G13" i="9"/>
  <c r="K13" i="9" s="1"/>
  <c r="F13" i="9"/>
  <c r="J13" i="9" s="1"/>
  <c r="D13" i="9"/>
  <c r="R12" i="9"/>
  <c r="Q12" i="9"/>
  <c r="G12" i="9"/>
  <c r="H12" i="9" s="1"/>
  <c r="L12" i="9" s="1"/>
  <c r="F12" i="9"/>
  <c r="J12" i="9" s="1"/>
  <c r="D12" i="9"/>
  <c r="R11" i="9"/>
  <c r="Q11" i="9"/>
  <c r="H11" i="9"/>
  <c r="L11" i="9" s="1"/>
  <c r="G11" i="9"/>
  <c r="K11" i="9" s="1"/>
  <c r="F11" i="9"/>
  <c r="J11" i="9" s="1"/>
  <c r="D11" i="9"/>
  <c r="R10" i="9"/>
  <c r="Q10" i="9"/>
  <c r="G10" i="9"/>
  <c r="K10" i="9" s="1"/>
  <c r="F10" i="9"/>
  <c r="J10" i="9" s="1"/>
  <c r="D10" i="9"/>
  <c r="R9" i="9"/>
  <c r="Q9" i="9"/>
  <c r="G9" i="9"/>
  <c r="H9" i="9" s="1"/>
  <c r="L9" i="9" s="1"/>
  <c r="F9" i="9"/>
  <c r="J9" i="9" s="1"/>
  <c r="D9" i="9"/>
  <c r="R8" i="9"/>
  <c r="Q8" i="9"/>
  <c r="G8" i="9"/>
  <c r="K8" i="9" s="1"/>
  <c r="F8" i="9"/>
  <c r="J8" i="9" s="1"/>
  <c r="D8" i="9"/>
  <c r="R7" i="9"/>
  <c r="Q7" i="9"/>
  <c r="G7" i="9"/>
  <c r="H7" i="9" s="1"/>
  <c r="L7" i="9" s="1"/>
  <c r="F7" i="9"/>
  <c r="J7" i="9" s="1"/>
  <c r="D7" i="9"/>
  <c r="R6" i="9"/>
  <c r="Q6" i="9"/>
  <c r="G6" i="9"/>
  <c r="K6" i="9" s="1"/>
  <c r="F6" i="9"/>
  <c r="J6" i="9" s="1"/>
  <c r="D6" i="9"/>
  <c r="U6" i="11" l="1"/>
  <c r="V6" i="11" s="1"/>
  <c r="W6" i="11" s="1"/>
  <c r="V5" i="11"/>
  <c r="W5" i="11" s="1"/>
  <c r="V4" i="11"/>
  <c r="W4" i="11" s="1"/>
  <c r="H13" i="9"/>
  <c r="L13" i="9" s="1"/>
  <c r="N13" i="9" s="1"/>
  <c r="S13" i="9" s="1"/>
  <c r="T13" i="9" s="1"/>
  <c r="U13" i="9" s="1"/>
  <c r="I10" i="9"/>
  <c r="O10" i="9" s="1"/>
  <c r="I12" i="9"/>
  <c r="M12" i="9" s="1"/>
  <c r="H8" i="9"/>
  <c r="L8" i="9" s="1"/>
  <c r="N8" i="9" s="1"/>
  <c r="H10" i="9"/>
  <c r="L10" i="9" s="1"/>
  <c r="N10" i="9" s="1"/>
  <c r="I7" i="9"/>
  <c r="M7" i="9" s="1"/>
  <c r="I9" i="9"/>
  <c r="O9" i="9" s="1"/>
  <c r="I8" i="9"/>
  <c r="M8" i="9" s="1"/>
  <c r="I11" i="9"/>
  <c r="O11" i="9" s="1"/>
  <c r="I6" i="9"/>
  <c r="P6" i="9" s="1"/>
  <c r="O13" i="9"/>
  <c r="P13" i="9"/>
  <c r="M13" i="9"/>
  <c r="K12" i="9"/>
  <c r="N11" i="9"/>
  <c r="P10" i="9"/>
  <c r="M9" i="9"/>
  <c r="K9" i="9"/>
  <c r="N9" i="9" s="1"/>
  <c r="K7" i="9"/>
  <c r="N7" i="9" s="1"/>
  <c r="H6" i="9"/>
  <c r="L6" i="9" s="1"/>
  <c r="N6" i="9" s="1"/>
  <c r="R5" i="9"/>
  <c r="Q5" i="9"/>
  <c r="G5" i="9"/>
  <c r="K5" i="9" s="1"/>
  <c r="F5" i="9"/>
  <c r="J5" i="9" s="1"/>
  <c r="D5" i="9"/>
  <c r="P11" i="9" l="1"/>
  <c r="M10" i="9"/>
  <c r="S10" i="9" s="1"/>
  <c r="T10" i="9" s="1"/>
  <c r="U10" i="9" s="1"/>
  <c r="V10" i="9" s="1"/>
  <c r="W10" i="9" s="1"/>
  <c r="Y10" i="9" s="1"/>
  <c r="AB10" i="9" s="1"/>
  <c r="P8" i="9"/>
  <c r="S7" i="9"/>
  <c r="T7" i="9" s="1"/>
  <c r="U7" i="9" s="1"/>
  <c r="O8" i="9"/>
  <c r="M11" i="9"/>
  <c r="P9" i="9"/>
  <c r="M6" i="9"/>
  <c r="S6" i="9" s="1"/>
  <c r="T6" i="9" s="1"/>
  <c r="U6" i="9" s="1"/>
  <c r="V6" i="9" s="1"/>
  <c r="W6" i="9" s="1"/>
  <c r="Y6" i="9" s="1"/>
  <c r="AB6" i="9" s="1"/>
  <c r="O6" i="9"/>
  <c r="V13" i="9"/>
  <c r="W13" i="9" s="1"/>
  <c r="Y13" i="9" s="1"/>
  <c r="AB13" i="9" s="1"/>
  <c r="N12" i="9"/>
  <c r="S12" i="9" s="1"/>
  <c r="T12" i="9" s="1"/>
  <c r="U12" i="9" s="1"/>
  <c r="P12" i="9"/>
  <c r="O12" i="9"/>
  <c r="S11" i="9"/>
  <c r="T11" i="9" s="1"/>
  <c r="U11" i="9" s="1"/>
  <c r="V11" i="9" s="1"/>
  <c r="W11" i="9" s="1"/>
  <c r="Y11" i="9" s="1"/>
  <c r="AB11" i="9" s="1"/>
  <c r="S9" i="9"/>
  <c r="T9" i="9" s="1"/>
  <c r="U9" i="9" s="1"/>
  <c r="S8" i="9"/>
  <c r="T8" i="9" s="1"/>
  <c r="U8" i="9" s="1"/>
  <c r="P7" i="9"/>
  <c r="O7" i="9"/>
  <c r="H5" i="9"/>
  <c r="L5" i="9" s="1"/>
  <c r="N5" i="9" s="1"/>
  <c r="I5" i="9"/>
  <c r="O5" i="9" s="1"/>
  <c r="R3" i="9"/>
  <c r="Q3" i="9"/>
  <c r="G3" i="9"/>
  <c r="K3" i="9" s="1"/>
  <c r="F3" i="9"/>
  <c r="J3" i="9" s="1"/>
  <c r="D3" i="9"/>
  <c r="V12" i="9" l="1"/>
  <c r="W12" i="9" s="1"/>
  <c r="Y12" i="9" s="1"/>
  <c r="AB12" i="9" s="1"/>
  <c r="V8" i="9"/>
  <c r="W8" i="9" s="1"/>
  <c r="Y8" i="9" s="1"/>
  <c r="AB8" i="9" s="1"/>
  <c r="V7" i="9"/>
  <c r="W7" i="9" s="1"/>
  <c r="Y7" i="9" s="1"/>
  <c r="AB7" i="9" s="1"/>
  <c r="V9" i="9"/>
  <c r="W9" i="9" s="1"/>
  <c r="Y9" i="9" s="1"/>
  <c r="AB9" i="9" s="1"/>
  <c r="M5" i="9"/>
  <c r="S5" i="9" s="1"/>
  <c r="T5" i="9" s="1"/>
  <c r="P5" i="9"/>
  <c r="I3" i="9"/>
  <c r="M3" i="9" s="1"/>
  <c r="H3" i="9"/>
  <c r="L3" i="9" s="1"/>
  <c r="N3" i="9" s="1"/>
  <c r="D21" i="7"/>
  <c r="F21" i="7"/>
  <c r="I21" i="7" s="1"/>
  <c r="G21" i="7"/>
  <c r="H21" i="7" s="1"/>
  <c r="L21" i="7" s="1"/>
  <c r="Q21" i="7"/>
  <c r="R21" i="7"/>
  <c r="D22" i="7"/>
  <c r="F22" i="7"/>
  <c r="I22" i="7" s="1"/>
  <c r="G22" i="7"/>
  <c r="H22" i="7"/>
  <c r="L22" i="7" s="1"/>
  <c r="J22" i="7"/>
  <c r="K22" i="7"/>
  <c r="Q22" i="7"/>
  <c r="R22" i="7"/>
  <c r="D23" i="7"/>
  <c r="F23" i="7"/>
  <c r="I23" i="7" s="1"/>
  <c r="G23" i="7"/>
  <c r="K23" i="7" s="1"/>
  <c r="H23" i="7"/>
  <c r="L23" i="7" s="1"/>
  <c r="J23" i="7"/>
  <c r="Q23" i="7"/>
  <c r="R23" i="7"/>
  <c r="D24" i="7"/>
  <c r="F24" i="7"/>
  <c r="I24" i="7" s="1"/>
  <c r="G24" i="7"/>
  <c r="K24" i="7" s="1"/>
  <c r="Q24" i="7"/>
  <c r="R24" i="7"/>
  <c r="D25" i="7"/>
  <c r="F25" i="7"/>
  <c r="I25" i="7" s="1"/>
  <c r="G25" i="7"/>
  <c r="H25" i="7" s="1"/>
  <c r="L25" i="7" s="1"/>
  <c r="Q25" i="7"/>
  <c r="R25" i="7"/>
  <c r="D26" i="7"/>
  <c r="F26" i="7"/>
  <c r="I26" i="7" s="1"/>
  <c r="G26" i="7"/>
  <c r="K26" i="7" s="1"/>
  <c r="H26" i="7"/>
  <c r="L26" i="7" s="1"/>
  <c r="J26" i="7"/>
  <c r="Q26" i="7"/>
  <c r="R26" i="7"/>
  <c r="D27" i="7"/>
  <c r="F27" i="7"/>
  <c r="I27" i="7" s="1"/>
  <c r="M27" i="7" s="1"/>
  <c r="G27" i="7"/>
  <c r="H27" i="7"/>
  <c r="L27" i="7" s="1"/>
  <c r="J27" i="7"/>
  <c r="K27" i="7"/>
  <c r="Q27" i="7"/>
  <c r="R27" i="7"/>
  <c r="D28" i="7"/>
  <c r="F28" i="7"/>
  <c r="I28" i="7" s="1"/>
  <c r="G28" i="7"/>
  <c r="K28" i="7" s="1"/>
  <c r="Q28" i="7"/>
  <c r="R28" i="7"/>
  <c r="D29" i="7"/>
  <c r="F29" i="7"/>
  <c r="I29" i="7" s="1"/>
  <c r="G29" i="7"/>
  <c r="H29" i="7" s="1"/>
  <c r="L29" i="7" s="1"/>
  <c r="Q29" i="7"/>
  <c r="R29" i="7"/>
  <c r="D30" i="7"/>
  <c r="F30" i="7"/>
  <c r="I30" i="7" s="1"/>
  <c r="P30" i="7" s="1"/>
  <c r="G30" i="7"/>
  <c r="K30" i="7" s="1"/>
  <c r="H30" i="7"/>
  <c r="L30" i="7" s="1"/>
  <c r="J30" i="7"/>
  <c r="Q30" i="7"/>
  <c r="R30" i="7"/>
  <c r="D31" i="7"/>
  <c r="F31" i="7"/>
  <c r="G31" i="7"/>
  <c r="H31" i="7"/>
  <c r="L31" i="7" s="1"/>
  <c r="I31" i="7"/>
  <c r="M31" i="7" s="1"/>
  <c r="J31" i="7"/>
  <c r="K31" i="7"/>
  <c r="Q31" i="7"/>
  <c r="R31" i="7"/>
  <c r="D32" i="7"/>
  <c r="F32" i="7"/>
  <c r="I32" i="7" s="1"/>
  <c r="G32" i="7"/>
  <c r="H32" i="7" s="1"/>
  <c r="L32" i="7" s="1"/>
  <c r="Q32" i="7"/>
  <c r="R32" i="7"/>
  <c r="D33" i="7"/>
  <c r="F33" i="7"/>
  <c r="I33" i="7" s="1"/>
  <c r="G33" i="7"/>
  <c r="H33" i="7" s="1"/>
  <c r="L33" i="7" s="1"/>
  <c r="K33" i="7"/>
  <c r="N33" i="7" s="1"/>
  <c r="Q33" i="7"/>
  <c r="R33" i="7"/>
  <c r="D34" i="7"/>
  <c r="F34" i="7"/>
  <c r="I34" i="7" s="1"/>
  <c r="P34" i="7" s="1"/>
  <c r="G34" i="7"/>
  <c r="K34" i="7" s="1"/>
  <c r="Q34" i="7"/>
  <c r="R34" i="7"/>
  <c r="D35" i="7"/>
  <c r="F35" i="7"/>
  <c r="I35" i="7" s="1"/>
  <c r="G35" i="7"/>
  <c r="H35" i="7" s="1"/>
  <c r="L35" i="7" s="1"/>
  <c r="K35" i="7"/>
  <c r="Q35" i="7"/>
  <c r="R35" i="7"/>
  <c r="D36" i="7"/>
  <c r="F36" i="7"/>
  <c r="I36" i="7" s="1"/>
  <c r="G36" i="7"/>
  <c r="K36" i="7" s="1"/>
  <c r="N36" i="7" s="1"/>
  <c r="H36" i="7"/>
  <c r="L36" i="7" s="1"/>
  <c r="Q36" i="7"/>
  <c r="R36" i="7"/>
  <c r="D37" i="7"/>
  <c r="F37" i="7"/>
  <c r="I37" i="7" s="1"/>
  <c r="G37" i="7"/>
  <c r="H37" i="7" s="1"/>
  <c r="L37" i="7" s="1"/>
  <c r="Q37" i="7"/>
  <c r="R37" i="7"/>
  <c r="D38" i="7"/>
  <c r="F38" i="7"/>
  <c r="I38" i="7" s="1"/>
  <c r="G38" i="7"/>
  <c r="K38" i="7" s="1"/>
  <c r="Q38" i="7"/>
  <c r="R38" i="7"/>
  <c r="D39" i="7"/>
  <c r="F39" i="7"/>
  <c r="G39" i="7"/>
  <c r="K39" i="7" s="1"/>
  <c r="H39" i="7"/>
  <c r="L39" i="7" s="1"/>
  <c r="I39" i="7"/>
  <c r="J39" i="7"/>
  <c r="M39" i="7"/>
  <c r="Q39" i="7"/>
  <c r="R39" i="7"/>
  <c r="D40" i="7"/>
  <c r="F40" i="7"/>
  <c r="I40" i="7" s="1"/>
  <c r="G40" i="7"/>
  <c r="H40" i="7" s="1"/>
  <c r="L40" i="7" s="1"/>
  <c r="K40" i="7"/>
  <c r="Q40" i="7"/>
  <c r="R40" i="7"/>
  <c r="D21" i="6"/>
  <c r="F21" i="6"/>
  <c r="I21" i="6" s="1"/>
  <c r="G21" i="6"/>
  <c r="H21" i="6" s="1"/>
  <c r="L21" i="6" s="1"/>
  <c r="Q21" i="6"/>
  <c r="R21" i="6"/>
  <c r="D22" i="6"/>
  <c r="F22" i="6"/>
  <c r="I22" i="6" s="1"/>
  <c r="G22" i="6"/>
  <c r="K22" i="6" s="1"/>
  <c r="H22" i="6"/>
  <c r="L22" i="6" s="1"/>
  <c r="Q22" i="6"/>
  <c r="R22" i="6"/>
  <c r="D23" i="6"/>
  <c r="F23" i="6"/>
  <c r="I23" i="6" s="1"/>
  <c r="M23" i="6" s="1"/>
  <c r="G23" i="6"/>
  <c r="H23" i="6"/>
  <c r="L23" i="6" s="1"/>
  <c r="J23" i="6"/>
  <c r="K23" i="6"/>
  <c r="Q23" i="6"/>
  <c r="R23" i="6"/>
  <c r="D24" i="6"/>
  <c r="F24" i="6"/>
  <c r="I24" i="6" s="1"/>
  <c r="G24" i="6"/>
  <c r="H24" i="6"/>
  <c r="L24" i="6" s="1"/>
  <c r="K24" i="6"/>
  <c r="N24" i="6" s="1"/>
  <c r="Q24" i="6"/>
  <c r="R24" i="6"/>
  <c r="D25" i="6"/>
  <c r="F25" i="6"/>
  <c r="I25" i="6" s="1"/>
  <c r="G25" i="6"/>
  <c r="H25" i="6" s="1"/>
  <c r="L25" i="6" s="1"/>
  <c r="K25" i="6"/>
  <c r="N25" i="6" s="1"/>
  <c r="Q25" i="6"/>
  <c r="R25" i="6"/>
  <c r="D26" i="6"/>
  <c r="F26" i="6"/>
  <c r="I26" i="6" s="1"/>
  <c r="P26" i="6" s="1"/>
  <c r="G26" i="6"/>
  <c r="K26" i="6" s="1"/>
  <c r="H26" i="6"/>
  <c r="L26" i="6" s="1"/>
  <c r="Q26" i="6"/>
  <c r="R26" i="6"/>
  <c r="D27" i="6"/>
  <c r="F27" i="6"/>
  <c r="I27" i="6" s="1"/>
  <c r="G27" i="6"/>
  <c r="H27" i="6"/>
  <c r="L27" i="6" s="1"/>
  <c r="K27" i="6"/>
  <c r="Q27" i="6"/>
  <c r="R27" i="6"/>
  <c r="D28" i="6"/>
  <c r="F28" i="6"/>
  <c r="I28" i="6" s="1"/>
  <c r="G28" i="6"/>
  <c r="H28" i="6"/>
  <c r="L28" i="6" s="1"/>
  <c r="K28" i="6"/>
  <c r="Q28" i="6"/>
  <c r="R28" i="6"/>
  <c r="D29" i="6"/>
  <c r="F29" i="6"/>
  <c r="I29" i="6" s="1"/>
  <c r="O29" i="6" s="1"/>
  <c r="G29" i="6"/>
  <c r="H29" i="6" s="1"/>
  <c r="L29" i="6" s="1"/>
  <c r="K29" i="6"/>
  <c r="N29" i="6" s="1"/>
  <c r="Q29" i="6"/>
  <c r="R29" i="6"/>
  <c r="D30" i="6"/>
  <c r="F30" i="6"/>
  <c r="I30" i="6" s="1"/>
  <c r="G30" i="6"/>
  <c r="K30" i="6" s="1"/>
  <c r="P30" i="6" s="1"/>
  <c r="H30" i="6"/>
  <c r="L30" i="6" s="1"/>
  <c r="J30" i="6"/>
  <c r="Q30" i="6"/>
  <c r="R30" i="6"/>
  <c r="D31" i="6"/>
  <c r="F31" i="6"/>
  <c r="I31" i="6" s="1"/>
  <c r="G31" i="6"/>
  <c r="H31" i="6"/>
  <c r="K31" i="6"/>
  <c r="L31" i="6"/>
  <c r="Q31" i="6"/>
  <c r="R31" i="6"/>
  <c r="D32" i="6"/>
  <c r="F32" i="6"/>
  <c r="I32" i="6" s="1"/>
  <c r="G32" i="6"/>
  <c r="K32" i="6" s="1"/>
  <c r="Q32" i="6"/>
  <c r="R32" i="6"/>
  <c r="D33" i="6"/>
  <c r="F33" i="6"/>
  <c r="I33" i="6" s="1"/>
  <c r="G33" i="6"/>
  <c r="H33" i="6" s="1"/>
  <c r="L33" i="6" s="1"/>
  <c r="K33" i="6"/>
  <c r="N33" i="6"/>
  <c r="Q33" i="6"/>
  <c r="R33" i="6"/>
  <c r="D34" i="6"/>
  <c r="F34" i="6"/>
  <c r="I34" i="6" s="1"/>
  <c r="G34" i="6"/>
  <c r="H34" i="6"/>
  <c r="L34" i="6" s="1"/>
  <c r="K34" i="6"/>
  <c r="Q34" i="6"/>
  <c r="R34" i="6"/>
  <c r="D35" i="6"/>
  <c r="F35" i="6"/>
  <c r="I35" i="6" s="1"/>
  <c r="G35" i="6"/>
  <c r="H35" i="6"/>
  <c r="K35" i="6"/>
  <c r="L35" i="6"/>
  <c r="Q35" i="6"/>
  <c r="R35" i="6"/>
  <c r="D36" i="6"/>
  <c r="F36" i="6"/>
  <c r="J36" i="6" s="1"/>
  <c r="G36" i="6"/>
  <c r="H36" i="6"/>
  <c r="K36" i="6"/>
  <c r="N36" i="6" s="1"/>
  <c r="L36" i="6"/>
  <c r="Q36" i="6"/>
  <c r="R36" i="6"/>
  <c r="D37" i="6"/>
  <c r="F37" i="6"/>
  <c r="I37" i="6" s="1"/>
  <c r="G37" i="6"/>
  <c r="H37" i="6" s="1"/>
  <c r="L37" i="6" s="1"/>
  <c r="J37" i="6"/>
  <c r="Q37" i="6"/>
  <c r="R37" i="6"/>
  <c r="D38" i="6"/>
  <c r="F38" i="6"/>
  <c r="I38" i="6" s="1"/>
  <c r="G38" i="6"/>
  <c r="K38" i="6" s="1"/>
  <c r="Q38" i="6"/>
  <c r="R38" i="6"/>
  <c r="D39" i="6"/>
  <c r="F39" i="6"/>
  <c r="I39" i="6" s="1"/>
  <c r="O39" i="6" s="1"/>
  <c r="G39" i="6"/>
  <c r="K39" i="6" s="1"/>
  <c r="H39" i="6"/>
  <c r="L39" i="6" s="1"/>
  <c r="J39" i="6"/>
  <c r="Q39" i="6"/>
  <c r="R39" i="6"/>
  <c r="D40" i="6"/>
  <c r="F40" i="6"/>
  <c r="I40" i="6" s="1"/>
  <c r="G40" i="6"/>
  <c r="K40" i="6" s="1"/>
  <c r="N40" i="6" s="1"/>
  <c r="H40" i="6"/>
  <c r="L40" i="6" s="1"/>
  <c r="J40" i="6"/>
  <c r="Q40" i="6"/>
  <c r="R40" i="6"/>
  <c r="D21" i="5"/>
  <c r="F21" i="5"/>
  <c r="I21" i="5" s="1"/>
  <c r="G21" i="5"/>
  <c r="H21" i="5" s="1"/>
  <c r="L21" i="5" s="1"/>
  <c r="K21" i="5"/>
  <c r="Q21" i="5"/>
  <c r="R21" i="5"/>
  <c r="D22" i="5"/>
  <c r="F22" i="5"/>
  <c r="I22" i="5" s="1"/>
  <c r="G22" i="5"/>
  <c r="H22" i="5" s="1"/>
  <c r="L22" i="5" s="1"/>
  <c r="Q22" i="5"/>
  <c r="R22" i="5"/>
  <c r="D23" i="5"/>
  <c r="F23" i="5"/>
  <c r="J23" i="5" s="1"/>
  <c r="G23" i="5"/>
  <c r="H23" i="5" s="1"/>
  <c r="L23" i="5" s="1"/>
  <c r="K23" i="5"/>
  <c r="N23" i="5" s="1"/>
  <c r="Q23" i="5"/>
  <c r="R23" i="5"/>
  <c r="D24" i="5"/>
  <c r="F24" i="5"/>
  <c r="I24" i="5" s="1"/>
  <c r="P24" i="5" s="1"/>
  <c r="G24" i="5"/>
  <c r="K24" i="5" s="1"/>
  <c r="Q24" i="5"/>
  <c r="R24" i="5"/>
  <c r="D25" i="5"/>
  <c r="F25" i="5"/>
  <c r="I25" i="5" s="1"/>
  <c r="G25" i="5"/>
  <c r="H25" i="5" s="1"/>
  <c r="L25" i="5" s="1"/>
  <c r="Q25" i="5"/>
  <c r="R25" i="5"/>
  <c r="D26" i="5"/>
  <c r="F26" i="5"/>
  <c r="I26" i="5" s="1"/>
  <c r="G26" i="5"/>
  <c r="H26" i="5" s="1"/>
  <c r="L26" i="5" s="1"/>
  <c r="K26" i="5"/>
  <c r="N26" i="5" s="1"/>
  <c r="Q26" i="5"/>
  <c r="R26" i="5"/>
  <c r="D27" i="5"/>
  <c r="F27" i="5"/>
  <c r="J27" i="5" s="1"/>
  <c r="G27" i="5"/>
  <c r="H27" i="5" s="1"/>
  <c r="L27" i="5" s="1"/>
  <c r="K27" i="5"/>
  <c r="N27" i="5" s="1"/>
  <c r="Q27" i="5"/>
  <c r="R27" i="5"/>
  <c r="D28" i="5"/>
  <c r="F28" i="5"/>
  <c r="I28" i="5" s="1"/>
  <c r="G28" i="5"/>
  <c r="K28" i="5" s="1"/>
  <c r="Q28" i="5"/>
  <c r="R28" i="5"/>
  <c r="D29" i="5"/>
  <c r="F29" i="5"/>
  <c r="I29" i="5" s="1"/>
  <c r="G29" i="5"/>
  <c r="H29" i="5" s="1"/>
  <c r="L29" i="5" s="1"/>
  <c r="Q29" i="5"/>
  <c r="R29" i="5"/>
  <c r="D30" i="5"/>
  <c r="F30" i="5"/>
  <c r="I30" i="5" s="1"/>
  <c r="G30" i="5"/>
  <c r="H30" i="5" s="1"/>
  <c r="L30" i="5" s="1"/>
  <c r="K30" i="5"/>
  <c r="Q30" i="5"/>
  <c r="R30" i="5"/>
  <c r="D31" i="5"/>
  <c r="F31" i="5"/>
  <c r="I31" i="5" s="1"/>
  <c r="G31" i="5"/>
  <c r="H31" i="5" s="1"/>
  <c r="L31" i="5" s="1"/>
  <c r="K31" i="5"/>
  <c r="N31" i="5" s="1"/>
  <c r="Q31" i="5"/>
  <c r="R31" i="5"/>
  <c r="D32" i="5"/>
  <c r="F32" i="5"/>
  <c r="I32" i="5" s="1"/>
  <c r="G32" i="5"/>
  <c r="K32" i="5" s="1"/>
  <c r="Q32" i="5"/>
  <c r="R32" i="5"/>
  <c r="D33" i="5"/>
  <c r="F33" i="5"/>
  <c r="I33" i="5" s="1"/>
  <c r="G33" i="5"/>
  <c r="H33" i="5" s="1"/>
  <c r="L33" i="5" s="1"/>
  <c r="J33" i="5"/>
  <c r="K33" i="5"/>
  <c r="Q33" i="5"/>
  <c r="R33" i="5"/>
  <c r="D34" i="5"/>
  <c r="F34" i="5"/>
  <c r="I34" i="5" s="1"/>
  <c r="G34" i="5"/>
  <c r="H34" i="5" s="1"/>
  <c r="L34" i="5" s="1"/>
  <c r="K34" i="5"/>
  <c r="Q34" i="5"/>
  <c r="R34" i="5"/>
  <c r="D35" i="5"/>
  <c r="F35" i="5"/>
  <c r="I35" i="5" s="1"/>
  <c r="G35" i="5"/>
  <c r="H35" i="5" s="1"/>
  <c r="L35" i="5" s="1"/>
  <c r="Q35" i="5"/>
  <c r="R35" i="5"/>
  <c r="D36" i="5"/>
  <c r="F36" i="5"/>
  <c r="I36" i="5" s="1"/>
  <c r="G36" i="5"/>
  <c r="H36" i="5" s="1"/>
  <c r="L36" i="5" s="1"/>
  <c r="J36" i="5"/>
  <c r="Q36" i="5"/>
  <c r="R36" i="5"/>
  <c r="D37" i="5"/>
  <c r="F37" i="5"/>
  <c r="I37" i="5" s="1"/>
  <c r="G37" i="5"/>
  <c r="K37" i="5" s="1"/>
  <c r="Q37" i="5"/>
  <c r="R37" i="5"/>
  <c r="D38" i="5"/>
  <c r="F38" i="5"/>
  <c r="I38" i="5" s="1"/>
  <c r="G38" i="5"/>
  <c r="K38" i="5" s="1"/>
  <c r="H38" i="5"/>
  <c r="L38" i="5" s="1"/>
  <c r="J38" i="5"/>
  <c r="Q38" i="5"/>
  <c r="R38" i="5"/>
  <c r="D39" i="5"/>
  <c r="F39" i="5"/>
  <c r="I39" i="5" s="1"/>
  <c r="G39" i="5"/>
  <c r="H39" i="5" s="1"/>
  <c r="L39" i="5" s="1"/>
  <c r="Q39" i="5"/>
  <c r="R39" i="5"/>
  <c r="D40" i="5"/>
  <c r="F40" i="5"/>
  <c r="I40" i="5" s="1"/>
  <c r="G40" i="5"/>
  <c r="K40" i="5" s="1"/>
  <c r="H40" i="5"/>
  <c r="L40" i="5" s="1"/>
  <c r="Q40" i="5"/>
  <c r="R40" i="5"/>
  <c r="P22" i="7" l="1"/>
  <c r="N38" i="5"/>
  <c r="P28" i="5"/>
  <c r="N34" i="5"/>
  <c r="P3" i="9"/>
  <c r="U5" i="9"/>
  <c r="V5" i="9" s="1"/>
  <c r="W5" i="9" s="1"/>
  <c r="Y5" i="9" s="1"/>
  <c r="AB5" i="9" s="1"/>
  <c r="O3" i="9"/>
  <c r="S3" i="9"/>
  <c r="T3" i="9" s="1"/>
  <c r="N30" i="5"/>
  <c r="O35" i="6"/>
  <c r="M35" i="6"/>
  <c r="P35" i="6"/>
  <c r="N28" i="6"/>
  <c r="N40" i="7"/>
  <c r="O31" i="6"/>
  <c r="P31" i="6"/>
  <c r="O37" i="5"/>
  <c r="O33" i="5"/>
  <c r="M33" i="5"/>
  <c r="P33" i="5"/>
  <c r="K29" i="5"/>
  <c r="N29" i="5" s="1"/>
  <c r="S29" i="5" s="1"/>
  <c r="T29" i="5" s="1"/>
  <c r="K25" i="5"/>
  <c r="N25" i="5" s="1"/>
  <c r="J35" i="6"/>
  <c r="J27" i="6"/>
  <c r="M27" i="6" s="1"/>
  <c r="S27" i="6" s="1"/>
  <c r="T27" i="6" s="1"/>
  <c r="N35" i="7"/>
  <c r="K22" i="5"/>
  <c r="N22" i="5" s="1"/>
  <c r="S22" i="5" s="1"/>
  <c r="T22" i="5" s="1"/>
  <c r="J24" i="6"/>
  <c r="K32" i="7"/>
  <c r="N32" i="7" s="1"/>
  <c r="S32" i="7" s="1"/>
  <c r="T32" i="7" s="1"/>
  <c r="K39" i="5"/>
  <c r="N39" i="5" s="1"/>
  <c r="H37" i="5"/>
  <c r="L37" i="5" s="1"/>
  <c r="N37" i="5" s="1"/>
  <c r="M36" i="5"/>
  <c r="N33" i="5"/>
  <c r="H32" i="5"/>
  <c r="L32" i="5" s="1"/>
  <c r="N32" i="5" s="1"/>
  <c r="H28" i="5"/>
  <c r="L28" i="5" s="1"/>
  <c r="N28" i="5" s="1"/>
  <c r="H24" i="5"/>
  <c r="L24" i="5" s="1"/>
  <c r="H38" i="6"/>
  <c r="L38" i="6" s="1"/>
  <c r="O33" i="6"/>
  <c r="H32" i="6"/>
  <c r="L32" i="6" s="1"/>
  <c r="N32" i="6" s="1"/>
  <c r="N27" i="6"/>
  <c r="J22" i="6"/>
  <c r="O39" i="7"/>
  <c r="H34" i="7"/>
  <c r="L34" i="7" s="1"/>
  <c r="H28" i="7"/>
  <c r="L28" i="7" s="1"/>
  <c r="N28" i="7" s="1"/>
  <c r="H24" i="7"/>
  <c r="L24" i="7" s="1"/>
  <c r="N24" i="7" s="1"/>
  <c r="J21" i="7"/>
  <c r="M21" i="7" s="1"/>
  <c r="J34" i="5"/>
  <c r="M34" i="5" s="1"/>
  <c r="P32" i="5"/>
  <c r="J31" i="6"/>
  <c r="J37" i="5"/>
  <c r="M37" i="5" s="1"/>
  <c r="J29" i="5"/>
  <c r="J25" i="5"/>
  <c r="J34" i="6"/>
  <c r="M34" i="6" s="1"/>
  <c r="J26" i="6"/>
  <c r="M26" i="6" s="1"/>
  <c r="J35" i="7"/>
  <c r="M35" i="7" s="1"/>
  <c r="N26" i="7"/>
  <c r="S26" i="7" s="1"/>
  <c r="T26" i="7" s="1"/>
  <c r="J32" i="5"/>
  <c r="M32" i="5" s="1"/>
  <c r="J28" i="5"/>
  <c r="J24" i="5"/>
  <c r="J22" i="5"/>
  <c r="J21" i="5"/>
  <c r="J38" i="6"/>
  <c r="M38" i="6" s="1"/>
  <c r="J32" i="6"/>
  <c r="P22" i="6"/>
  <c r="J38" i="7"/>
  <c r="M38" i="7" s="1"/>
  <c r="J34" i="7"/>
  <c r="M34" i="7" s="1"/>
  <c r="J32" i="7"/>
  <c r="K25" i="7"/>
  <c r="N25" i="7" s="1"/>
  <c r="P40" i="7"/>
  <c r="O40" i="7"/>
  <c r="P33" i="7"/>
  <c r="P36" i="7"/>
  <c r="O36" i="7"/>
  <c r="M36" i="7"/>
  <c r="S36" i="7" s="1"/>
  <c r="T36" i="7" s="1"/>
  <c r="J28" i="7"/>
  <c r="O26" i="7"/>
  <c r="M26" i="7"/>
  <c r="P24" i="7"/>
  <c r="O24" i="7"/>
  <c r="O23" i="7"/>
  <c r="P23" i="7"/>
  <c r="P39" i="7"/>
  <c r="O38" i="7"/>
  <c r="H38" i="7"/>
  <c r="L38" i="7" s="1"/>
  <c r="N38" i="7" s="1"/>
  <c r="J37" i="7"/>
  <c r="M37" i="7" s="1"/>
  <c r="O34" i="7"/>
  <c r="M32" i="7"/>
  <c r="O31" i="7"/>
  <c r="P31" i="7"/>
  <c r="N30" i="7"/>
  <c r="K29" i="7"/>
  <c r="N29" i="7" s="1"/>
  <c r="N23" i="7"/>
  <c r="N22" i="7"/>
  <c r="M22" i="7"/>
  <c r="O22" i="7"/>
  <c r="O30" i="7"/>
  <c r="M30" i="7"/>
  <c r="P28" i="7"/>
  <c r="O28" i="7"/>
  <c r="M28" i="7"/>
  <c r="O27" i="7"/>
  <c r="P27" i="7"/>
  <c r="P26" i="7"/>
  <c r="J40" i="7"/>
  <c r="M40" i="7" s="1"/>
  <c r="S40" i="7" s="1"/>
  <c r="T40" i="7" s="1"/>
  <c r="O33" i="7"/>
  <c r="N31" i="7"/>
  <c r="S31" i="7" s="1"/>
  <c r="T31" i="7" s="1"/>
  <c r="N39" i="7"/>
  <c r="S39" i="7" s="1"/>
  <c r="T39" i="7" s="1"/>
  <c r="P38" i="7"/>
  <c r="K37" i="7"/>
  <c r="P37" i="7" s="1"/>
  <c r="J36" i="7"/>
  <c r="O35" i="7"/>
  <c r="P35" i="7"/>
  <c r="N34" i="7"/>
  <c r="N27" i="7"/>
  <c r="S27" i="7" s="1"/>
  <c r="T27" i="7" s="1"/>
  <c r="P25" i="7"/>
  <c r="J24" i="7"/>
  <c r="M24" i="7" s="1"/>
  <c r="M23" i="7"/>
  <c r="K21" i="7"/>
  <c r="N21" i="7" s="1"/>
  <c r="J33" i="7"/>
  <c r="M33" i="7" s="1"/>
  <c r="S33" i="7" s="1"/>
  <c r="T33" i="7" s="1"/>
  <c r="J29" i="7"/>
  <c r="M29" i="7" s="1"/>
  <c r="J25" i="7"/>
  <c r="M25" i="7" s="1"/>
  <c r="N38" i="6"/>
  <c r="O38" i="6"/>
  <c r="P32" i="6"/>
  <c r="O32" i="6"/>
  <c r="M32" i="6"/>
  <c r="O40" i="6"/>
  <c r="P40" i="6"/>
  <c r="N34" i="6"/>
  <c r="M40" i="6"/>
  <c r="I36" i="6"/>
  <c r="M31" i="6"/>
  <c r="N23" i="6"/>
  <c r="S23" i="6" s="1"/>
  <c r="T23" i="6" s="1"/>
  <c r="O34" i="6"/>
  <c r="J33" i="6"/>
  <c r="M30" i="6"/>
  <c r="O30" i="6"/>
  <c r="P28" i="6"/>
  <c r="O28" i="6"/>
  <c r="O27" i="6"/>
  <c r="P27" i="6"/>
  <c r="N26" i="6"/>
  <c r="N39" i="6"/>
  <c r="P38" i="6"/>
  <c r="K37" i="6"/>
  <c r="P37" i="6" s="1"/>
  <c r="N31" i="6"/>
  <c r="S31" i="6" s="1"/>
  <c r="T31" i="6" s="1"/>
  <c r="P29" i="6"/>
  <c r="J28" i="6"/>
  <c r="M28" i="6" s="1"/>
  <c r="O26" i="6"/>
  <c r="P24" i="6"/>
  <c r="M24" i="6"/>
  <c r="S24" i="6" s="1"/>
  <c r="T24" i="6" s="1"/>
  <c r="O24" i="6"/>
  <c r="O23" i="6"/>
  <c r="P23" i="6"/>
  <c r="N22" i="6"/>
  <c r="K21" i="6"/>
  <c r="N21" i="6" s="1"/>
  <c r="S40" i="6"/>
  <c r="T40" i="6" s="1"/>
  <c r="M33" i="6"/>
  <c r="S33" i="6" s="1"/>
  <c r="T33" i="6" s="1"/>
  <c r="P33" i="6"/>
  <c r="P25" i="6"/>
  <c r="O22" i="6"/>
  <c r="M22" i="6"/>
  <c r="P39" i="6"/>
  <c r="N35" i="6"/>
  <c r="S35" i="6" s="1"/>
  <c r="T35" i="6" s="1"/>
  <c r="P34" i="6"/>
  <c r="N30" i="6"/>
  <c r="O25" i="6"/>
  <c r="M39" i="6"/>
  <c r="M37" i="6"/>
  <c r="J25" i="6"/>
  <c r="M25" i="6" s="1"/>
  <c r="S25" i="6" s="1"/>
  <c r="T25" i="6" s="1"/>
  <c r="J29" i="6"/>
  <c r="M29" i="6" s="1"/>
  <c r="S29" i="6" s="1"/>
  <c r="T29" i="6" s="1"/>
  <c r="J21" i="6"/>
  <c r="M21" i="6" s="1"/>
  <c r="O38" i="5"/>
  <c r="P38" i="5"/>
  <c r="M38" i="5"/>
  <c r="P39" i="5"/>
  <c r="O34" i="5"/>
  <c r="P34" i="5"/>
  <c r="N40" i="5"/>
  <c r="K36" i="5"/>
  <c r="N36" i="5" s="1"/>
  <c r="S36" i="5" s="1"/>
  <c r="T36" i="5" s="1"/>
  <c r="O32" i="5"/>
  <c r="O30" i="5"/>
  <c r="M30" i="5"/>
  <c r="P30" i="5"/>
  <c r="P40" i="5"/>
  <c r="J39" i="5"/>
  <c r="M39" i="5" s="1"/>
  <c r="S38" i="5"/>
  <c r="T38" i="5" s="1"/>
  <c r="K35" i="5"/>
  <c r="P31" i="5"/>
  <c r="J30" i="5"/>
  <c r="M29" i="5"/>
  <c r="M28" i="5"/>
  <c r="O28" i="5"/>
  <c r="O26" i="5"/>
  <c r="P26" i="5"/>
  <c r="P25" i="5"/>
  <c r="O25" i="5"/>
  <c r="N24" i="5"/>
  <c r="M21" i="5"/>
  <c r="O21" i="5"/>
  <c r="P21" i="5"/>
  <c r="O40" i="5"/>
  <c r="O39" i="5"/>
  <c r="P37" i="5"/>
  <c r="J35" i="5"/>
  <c r="M35" i="5" s="1"/>
  <c r="O31" i="5"/>
  <c r="J26" i="5"/>
  <c r="M26" i="5" s="1"/>
  <c r="S26" i="5" s="1"/>
  <c r="T26" i="5" s="1"/>
  <c r="M25" i="5"/>
  <c r="S25" i="5" s="1"/>
  <c r="T25" i="5" s="1"/>
  <c r="M24" i="5"/>
  <c r="O24" i="5"/>
  <c r="P22" i="5"/>
  <c r="M22" i="5"/>
  <c r="N21" i="5"/>
  <c r="J31" i="5"/>
  <c r="M31" i="5" s="1"/>
  <c r="S31" i="5" s="1"/>
  <c r="T31" i="5" s="1"/>
  <c r="J40" i="5"/>
  <c r="M40" i="5" s="1"/>
  <c r="I27" i="5"/>
  <c r="I23" i="5"/>
  <c r="R20" i="7"/>
  <c r="Q20" i="7"/>
  <c r="G20" i="7"/>
  <c r="K20" i="7" s="1"/>
  <c r="F20" i="7"/>
  <c r="J20" i="7" s="1"/>
  <c r="D20" i="7"/>
  <c r="R19" i="7"/>
  <c r="Q19" i="7"/>
  <c r="K19" i="7"/>
  <c r="G19" i="7"/>
  <c r="H19" i="7" s="1"/>
  <c r="L19" i="7" s="1"/>
  <c r="F19" i="7"/>
  <c r="J19" i="7" s="1"/>
  <c r="D19" i="7"/>
  <c r="R18" i="7"/>
  <c r="Q18" i="7"/>
  <c r="G18" i="7"/>
  <c r="H18" i="7" s="1"/>
  <c r="L18" i="7" s="1"/>
  <c r="F18" i="7"/>
  <c r="I18" i="7" s="1"/>
  <c r="D18" i="7"/>
  <c r="R17" i="7"/>
  <c r="Q17" i="7"/>
  <c r="I17" i="7"/>
  <c r="G17" i="7"/>
  <c r="K17" i="7" s="1"/>
  <c r="F17" i="7"/>
  <c r="J17" i="7" s="1"/>
  <c r="D17" i="7"/>
  <c r="R16" i="7"/>
  <c r="Q16" i="7"/>
  <c r="I16" i="7"/>
  <c r="H16" i="7"/>
  <c r="L16" i="7" s="1"/>
  <c r="G16" i="7"/>
  <c r="K16" i="7" s="1"/>
  <c r="F16" i="7"/>
  <c r="J16" i="7" s="1"/>
  <c r="D16" i="7"/>
  <c r="R15" i="7"/>
  <c r="Q15" i="7"/>
  <c r="G15" i="7"/>
  <c r="H15" i="7" s="1"/>
  <c r="L15" i="7" s="1"/>
  <c r="F15" i="7"/>
  <c r="J15" i="7" s="1"/>
  <c r="D15" i="7"/>
  <c r="R14" i="7"/>
  <c r="Q14" i="7"/>
  <c r="J14" i="7"/>
  <c r="G14" i="7"/>
  <c r="H14" i="7" s="1"/>
  <c r="L14" i="7" s="1"/>
  <c r="F14" i="7"/>
  <c r="I14" i="7" s="1"/>
  <c r="D14" i="7"/>
  <c r="R13" i="7"/>
  <c r="Q13" i="7"/>
  <c r="G13" i="7"/>
  <c r="K13" i="7" s="1"/>
  <c r="F13" i="7"/>
  <c r="J13" i="7" s="1"/>
  <c r="D13" i="7"/>
  <c r="R12" i="7"/>
  <c r="Q12" i="7"/>
  <c r="G12" i="7"/>
  <c r="K12" i="7" s="1"/>
  <c r="F12" i="7"/>
  <c r="J12" i="7" s="1"/>
  <c r="D12" i="7"/>
  <c r="R11" i="7"/>
  <c r="Q11" i="7"/>
  <c r="K11" i="7"/>
  <c r="G11" i="7"/>
  <c r="H11" i="7" s="1"/>
  <c r="L11" i="7" s="1"/>
  <c r="F11" i="7"/>
  <c r="J11" i="7" s="1"/>
  <c r="D11" i="7"/>
  <c r="R10" i="7"/>
  <c r="Q10" i="7"/>
  <c r="G10" i="7"/>
  <c r="H10" i="7" s="1"/>
  <c r="L10" i="7" s="1"/>
  <c r="F10" i="7"/>
  <c r="I10" i="7" s="1"/>
  <c r="D10" i="7"/>
  <c r="R9" i="7"/>
  <c r="Q9" i="7"/>
  <c r="I9" i="7"/>
  <c r="H9" i="7"/>
  <c r="L9" i="7" s="1"/>
  <c r="G9" i="7"/>
  <c r="K9" i="7" s="1"/>
  <c r="F9" i="7"/>
  <c r="J9" i="7" s="1"/>
  <c r="D9" i="7"/>
  <c r="R8" i="7"/>
  <c r="Q8" i="7"/>
  <c r="I8" i="7"/>
  <c r="H8" i="7"/>
  <c r="L8" i="7" s="1"/>
  <c r="G8" i="7"/>
  <c r="K8" i="7" s="1"/>
  <c r="F8" i="7"/>
  <c r="J8" i="7" s="1"/>
  <c r="D8" i="7"/>
  <c r="R7" i="7"/>
  <c r="Q7" i="7"/>
  <c r="G7" i="7"/>
  <c r="K7" i="7" s="1"/>
  <c r="F7" i="7"/>
  <c r="J7" i="7" s="1"/>
  <c r="D7" i="7"/>
  <c r="R6" i="7"/>
  <c r="Q6" i="7"/>
  <c r="G6" i="7"/>
  <c r="H6" i="7" s="1"/>
  <c r="L6" i="7" s="1"/>
  <c r="F6" i="7"/>
  <c r="I6" i="7" s="1"/>
  <c r="D6" i="7"/>
  <c r="R5" i="7"/>
  <c r="Q5" i="7"/>
  <c r="H5" i="7"/>
  <c r="L5" i="7" s="1"/>
  <c r="G5" i="7"/>
  <c r="K5" i="7" s="1"/>
  <c r="F5" i="7"/>
  <c r="I5" i="7" s="1"/>
  <c r="D5" i="7"/>
  <c r="R4" i="7"/>
  <c r="Q4" i="7"/>
  <c r="G4" i="7"/>
  <c r="K4" i="7" s="1"/>
  <c r="F4" i="7"/>
  <c r="J4" i="7" s="1"/>
  <c r="D4" i="7"/>
  <c r="R20" i="6"/>
  <c r="Q20" i="6"/>
  <c r="G20" i="6"/>
  <c r="K20" i="6" s="1"/>
  <c r="F20" i="6"/>
  <c r="J20" i="6" s="1"/>
  <c r="D20" i="6"/>
  <c r="R19" i="6"/>
  <c r="Q19" i="6"/>
  <c r="K19" i="6"/>
  <c r="G19" i="6"/>
  <c r="H19" i="6" s="1"/>
  <c r="L19" i="6" s="1"/>
  <c r="F19" i="6"/>
  <c r="J19" i="6" s="1"/>
  <c r="D19" i="6"/>
  <c r="R18" i="6"/>
  <c r="Q18" i="6"/>
  <c r="G18" i="6"/>
  <c r="H18" i="6" s="1"/>
  <c r="L18" i="6" s="1"/>
  <c r="F18" i="6"/>
  <c r="I18" i="6" s="1"/>
  <c r="D18" i="6"/>
  <c r="R17" i="6"/>
  <c r="Q17" i="6"/>
  <c r="I17" i="6"/>
  <c r="M17" i="6" s="1"/>
  <c r="G17" i="6"/>
  <c r="H17" i="6" s="1"/>
  <c r="L17" i="6" s="1"/>
  <c r="F17" i="6"/>
  <c r="J17" i="6" s="1"/>
  <c r="D17" i="6"/>
  <c r="R16" i="6"/>
  <c r="Q16" i="6"/>
  <c r="G16" i="6"/>
  <c r="K16" i="6" s="1"/>
  <c r="F16" i="6"/>
  <c r="J16" i="6" s="1"/>
  <c r="D16" i="6"/>
  <c r="R15" i="6"/>
  <c r="Q15" i="6"/>
  <c r="G15" i="6"/>
  <c r="H15" i="6" s="1"/>
  <c r="L15" i="6" s="1"/>
  <c r="F15" i="6"/>
  <c r="J15" i="6" s="1"/>
  <c r="D15" i="6"/>
  <c r="R14" i="6"/>
  <c r="Q14" i="6"/>
  <c r="G14" i="6"/>
  <c r="H14" i="6" s="1"/>
  <c r="L14" i="6" s="1"/>
  <c r="F14" i="6"/>
  <c r="I14" i="6" s="1"/>
  <c r="D14" i="6"/>
  <c r="R13" i="6"/>
  <c r="Q13" i="6"/>
  <c r="I13" i="6"/>
  <c r="G13" i="6"/>
  <c r="H13" i="6" s="1"/>
  <c r="L13" i="6" s="1"/>
  <c r="F13" i="6"/>
  <c r="J13" i="6" s="1"/>
  <c r="D13" i="6"/>
  <c r="R12" i="6"/>
  <c r="Q12" i="6"/>
  <c r="G12" i="6"/>
  <c r="K12" i="6" s="1"/>
  <c r="F12" i="6"/>
  <c r="J12" i="6" s="1"/>
  <c r="D12" i="6"/>
  <c r="R11" i="6"/>
  <c r="Q11" i="6"/>
  <c r="G11" i="6"/>
  <c r="H11" i="6" s="1"/>
  <c r="L11" i="6" s="1"/>
  <c r="F11" i="6"/>
  <c r="J11" i="6" s="1"/>
  <c r="D11" i="6"/>
  <c r="R10" i="6"/>
  <c r="Q10" i="6"/>
  <c r="G10" i="6"/>
  <c r="H10" i="6" s="1"/>
  <c r="L10" i="6" s="1"/>
  <c r="F10" i="6"/>
  <c r="I10" i="6" s="1"/>
  <c r="D10" i="6"/>
  <c r="R9" i="6"/>
  <c r="Q9" i="6"/>
  <c r="I9" i="6"/>
  <c r="G9" i="6"/>
  <c r="H9" i="6" s="1"/>
  <c r="L9" i="6" s="1"/>
  <c r="F9" i="6"/>
  <c r="J9" i="6" s="1"/>
  <c r="D9" i="6"/>
  <c r="R8" i="6"/>
  <c r="Q8" i="6"/>
  <c r="G8" i="6"/>
  <c r="K8" i="6" s="1"/>
  <c r="F8" i="6"/>
  <c r="J8" i="6" s="1"/>
  <c r="D8" i="6"/>
  <c r="R7" i="6"/>
  <c r="Q7" i="6"/>
  <c r="G7" i="6"/>
  <c r="K7" i="6" s="1"/>
  <c r="F7" i="6"/>
  <c r="J7" i="6" s="1"/>
  <c r="D7" i="6"/>
  <c r="R6" i="6"/>
  <c r="Q6" i="6"/>
  <c r="G6" i="6"/>
  <c r="H6" i="6" s="1"/>
  <c r="L6" i="6" s="1"/>
  <c r="F6" i="6"/>
  <c r="I6" i="6" s="1"/>
  <c r="D6" i="6"/>
  <c r="R5" i="6"/>
  <c r="Q5" i="6"/>
  <c r="G5" i="6"/>
  <c r="H5" i="6" s="1"/>
  <c r="L5" i="6" s="1"/>
  <c r="F5" i="6"/>
  <c r="I5" i="6" s="1"/>
  <c r="D5" i="6"/>
  <c r="R4" i="6"/>
  <c r="Q4" i="6"/>
  <c r="I4" i="6"/>
  <c r="O4" i="6" s="1"/>
  <c r="H4" i="6"/>
  <c r="L4" i="6" s="1"/>
  <c r="G4" i="6"/>
  <c r="K4" i="6" s="1"/>
  <c r="F4" i="6"/>
  <c r="J4" i="6" s="1"/>
  <c r="D4" i="6"/>
  <c r="F10" i="5"/>
  <c r="I10" i="5" s="1"/>
  <c r="G10" i="5"/>
  <c r="K10" i="5" s="1"/>
  <c r="H10" i="5"/>
  <c r="L10" i="5" s="1"/>
  <c r="Q10" i="5"/>
  <c r="R10" i="5"/>
  <c r="F11" i="5"/>
  <c r="I11" i="5" s="1"/>
  <c r="G11" i="5"/>
  <c r="K11" i="5" s="1"/>
  <c r="Q11" i="5"/>
  <c r="R11" i="5"/>
  <c r="F12" i="5"/>
  <c r="I12" i="5" s="1"/>
  <c r="G12" i="5"/>
  <c r="K12" i="5" s="1"/>
  <c r="H12" i="5"/>
  <c r="L12" i="5" s="1"/>
  <c r="Q12" i="5"/>
  <c r="R12" i="5"/>
  <c r="F13" i="5"/>
  <c r="I13" i="5" s="1"/>
  <c r="O13" i="5" s="1"/>
  <c r="G13" i="5"/>
  <c r="H13" i="5" s="1"/>
  <c r="L13" i="5" s="1"/>
  <c r="K13" i="5"/>
  <c r="Q13" i="5"/>
  <c r="R13" i="5"/>
  <c r="F14" i="5"/>
  <c r="I14" i="5" s="1"/>
  <c r="P14" i="5" s="1"/>
  <c r="G14" i="5"/>
  <c r="K14" i="5" s="1"/>
  <c r="Q14" i="5"/>
  <c r="R14" i="5"/>
  <c r="F15" i="5"/>
  <c r="I15" i="5" s="1"/>
  <c r="G15" i="5"/>
  <c r="H15" i="5" s="1"/>
  <c r="L15" i="5" s="1"/>
  <c r="Q15" i="5"/>
  <c r="R15" i="5"/>
  <c r="F16" i="5"/>
  <c r="J16" i="5" s="1"/>
  <c r="G16" i="5"/>
  <c r="H16" i="5"/>
  <c r="L16" i="5" s="1"/>
  <c r="K16" i="5"/>
  <c r="N16" i="5" s="1"/>
  <c r="Q16" i="5"/>
  <c r="R16" i="5"/>
  <c r="F17" i="5"/>
  <c r="I17" i="5" s="1"/>
  <c r="G17" i="5"/>
  <c r="H17" i="5" s="1"/>
  <c r="L17" i="5" s="1"/>
  <c r="J17" i="5"/>
  <c r="Q17" i="5"/>
  <c r="R17" i="5"/>
  <c r="F18" i="5"/>
  <c r="I18" i="5" s="1"/>
  <c r="P18" i="5" s="1"/>
  <c r="G18" i="5"/>
  <c r="K18" i="5" s="1"/>
  <c r="Q18" i="5"/>
  <c r="R18" i="5"/>
  <c r="F19" i="5"/>
  <c r="I19" i="5" s="1"/>
  <c r="P19" i="5" s="1"/>
  <c r="G19" i="5"/>
  <c r="K19" i="5" s="1"/>
  <c r="Q19" i="5"/>
  <c r="R19" i="5"/>
  <c r="F20" i="5"/>
  <c r="I20" i="5" s="1"/>
  <c r="G20" i="5"/>
  <c r="H20" i="5"/>
  <c r="L20" i="5" s="1"/>
  <c r="K20" i="5"/>
  <c r="N20" i="5" s="1"/>
  <c r="Q20" i="5"/>
  <c r="R20" i="5"/>
  <c r="D10" i="5"/>
  <c r="D11" i="5"/>
  <c r="D12" i="5"/>
  <c r="D13" i="5"/>
  <c r="D14" i="5"/>
  <c r="D15" i="5"/>
  <c r="D16" i="5"/>
  <c r="D17" i="5"/>
  <c r="D18" i="5"/>
  <c r="D19" i="5"/>
  <c r="D20" i="5"/>
  <c r="D5" i="5"/>
  <c r="D6" i="5"/>
  <c r="D7" i="5"/>
  <c r="D8" i="5"/>
  <c r="D9" i="5"/>
  <c r="R4" i="5"/>
  <c r="R5" i="5"/>
  <c r="R6" i="5"/>
  <c r="R7" i="5"/>
  <c r="R8" i="5"/>
  <c r="R9" i="5"/>
  <c r="Q9" i="5"/>
  <c r="G9" i="5"/>
  <c r="H9" i="5" s="1"/>
  <c r="L9" i="5" s="1"/>
  <c r="F9" i="5"/>
  <c r="J9" i="5" s="1"/>
  <c r="Q8" i="5"/>
  <c r="G8" i="5"/>
  <c r="K8" i="5" s="1"/>
  <c r="F8" i="5"/>
  <c r="J8" i="5" s="1"/>
  <c r="Q7" i="5"/>
  <c r="G7" i="5"/>
  <c r="H7" i="5" s="1"/>
  <c r="L7" i="5" s="1"/>
  <c r="F7" i="5"/>
  <c r="J7" i="5" s="1"/>
  <c r="Q6" i="5"/>
  <c r="G6" i="5"/>
  <c r="K6" i="5" s="1"/>
  <c r="F6" i="5"/>
  <c r="I6" i="5" s="1"/>
  <c r="P6" i="5" s="1"/>
  <c r="Q5" i="5"/>
  <c r="G5" i="5"/>
  <c r="H5" i="5" s="1"/>
  <c r="L5" i="5" s="1"/>
  <c r="F5" i="5"/>
  <c r="J5" i="5" s="1"/>
  <c r="Q4" i="5"/>
  <c r="G4" i="5"/>
  <c r="K4" i="5" s="1"/>
  <c r="F4" i="5"/>
  <c r="J4" i="5" s="1"/>
  <c r="D4" i="5"/>
  <c r="V40" i="7" l="1"/>
  <c r="W40" i="7" s="1"/>
  <c r="V33" i="7"/>
  <c r="W33" i="7" s="1"/>
  <c r="V26" i="7"/>
  <c r="W26" i="7" s="1"/>
  <c r="V27" i="7"/>
  <c r="W27" i="7" s="1"/>
  <c r="V36" i="7"/>
  <c r="W36" i="7" s="1"/>
  <c r="V24" i="6"/>
  <c r="W24" i="6" s="1"/>
  <c r="V27" i="6"/>
  <c r="W27" i="6" s="1"/>
  <c r="V35" i="6"/>
  <c r="W35" i="6" s="1"/>
  <c r="V29" i="6"/>
  <c r="W29" i="6" s="1"/>
  <c r="V25" i="6"/>
  <c r="W25" i="6" s="1"/>
  <c r="V31" i="5"/>
  <c r="W31" i="5" s="1"/>
  <c r="N9" i="7"/>
  <c r="O32" i="7"/>
  <c r="S25" i="7"/>
  <c r="T25" i="7" s="1"/>
  <c r="P32" i="7"/>
  <c r="V32" i="7" s="1"/>
  <c r="W32" i="7" s="1"/>
  <c r="O8" i="7"/>
  <c r="S24" i="7"/>
  <c r="T24" i="7" s="1"/>
  <c r="O25" i="7"/>
  <c r="S39" i="5"/>
  <c r="T39" i="5" s="1"/>
  <c r="P10" i="5"/>
  <c r="S33" i="5"/>
  <c r="T33" i="5" s="1"/>
  <c r="P29" i="5"/>
  <c r="V29" i="5" s="1"/>
  <c r="W29" i="5" s="1"/>
  <c r="S34" i="5"/>
  <c r="T34" i="5" s="1"/>
  <c r="U3" i="9"/>
  <c r="V3" i="9" s="1"/>
  <c r="W3" i="9" s="1"/>
  <c r="S37" i="5"/>
  <c r="T37" i="5" s="1"/>
  <c r="S32" i="5"/>
  <c r="T32" i="5" s="1"/>
  <c r="S28" i="6"/>
  <c r="T28" i="6" s="1"/>
  <c r="K17" i="5"/>
  <c r="O17" i="5" s="1"/>
  <c r="J13" i="5"/>
  <c r="S28" i="7"/>
  <c r="T28" i="7" s="1"/>
  <c r="H16" i="6"/>
  <c r="L16" i="6" s="1"/>
  <c r="H4" i="7"/>
  <c r="L4" i="7" s="1"/>
  <c r="V25" i="5"/>
  <c r="W25" i="5" s="1"/>
  <c r="O29" i="5"/>
  <c r="S38" i="7"/>
  <c r="T38" i="7" s="1"/>
  <c r="H18" i="5"/>
  <c r="L18" i="5" s="1"/>
  <c r="N18" i="5" s="1"/>
  <c r="H14" i="5"/>
  <c r="L14" i="5" s="1"/>
  <c r="N14" i="5" s="1"/>
  <c r="P12" i="5"/>
  <c r="P11" i="5"/>
  <c r="J5" i="6"/>
  <c r="H8" i="6"/>
  <c r="L8" i="6" s="1"/>
  <c r="I12" i="6"/>
  <c r="O12" i="6" s="1"/>
  <c r="J14" i="6"/>
  <c r="I16" i="6"/>
  <c r="J18" i="6"/>
  <c r="H20" i="6"/>
  <c r="L20" i="6" s="1"/>
  <c r="N20" i="6" s="1"/>
  <c r="I4" i="7"/>
  <c r="P4" i="7" s="1"/>
  <c r="K10" i="7"/>
  <c r="N10" i="7" s="1"/>
  <c r="H12" i="7"/>
  <c r="L12" i="7" s="1"/>
  <c r="I13" i="7"/>
  <c r="M13" i="7" s="1"/>
  <c r="K15" i="7"/>
  <c r="N15" i="7" s="1"/>
  <c r="J18" i="7"/>
  <c r="H20" i="7"/>
  <c r="L20" i="7" s="1"/>
  <c r="N20" i="7" s="1"/>
  <c r="O22" i="5"/>
  <c r="V26" i="5"/>
  <c r="W26" i="5" s="1"/>
  <c r="S24" i="5"/>
  <c r="T24" i="5" s="1"/>
  <c r="S39" i="6"/>
  <c r="T39" i="6" s="1"/>
  <c r="S32" i="6"/>
  <c r="T32" i="6" s="1"/>
  <c r="S38" i="6"/>
  <c r="T38" i="6" s="1"/>
  <c r="V39" i="7"/>
  <c r="W39" i="7" s="1"/>
  <c r="P21" i="7"/>
  <c r="S35" i="7"/>
  <c r="T35" i="7" s="1"/>
  <c r="H12" i="6"/>
  <c r="L12" i="6" s="1"/>
  <c r="H13" i="7"/>
  <c r="L13" i="7" s="1"/>
  <c r="P36" i="5"/>
  <c r="P20" i="5"/>
  <c r="I8" i="6"/>
  <c r="O8" i="6" s="1"/>
  <c r="M9" i="6"/>
  <c r="I20" i="6"/>
  <c r="M4" i="7"/>
  <c r="I12" i="7"/>
  <c r="P12" i="7" s="1"/>
  <c r="H17" i="7"/>
  <c r="L17" i="7" s="1"/>
  <c r="N17" i="7" s="1"/>
  <c r="S17" i="7" s="1"/>
  <c r="T17" i="7" s="1"/>
  <c r="I20" i="7"/>
  <c r="P20" i="7" s="1"/>
  <c r="O36" i="5"/>
  <c r="V38" i="5"/>
  <c r="W38" i="5" s="1"/>
  <c r="S30" i="5"/>
  <c r="T30" i="5" s="1"/>
  <c r="S22" i="6"/>
  <c r="T22" i="6" s="1"/>
  <c r="V31" i="6"/>
  <c r="W31" i="6" s="1"/>
  <c r="S34" i="6"/>
  <c r="T34" i="6" s="1"/>
  <c r="O29" i="7"/>
  <c r="O21" i="7"/>
  <c r="S23" i="7"/>
  <c r="T23" i="7" s="1"/>
  <c r="S29" i="7"/>
  <c r="T29" i="7" s="1"/>
  <c r="P29" i="7"/>
  <c r="S21" i="7"/>
  <c r="T21" i="7" s="1"/>
  <c r="S34" i="7"/>
  <c r="T34" i="7" s="1"/>
  <c r="O37" i="7"/>
  <c r="N37" i="7"/>
  <c r="S37" i="7" s="1"/>
  <c r="T37" i="7" s="1"/>
  <c r="V31" i="7"/>
  <c r="W31" i="7" s="1"/>
  <c r="S22" i="7"/>
  <c r="T22" i="7" s="1"/>
  <c r="S30" i="7"/>
  <c r="T30" i="7" s="1"/>
  <c r="S30" i="6"/>
  <c r="T30" i="6" s="1"/>
  <c r="V40" i="6"/>
  <c r="W40" i="6" s="1"/>
  <c r="V23" i="6"/>
  <c r="W23" i="6" s="1"/>
  <c r="S21" i="6"/>
  <c r="T21" i="6" s="1"/>
  <c r="V33" i="6"/>
  <c r="W33" i="6" s="1"/>
  <c r="O21" i="6"/>
  <c r="P21" i="6"/>
  <c r="N37" i="6"/>
  <c r="S37" i="6" s="1"/>
  <c r="T37" i="6" s="1"/>
  <c r="O37" i="6"/>
  <c r="S26" i="6"/>
  <c r="T26" i="6" s="1"/>
  <c r="P36" i="6"/>
  <c r="O36" i="6"/>
  <c r="M36" i="6"/>
  <c r="S36" i="6" s="1"/>
  <c r="T36" i="6" s="1"/>
  <c r="S28" i="5"/>
  <c r="T28" i="5" s="1"/>
  <c r="P23" i="5"/>
  <c r="M23" i="5"/>
  <c r="S23" i="5" s="1"/>
  <c r="T23" i="5" s="1"/>
  <c r="O23" i="5"/>
  <c r="S21" i="5"/>
  <c r="T21" i="5" s="1"/>
  <c r="N35" i="5"/>
  <c r="S35" i="5" s="1"/>
  <c r="T35" i="5" s="1"/>
  <c r="O35" i="5"/>
  <c r="P35" i="5"/>
  <c r="P27" i="5"/>
  <c r="M27" i="5"/>
  <c r="S27" i="5" s="1"/>
  <c r="T27" i="5" s="1"/>
  <c r="O27" i="5"/>
  <c r="V36" i="5"/>
  <c r="W36" i="5" s="1"/>
  <c r="V22" i="5"/>
  <c r="W22" i="5" s="1"/>
  <c r="S40" i="5"/>
  <c r="T40" i="5" s="1"/>
  <c r="N19" i="6"/>
  <c r="N11" i="7"/>
  <c r="N19" i="7"/>
  <c r="N5" i="7"/>
  <c r="S9" i="7"/>
  <c r="T9" i="7" s="1"/>
  <c r="P5" i="7"/>
  <c r="O5" i="7"/>
  <c r="J5" i="7"/>
  <c r="M5" i="7" s="1"/>
  <c r="S5" i="7" s="1"/>
  <c r="T5" i="7" s="1"/>
  <c r="P9" i="7"/>
  <c r="O9" i="7"/>
  <c r="N16" i="7"/>
  <c r="P17" i="7"/>
  <c r="O17" i="7"/>
  <c r="O10" i="7"/>
  <c r="P10" i="7"/>
  <c r="M17" i="7"/>
  <c r="J6" i="7"/>
  <c r="H7" i="7"/>
  <c r="L7" i="7" s="1"/>
  <c r="N7" i="7" s="1"/>
  <c r="N8" i="7"/>
  <c r="M8" i="7"/>
  <c r="M9" i="7"/>
  <c r="N13" i="7"/>
  <c r="M14" i="7"/>
  <c r="O16" i="7"/>
  <c r="M18" i="7"/>
  <c r="O20" i="7"/>
  <c r="M6" i="7"/>
  <c r="N12" i="7"/>
  <c r="P13" i="7"/>
  <c r="P16" i="7"/>
  <c r="N4" i="7"/>
  <c r="S4" i="7" s="1"/>
  <c r="T4" i="7" s="1"/>
  <c r="O4" i="7"/>
  <c r="K6" i="7"/>
  <c r="N6" i="7" s="1"/>
  <c r="S6" i="7" s="1"/>
  <c r="T6" i="7" s="1"/>
  <c r="P8" i="7"/>
  <c r="J10" i="7"/>
  <c r="M10" i="7" s="1"/>
  <c r="S10" i="7" s="1"/>
  <c r="T10" i="7" s="1"/>
  <c r="M12" i="7"/>
  <c r="K14" i="7"/>
  <c r="N14" i="7" s="1"/>
  <c r="M16" i="7"/>
  <c r="K18" i="7"/>
  <c r="N18" i="7" s="1"/>
  <c r="S18" i="7" s="1"/>
  <c r="T18" i="7" s="1"/>
  <c r="M20" i="7"/>
  <c r="I7" i="7"/>
  <c r="I11" i="7"/>
  <c r="I15" i="7"/>
  <c r="I19" i="7"/>
  <c r="M5" i="6"/>
  <c r="O13" i="6"/>
  <c r="K15" i="6"/>
  <c r="N15" i="6" s="1"/>
  <c r="N16" i="6"/>
  <c r="P16" i="6"/>
  <c r="N4" i="6"/>
  <c r="M4" i="6"/>
  <c r="J6" i="6"/>
  <c r="H7" i="6"/>
  <c r="L7" i="6" s="1"/>
  <c r="N7" i="6" s="1"/>
  <c r="N8" i="6"/>
  <c r="J10" i="6"/>
  <c r="M10" i="6" s="1"/>
  <c r="K11" i="6"/>
  <c r="N11" i="6" s="1"/>
  <c r="N12" i="6"/>
  <c r="M13" i="6"/>
  <c r="M18" i="6"/>
  <c r="O20" i="6"/>
  <c r="M6" i="6"/>
  <c r="P20" i="6"/>
  <c r="P4" i="6"/>
  <c r="K6" i="6"/>
  <c r="N6" i="6" s="1"/>
  <c r="M14" i="6"/>
  <c r="O14" i="6"/>
  <c r="O16" i="6"/>
  <c r="K10" i="6"/>
  <c r="N10" i="6" s="1"/>
  <c r="K14" i="6"/>
  <c r="N14" i="6" s="1"/>
  <c r="M16" i="6"/>
  <c r="K18" i="6"/>
  <c r="N18" i="6" s="1"/>
  <c r="S18" i="6" s="1"/>
  <c r="T18" i="6" s="1"/>
  <c r="M20" i="6"/>
  <c r="K5" i="6"/>
  <c r="N5" i="6" s="1"/>
  <c r="I7" i="6"/>
  <c r="K9" i="6"/>
  <c r="N9" i="6" s="1"/>
  <c r="S9" i="6" s="1"/>
  <c r="T9" i="6" s="1"/>
  <c r="I11" i="6"/>
  <c r="K13" i="6"/>
  <c r="N13" i="6" s="1"/>
  <c r="I15" i="6"/>
  <c r="K17" i="6"/>
  <c r="N17" i="6" s="1"/>
  <c r="S17" i="6" s="1"/>
  <c r="T17" i="6" s="1"/>
  <c r="I19" i="6"/>
  <c r="N12" i="5"/>
  <c r="N10" i="5"/>
  <c r="N17" i="5"/>
  <c r="N13" i="5"/>
  <c r="P13" i="5"/>
  <c r="J18" i="5"/>
  <c r="M18" i="5" s="1"/>
  <c r="J14" i="5"/>
  <c r="M14" i="5" s="1"/>
  <c r="J10" i="5"/>
  <c r="M10" i="5" s="1"/>
  <c r="S10" i="5" s="1"/>
  <c r="T10" i="5" s="1"/>
  <c r="O14" i="5"/>
  <c r="O20" i="5"/>
  <c r="O19" i="5"/>
  <c r="O12" i="5"/>
  <c r="O11" i="5"/>
  <c r="O18" i="5"/>
  <c r="O10" i="5"/>
  <c r="J20" i="5"/>
  <c r="M20" i="5" s="1"/>
  <c r="S20" i="5" s="1"/>
  <c r="T20" i="5" s="1"/>
  <c r="M17" i="5"/>
  <c r="K15" i="5"/>
  <c r="N15" i="5" s="1"/>
  <c r="J12" i="5"/>
  <c r="M12" i="5" s="1"/>
  <c r="J19" i="5"/>
  <c r="M19" i="5" s="1"/>
  <c r="I16" i="5"/>
  <c r="P16" i="5" s="1"/>
  <c r="J11" i="5"/>
  <c r="M11" i="5" s="1"/>
  <c r="H19" i="5"/>
  <c r="L19" i="5" s="1"/>
  <c r="N19" i="5" s="1"/>
  <c r="H11" i="5"/>
  <c r="L11" i="5" s="1"/>
  <c r="N11" i="5" s="1"/>
  <c r="M13" i="5"/>
  <c r="S13" i="5" s="1"/>
  <c r="T13" i="5" s="1"/>
  <c r="J15" i="5"/>
  <c r="M15" i="5" s="1"/>
  <c r="H8" i="5"/>
  <c r="L8" i="5" s="1"/>
  <c r="N8" i="5" s="1"/>
  <c r="I8" i="5"/>
  <c r="I9" i="5"/>
  <c r="I4" i="5"/>
  <c r="I5" i="5"/>
  <c r="H4" i="5"/>
  <c r="L4" i="5" s="1"/>
  <c r="N4" i="5" s="1"/>
  <c r="I7" i="5"/>
  <c r="O6" i="5"/>
  <c r="J6" i="5"/>
  <c r="M6" i="5" s="1"/>
  <c r="K7" i="5"/>
  <c r="M9" i="5"/>
  <c r="K5" i="5"/>
  <c r="N5" i="5" s="1"/>
  <c r="H6" i="5"/>
  <c r="L6" i="5" s="1"/>
  <c r="N6" i="5" s="1"/>
  <c r="K9" i="5"/>
  <c r="N9" i="5" s="1"/>
  <c r="V5" i="7" l="1"/>
  <c r="W5" i="7" s="1"/>
  <c r="V22" i="7"/>
  <c r="W22" i="7" s="1"/>
  <c r="V23" i="7"/>
  <c r="W23" i="7" s="1"/>
  <c r="V25" i="7"/>
  <c r="W25" i="7" s="1"/>
  <c r="V24" i="7"/>
  <c r="W24" i="7" s="1"/>
  <c r="V30" i="7"/>
  <c r="W30" i="7" s="1"/>
  <c r="V38" i="7"/>
  <c r="W38" i="7" s="1"/>
  <c r="V34" i="7"/>
  <c r="W34" i="7" s="1"/>
  <c r="V35" i="7"/>
  <c r="W35" i="7" s="1"/>
  <c r="V28" i="7"/>
  <c r="W28" i="7" s="1"/>
  <c r="V21" i="7"/>
  <c r="W21" i="7" s="1"/>
  <c r="V37" i="7"/>
  <c r="W37" i="7" s="1"/>
  <c r="V4" i="7"/>
  <c r="W4" i="7" s="1"/>
  <c r="V37" i="6"/>
  <c r="W37" i="6" s="1"/>
  <c r="V34" i="6"/>
  <c r="W34" i="6" s="1"/>
  <c r="V28" i="6"/>
  <c r="W28" i="6" s="1"/>
  <c r="V32" i="6"/>
  <c r="W32" i="6" s="1"/>
  <c r="V26" i="6"/>
  <c r="W26" i="6" s="1"/>
  <c r="V30" i="6"/>
  <c r="W30" i="6" s="1"/>
  <c r="V38" i="6"/>
  <c r="W38" i="6" s="1"/>
  <c r="V22" i="6"/>
  <c r="W22" i="6" s="1"/>
  <c r="V39" i="6"/>
  <c r="W39" i="6" s="1"/>
  <c r="V28" i="5"/>
  <c r="W28" i="5" s="1"/>
  <c r="V33" i="5"/>
  <c r="W33" i="5" s="1"/>
  <c r="V30" i="5"/>
  <c r="W30" i="5" s="1"/>
  <c r="V24" i="5"/>
  <c r="W24" i="5" s="1"/>
  <c r="V13" i="5"/>
  <c r="W13" i="5" s="1"/>
  <c r="V23" i="5"/>
  <c r="W23" i="5" s="1"/>
  <c r="V34" i="5"/>
  <c r="W34" i="5" s="1"/>
  <c r="V39" i="5"/>
  <c r="W39" i="5" s="1"/>
  <c r="V21" i="5"/>
  <c r="W21" i="5" s="1"/>
  <c r="V37" i="5"/>
  <c r="W37" i="5" s="1"/>
  <c r="V20" i="5"/>
  <c r="W20" i="5" s="1"/>
  <c r="V40" i="5"/>
  <c r="W40" i="5" s="1"/>
  <c r="V32" i="5"/>
  <c r="W32" i="5" s="1"/>
  <c r="S18" i="5"/>
  <c r="T18" i="5" s="1"/>
  <c r="P17" i="5"/>
  <c r="P9" i="5"/>
  <c r="S17" i="5"/>
  <c r="T17" i="5" s="1"/>
  <c r="V10" i="5"/>
  <c r="W10" i="5" s="1"/>
  <c r="S14" i="5"/>
  <c r="T14" i="5" s="1"/>
  <c r="S12" i="6"/>
  <c r="T12" i="6" s="1"/>
  <c r="V9" i="7"/>
  <c r="W9" i="7" s="1"/>
  <c r="S12" i="7"/>
  <c r="T12" i="7" s="1"/>
  <c r="S8" i="7"/>
  <c r="T8" i="7" s="1"/>
  <c r="P8" i="6"/>
  <c r="P12" i="6"/>
  <c r="V12" i="6" s="1"/>
  <c r="W12" i="6" s="1"/>
  <c r="M8" i="6"/>
  <c r="S14" i="7"/>
  <c r="T14" i="7" s="1"/>
  <c r="O13" i="7"/>
  <c r="S13" i="7"/>
  <c r="T13" i="7" s="1"/>
  <c r="S12" i="5"/>
  <c r="T12" i="5" s="1"/>
  <c r="M12" i="6"/>
  <c r="P6" i="7"/>
  <c r="V6" i="7" s="1"/>
  <c r="W6" i="7" s="1"/>
  <c r="O12" i="7"/>
  <c r="V29" i="7"/>
  <c r="W29" i="7" s="1"/>
  <c r="V36" i="6"/>
  <c r="W36" i="6" s="1"/>
  <c r="V21" i="6"/>
  <c r="W21" i="6" s="1"/>
  <c r="V27" i="5"/>
  <c r="W27" i="5" s="1"/>
  <c r="V35" i="5"/>
  <c r="W35" i="5" s="1"/>
  <c r="O5" i="6"/>
  <c r="P10" i="6"/>
  <c r="V8" i="7"/>
  <c r="W8" i="7" s="1"/>
  <c r="O6" i="7"/>
  <c r="O14" i="7"/>
  <c r="V10" i="7"/>
  <c r="W10" i="7" s="1"/>
  <c r="S7" i="7"/>
  <c r="T7" i="7" s="1"/>
  <c r="P15" i="7"/>
  <c r="M15" i="7"/>
  <c r="S15" i="7" s="1"/>
  <c r="T15" i="7" s="1"/>
  <c r="O15" i="7"/>
  <c r="P18" i="7"/>
  <c r="V18" i="7" s="1"/>
  <c r="W18" i="7" s="1"/>
  <c r="P11" i="7"/>
  <c r="M11" i="7"/>
  <c r="S11" i="7" s="1"/>
  <c r="T11" i="7" s="1"/>
  <c r="O11" i="7"/>
  <c r="P14" i="7"/>
  <c r="V14" i="7" s="1"/>
  <c r="W14" i="7" s="1"/>
  <c r="S16" i="7"/>
  <c r="T16" i="7" s="1"/>
  <c r="O18" i="7"/>
  <c r="M7" i="7"/>
  <c r="P7" i="7"/>
  <c r="O7" i="7"/>
  <c r="M19" i="7"/>
  <c r="S19" i="7" s="1"/>
  <c r="T19" i="7" s="1"/>
  <c r="P19" i="7"/>
  <c r="O19" i="7"/>
  <c r="V17" i="7"/>
  <c r="W17" i="7" s="1"/>
  <c r="S20" i="7"/>
  <c r="T20" i="7" s="1"/>
  <c r="P15" i="6"/>
  <c r="M15" i="6"/>
  <c r="S15" i="6" s="1"/>
  <c r="T15" i="6" s="1"/>
  <c r="O15" i="6"/>
  <c r="M7" i="6"/>
  <c r="O7" i="6"/>
  <c r="P7" i="6"/>
  <c r="S6" i="6"/>
  <c r="T6" i="6" s="1"/>
  <c r="O17" i="6"/>
  <c r="S8" i="6"/>
  <c r="T8" i="6" s="1"/>
  <c r="S4" i="6"/>
  <c r="T4" i="6" s="1"/>
  <c r="O10" i="6"/>
  <c r="S13" i="6"/>
  <c r="T13" i="6" s="1"/>
  <c r="S5" i="6"/>
  <c r="T5" i="6" s="1"/>
  <c r="S14" i="6"/>
  <c r="T14" i="6" s="1"/>
  <c r="P14" i="6"/>
  <c r="P17" i="6"/>
  <c r="P18" i="6"/>
  <c r="V18" i="6" s="1"/>
  <c r="W18" i="6" s="1"/>
  <c r="O9" i="6"/>
  <c r="P13" i="6"/>
  <c r="P5" i="6"/>
  <c r="V17" i="6"/>
  <c r="W17" i="6" s="1"/>
  <c r="P19" i="6"/>
  <c r="M19" i="6"/>
  <c r="S19" i="6" s="1"/>
  <c r="T19" i="6" s="1"/>
  <c r="O19" i="6"/>
  <c r="M11" i="6"/>
  <c r="S11" i="6" s="1"/>
  <c r="T11" i="6" s="1"/>
  <c r="P11" i="6"/>
  <c r="O11" i="6"/>
  <c r="S10" i="6"/>
  <c r="T10" i="6" s="1"/>
  <c r="O6" i="6"/>
  <c r="P6" i="6"/>
  <c r="O18" i="6"/>
  <c r="P9" i="6"/>
  <c r="V9" i="6" s="1"/>
  <c r="W9" i="6" s="1"/>
  <c r="S16" i="6"/>
  <c r="T16" i="6" s="1"/>
  <c r="S20" i="6"/>
  <c r="T20" i="6" s="1"/>
  <c r="S7" i="6"/>
  <c r="T7" i="6" s="1"/>
  <c r="S11" i="5"/>
  <c r="T11" i="5" s="1"/>
  <c r="M5" i="5"/>
  <c r="P5" i="5"/>
  <c r="O15" i="5"/>
  <c r="M7" i="5"/>
  <c r="P7" i="5"/>
  <c r="O8" i="5"/>
  <c r="P8" i="5"/>
  <c r="O4" i="5"/>
  <c r="P4" i="5"/>
  <c r="P15" i="5"/>
  <c r="S19" i="5"/>
  <c r="T19" i="5" s="1"/>
  <c r="S15" i="5"/>
  <c r="T15" i="5" s="1"/>
  <c r="M16" i="5"/>
  <c r="S16" i="5" s="1"/>
  <c r="T16" i="5" s="1"/>
  <c r="O16" i="5"/>
  <c r="M8" i="5"/>
  <c r="S8" i="5" s="1"/>
  <c r="T8" i="5" s="1"/>
  <c r="S9" i="5"/>
  <c r="T9" i="5" s="1"/>
  <c r="M4" i="5"/>
  <c r="S4" i="5" s="1"/>
  <c r="T4" i="5" s="1"/>
  <c r="S5" i="5"/>
  <c r="T5" i="5" s="1"/>
  <c r="S6" i="5"/>
  <c r="T6" i="5" s="1"/>
  <c r="N7" i="5"/>
  <c r="S7" i="5" s="1"/>
  <c r="T7" i="5" s="1"/>
  <c r="O7" i="5"/>
  <c r="O5" i="5"/>
  <c r="O9" i="5"/>
  <c r="V20" i="7" l="1"/>
  <c r="W20" i="7" s="1"/>
  <c r="V16" i="7"/>
  <c r="W16" i="7" s="1"/>
  <c r="V12" i="7"/>
  <c r="W12" i="7" s="1"/>
  <c r="V13" i="7"/>
  <c r="W13" i="7" s="1"/>
  <c r="V20" i="6"/>
  <c r="W20" i="6" s="1"/>
  <c r="V15" i="6"/>
  <c r="W15" i="6" s="1"/>
  <c r="V5" i="6"/>
  <c r="W5" i="6" s="1"/>
  <c r="V16" i="6"/>
  <c r="W16" i="6" s="1"/>
  <c r="V8" i="6"/>
  <c r="W8" i="6" s="1"/>
  <c r="V4" i="6"/>
  <c r="W4" i="6" s="1"/>
  <c r="V9" i="5"/>
  <c r="W9" i="5" s="1"/>
  <c r="V11" i="5"/>
  <c r="W11" i="5" s="1"/>
  <c r="V6" i="5"/>
  <c r="W6" i="5" s="1"/>
  <c r="V19" i="5"/>
  <c r="W19" i="5" s="1"/>
  <c r="V12" i="5"/>
  <c r="W12" i="5" s="1"/>
  <c r="V18" i="5"/>
  <c r="W18" i="5" s="1"/>
  <c r="V5" i="5"/>
  <c r="W5" i="5" s="1"/>
  <c r="V17" i="5"/>
  <c r="W17" i="5" s="1"/>
  <c r="V14" i="5"/>
  <c r="W14" i="5" s="1"/>
  <c r="V8" i="5"/>
  <c r="W8" i="5" s="1"/>
  <c r="V16" i="5"/>
  <c r="W16" i="5" s="1"/>
  <c r="V4" i="5"/>
  <c r="W4" i="5" s="1"/>
  <c r="V11" i="7"/>
  <c r="W11" i="7" s="1"/>
  <c r="V15" i="7"/>
  <c r="W15" i="7" s="1"/>
  <c r="V19" i="6"/>
  <c r="W19" i="6" s="1"/>
  <c r="V7" i="5"/>
  <c r="W7" i="5" s="1"/>
  <c r="V15" i="5"/>
  <c r="W15" i="5" s="1"/>
  <c r="V14" i="6"/>
  <c r="W14" i="6" s="1"/>
  <c r="V11" i="6"/>
  <c r="W11" i="6" s="1"/>
  <c r="V10" i="6"/>
  <c r="W10" i="6" s="1"/>
  <c r="V13" i="6"/>
  <c r="W13" i="6" s="1"/>
  <c r="V19" i="7"/>
  <c r="W19" i="7" s="1"/>
  <c r="V7" i="7"/>
  <c r="W7" i="7" s="1"/>
  <c r="V7" i="6"/>
  <c r="W7" i="6" s="1"/>
  <c r="V6" i="6"/>
  <c r="W6" i="6" s="1"/>
</calcChain>
</file>

<file path=xl/sharedStrings.xml><?xml version="1.0" encoding="utf-8"?>
<sst xmlns="http://schemas.openxmlformats.org/spreadsheetml/2006/main" count="224" uniqueCount="46">
  <si>
    <t>dT</t>
  </si>
  <si>
    <t>RH</t>
  </si>
  <si>
    <t>Tw</t>
  </si>
  <si>
    <t>Ta</t>
  </si>
  <si>
    <t>Area</t>
  </si>
  <si>
    <t>Ra</t>
  </si>
  <si>
    <t>P_sat_surf</t>
  </si>
  <si>
    <t>P_sat_amb</t>
  </si>
  <si>
    <t>P_wv_amb</t>
  </si>
  <si>
    <t>Rho_wv_surf</t>
  </si>
  <si>
    <t>Rho_air_surf</t>
  </si>
  <si>
    <t>Rho_wv_amb</t>
  </si>
  <si>
    <t>Rho_air_amb</t>
  </si>
  <si>
    <t>Rho_surf</t>
  </si>
  <si>
    <t>Rho_amb</t>
  </si>
  <si>
    <t>delta_Rho</t>
  </si>
  <si>
    <t>Pr</t>
  </si>
  <si>
    <t>Nu</t>
  </si>
  <si>
    <t>(in degree C)</t>
  </si>
  <si>
    <t>(in %)</t>
  </si>
  <si>
    <t>(in  C)</t>
  </si>
  <si>
    <t>(in m^2)</t>
  </si>
  <si>
    <t>(in Pa)</t>
  </si>
  <si>
    <t>(in g/m^3)</t>
  </si>
  <si>
    <t>(in Kg/m^3)</t>
  </si>
  <si>
    <t>Sh</t>
  </si>
  <si>
    <t>h_m</t>
  </si>
  <si>
    <t>(m/s)</t>
  </si>
  <si>
    <t>mdot''</t>
  </si>
  <si>
    <t>delta_Rho_wv</t>
  </si>
  <si>
    <t>Evap Rate</t>
  </si>
  <si>
    <t>(mm/d)</t>
  </si>
  <si>
    <t>(g/m^2-s)</t>
  </si>
  <si>
    <t xml:space="preserve"> </t>
  </si>
  <si>
    <t>Area Fraction</t>
  </si>
  <si>
    <t>Wet Patch</t>
  </si>
  <si>
    <t>Time</t>
  </si>
  <si>
    <t>(h)</t>
  </si>
  <si>
    <t>(Exp)</t>
  </si>
  <si>
    <t>Dry Patch</t>
  </si>
  <si>
    <t>(C)</t>
  </si>
  <si>
    <t>(%)</t>
  </si>
  <si>
    <t>(m^2)</t>
  </si>
  <si>
    <t>(Pa)</t>
  </si>
  <si>
    <t>(g/m^3)</t>
  </si>
  <si>
    <t>(Kg/m^3)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</si>
</sst>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b/>
      <sz val="12"/>
      <color theme="1"/>
      <name val="Calibri"/>
      <family val="2"/>
    </font>
    <font>
      <sz val="11"/>
      <color theme="1"/>
      <name val="Calibri"/>
      <family val="2"/>
    </font>
    <font>
      <sz val="11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Fill="1" applyBorder="1" applyAlignment="1">
      <alignment horizontal="center"/>
    </xf>
    <xf numFmtId="164" fontId="2" fillId="0" borderId="0" xfId="0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11" fontId="4" fillId="0" borderId="0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164" fontId="4" fillId="0" borderId="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11" fontId="0" fillId="0" borderId="0" xfId="0" applyNumberFormat="1" applyAlignment="1">
      <alignment horizontal="center"/>
    </xf>
    <xf numFmtId="0" fontId="1" fillId="0" borderId="0" xfId="0" applyFont="1" applyAlignment="1">
      <alignment horizontal="center"/>
    </xf>
    <xf numFmtId="11" fontId="0" fillId="0" borderId="0" xfId="0" applyNumberFormat="1"/>
    <xf numFmtId="11" fontId="2" fillId="0" borderId="0" xfId="0" applyNumberFormat="1" applyFont="1" applyFill="1" applyBorder="1" applyAlignment="1">
      <alignment horizontal="center"/>
    </xf>
    <xf numFmtId="11" fontId="3" fillId="0" borderId="0" xfId="0" applyNumberFormat="1" applyFont="1" applyFill="1" applyBorder="1" applyAlignment="1">
      <alignment horizontal="center"/>
    </xf>
    <xf numFmtId="11" fontId="1" fillId="0" borderId="0" xfId="0" applyNumberFormat="1" applyFont="1" applyAlignment="1">
      <alignment horizontal="center"/>
    </xf>
    <xf numFmtId="11" fontId="5" fillId="0" borderId="0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I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'RH=30%'!$W$1:$W$2</c:f>
              <c:strCache>
                <c:ptCount val="1"/>
                <c:pt idx="0">
                  <c:v>Evap Rate (mm/d)</c:v>
                </c:pt>
              </c:strCache>
            </c:strRef>
          </c:tx>
          <c:spPr>
            <a:ln w="28575">
              <a:noFill/>
            </a:ln>
          </c:spPr>
          <c:xVal>
            <c:numRef>
              <c:f>'RH=30%'!$D$5:$D$40</c:f>
              <c:numCache>
                <c:formatCode>0.00000</c:formatCode>
                <c:ptCount val="3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</c:numCache>
            </c:numRef>
          </c:xVal>
          <c:yVal>
            <c:numRef>
              <c:f>'RH=30%'!$W$5:$W$40</c:f>
              <c:numCache>
                <c:formatCode>0.00E+00</c:formatCode>
                <c:ptCount val="36"/>
                <c:pt idx="0">
                  <c:v>5.1513561849650875</c:v>
                </c:pt>
                <c:pt idx="1">
                  <c:v>6.1034706504693883</c:v>
                </c:pt>
                <c:pt idx="2">
                  <c:v>7.0139571794936604</c:v>
                </c:pt>
                <c:pt idx="3">
                  <c:v>7.9190825207080024</c:v>
                </c:pt>
                <c:pt idx="4">
                  <c:v>8.8375015122444989</c:v>
                </c:pt>
                <c:pt idx="5">
                  <c:v>9.780642734621745</c:v>
                </c:pt>
                <c:pt idx="6">
                  <c:v>10.756434756287824</c:v>
                </c:pt>
                <c:pt idx="7">
                  <c:v>11.770925389289975</c:v>
                </c:pt>
                <c:pt idx="8">
                  <c:v>12.829081315740511</c:v>
                </c:pt>
                <c:pt idx="9">
                  <c:v>13.935221374224986</c:v>
                </c:pt>
                <c:pt idx="10">
                  <c:v>15.093268718827112</c:v>
                </c:pt>
                <c:pt idx="11">
                  <c:v>16.306906247552384</c:v>
                </c:pt>
                <c:pt idx="12">
                  <c:v>17.579677125573436</c:v>
                </c:pt>
                <c:pt idx="13">
                  <c:v>18.915052565577206</c:v>
                </c:pt>
                <c:pt idx="14">
                  <c:v>20.316479269192033</c:v>
                </c:pt>
                <c:pt idx="15">
                  <c:v>21.787413796625739</c:v>
                </c:pt>
                <c:pt idx="16">
                  <c:v>23.331348290639109</c:v>
                </c:pt>
                <c:pt idx="17">
                  <c:v>24.951830342361227</c:v>
                </c:pt>
                <c:pt idx="18">
                  <c:v>26.652478806462394</c:v>
                </c:pt>
                <c:pt idx="19">
                  <c:v>28.436996768347768</c:v>
                </c:pt>
                <c:pt idx="20">
                  <c:v>30.309182482204076</c:v>
                </c:pt>
                <c:pt idx="21">
                  <c:v>32.272938849141489</c:v>
                </c:pt>
                <c:pt idx="22">
                  <c:v>34.332281838745097</c:v>
                </c:pt>
                <c:pt idx="23">
                  <c:v>36.491348144890715</c:v>
                </c:pt>
                <c:pt idx="24">
                  <c:v>38.754402289130908</c:v>
                </c:pt>
                <c:pt idx="25">
                  <c:v>41.12584333059273</c:v>
                </c:pt>
                <c:pt idx="26">
                  <c:v>43.61021130270435</c:v>
                </c:pt>
                <c:pt idx="27">
                  <c:v>46.212193469324568</c:v>
                </c:pt>
                <c:pt idx="28">
                  <c:v>48.936630472639038</c:v>
                </c:pt>
                <c:pt idx="29">
                  <c:v>51.788522430369738</c:v>
                </c:pt>
                <c:pt idx="30">
                  <c:v>54.773035028938295</c:v>
                </c:pt>
                <c:pt idx="31">
                  <c:v>57.895505651096222</c:v>
                </c:pt>
                <c:pt idx="32">
                  <c:v>61.161449570527907</c:v>
                </c:pt>
                <c:pt idx="33">
                  <c:v>64.576566241443686</c:v>
                </c:pt>
                <c:pt idx="34">
                  <c:v>68.146745707961983</c:v>
                </c:pt>
                <c:pt idx="35">
                  <c:v>71.878075155672448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8998464"/>
        <c:axId val="98999040"/>
      </c:scatterChart>
      <c:valAx>
        <c:axId val="98998464"/>
        <c:scaling>
          <c:orientation val="minMax"/>
        </c:scaling>
        <c:delete val="0"/>
        <c:axPos val="b"/>
        <c:majorGridlines/>
        <c:numFmt formatCode="General" sourceLinked="0"/>
        <c:majorTickMark val="out"/>
        <c:minorTickMark val="none"/>
        <c:tickLblPos val="nextTo"/>
        <c:crossAx val="98999040"/>
        <c:crosses val="autoZero"/>
        <c:crossBetween val="midCat"/>
      </c:valAx>
      <c:valAx>
        <c:axId val="98999040"/>
        <c:scaling>
          <c:orientation val="minMax"/>
        </c:scaling>
        <c:delete val="0"/>
        <c:axPos val="l"/>
        <c:majorGridlines/>
        <c:numFmt formatCode="General" sourceLinked="0"/>
        <c:majorTickMark val="out"/>
        <c:minorTickMark val="none"/>
        <c:tickLblPos val="nextTo"/>
        <c:crossAx val="9899846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I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'RH=60%'!$W$1:$W$2</c:f>
              <c:strCache>
                <c:ptCount val="1"/>
                <c:pt idx="0">
                  <c:v>Evap Rate (mm/d)</c:v>
                </c:pt>
              </c:strCache>
            </c:strRef>
          </c:tx>
          <c:spPr>
            <a:ln w="28575">
              <a:noFill/>
            </a:ln>
          </c:spPr>
          <c:xVal>
            <c:numRef>
              <c:f>'RH=60%'!$D$5:$D$40</c:f>
              <c:numCache>
                <c:formatCode>0.00000</c:formatCode>
                <c:ptCount val="3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</c:numCache>
            </c:numRef>
          </c:xVal>
          <c:yVal>
            <c:numRef>
              <c:f>'RH=60%'!$W$5:$W$40</c:f>
              <c:numCache>
                <c:formatCode>0.00E+00</c:formatCode>
                <c:ptCount val="36"/>
                <c:pt idx="0">
                  <c:v>3.0785015374245708</c:v>
                </c:pt>
                <c:pt idx="1">
                  <c:v>3.9762295323040844</c:v>
                </c:pt>
                <c:pt idx="2">
                  <c:v>4.8048913877536554</c:v>
                </c:pt>
                <c:pt idx="3">
                  <c:v>5.6258087248217228</c:v>
                </c:pt>
                <c:pt idx="4">
                  <c:v>6.46293366690574</c:v>
                </c:pt>
                <c:pt idx="5">
                  <c:v>7.3288372423473787</c:v>
                </c:pt>
                <c:pt idx="6">
                  <c:v>8.2314619574067613</c:v>
                </c:pt>
                <c:pt idx="7">
                  <c:v>9.176545922586385</c:v>
                </c:pt>
                <c:pt idx="8">
                  <c:v>10.168672608838225</c:v>
                </c:pt>
                <c:pt idx="9">
                  <c:v>11.211786494799748</c:v>
                </c:pt>
                <c:pt idx="10">
                  <c:v>12.309470813017191</c:v>
                </c:pt>
                <c:pt idx="11">
                  <c:v>13.465108263679495</c:v>
                </c:pt>
                <c:pt idx="12">
                  <c:v>14.681979614051478</c:v>
                </c:pt>
                <c:pt idx="13">
                  <c:v>15.963327293162624</c:v>
                </c:pt>
                <c:pt idx="14">
                  <c:v>17.312398279184013</c:v>
                </c:pt>
                <c:pt idx="15">
                  <c:v>18.732474239674648</c:v>
                </c:pt>
                <c:pt idx="16">
                  <c:v>20.22689356185262</c:v>
                </c:pt>
                <c:pt idx="17">
                  <c:v>21.799068080304739</c:v>
                </c:pt>
                <c:pt idx="18">
                  <c:v>23.45249625920999</c:v>
                </c:pt>
                <c:pt idx="19">
                  <c:v>25.190773961222792</c:v>
                </c:pt>
                <c:pt idx="20">
                  <c:v>27.017603551535053</c:v>
                </c:pt>
                <c:pt idx="21">
                  <c:v>28.936801843619747</c:v>
                </c:pt>
                <c:pt idx="22">
                  <c:v>30.952307236701355</c:v>
                </c:pt>
                <c:pt idx="23">
                  <c:v>33.06818629167072</c:v>
                </c:pt>
                <c:pt idx="24">
                  <c:v>35.288639922630459</c:v>
                </c:pt>
                <c:pt idx="25">
                  <c:v>37.618009333616776</c:v>
                </c:pt>
                <c:pt idx="26">
                  <c:v>40.060781796936205</c:v>
                </c:pt>
                <c:pt idx="27">
                  <c:v>42.621596346283283</c:v>
                </c:pt>
                <c:pt idx="28">
                  <c:v>45.305249441197674</c:v>
                </c:pt>
                <c:pt idx="29">
                  <c:v>48.116700647501169</c:v>
                </c:pt>
                <c:pt idx="30">
                  <c:v>51.061078369777185</c:v>
                </c:pt>
                <c:pt idx="31">
                  <c:v>54.143685665710947</c:v>
                </c:pt>
                <c:pt idx="32">
                  <c:v>57.370006167616204</c:v>
                </c:pt>
                <c:pt idx="33">
                  <c:v>60.74571013321804</c:v>
                </c:pt>
                <c:pt idx="34">
                  <c:v>64.276660645545618</c:v>
                </c:pt>
                <c:pt idx="35">
                  <c:v>67.96891998019828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3798912"/>
        <c:axId val="161211520"/>
      </c:scatterChart>
      <c:valAx>
        <c:axId val="153798912"/>
        <c:scaling>
          <c:orientation val="minMax"/>
        </c:scaling>
        <c:delete val="0"/>
        <c:axPos val="b"/>
        <c:majorGridlines/>
        <c:numFmt formatCode="General" sourceLinked="0"/>
        <c:majorTickMark val="out"/>
        <c:minorTickMark val="none"/>
        <c:tickLblPos val="nextTo"/>
        <c:crossAx val="161211520"/>
        <c:crosses val="autoZero"/>
        <c:crossBetween val="midCat"/>
      </c:valAx>
      <c:valAx>
        <c:axId val="161211520"/>
        <c:scaling>
          <c:orientation val="minMax"/>
        </c:scaling>
        <c:delete val="0"/>
        <c:axPos val="l"/>
        <c:majorGridlines/>
        <c:numFmt formatCode="General" sourceLinked="0"/>
        <c:majorTickMark val="out"/>
        <c:minorTickMark val="none"/>
        <c:tickLblPos val="nextTo"/>
        <c:crossAx val="15379891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I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'RH=90%'!$W$1:$W$2</c:f>
              <c:strCache>
                <c:ptCount val="1"/>
                <c:pt idx="0">
                  <c:v>Evap Rate (mm/d)</c:v>
                </c:pt>
              </c:strCache>
            </c:strRef>
          </c:tx>
          <c:spPr>
            <a:ln w="28575">
              <a:noFill/>
            </a:ln>
          </c:spPr>
          <c:xVal>
            <c:numRef>
              <c:f>'RH=90%'!$D$5:$D$40</c:f>
              <c:numCache>
                <c:formatCode>0.00000</c:formatCode>
                <c:ptCount val="3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</c:numCache>
            </c:numRef>
          </c:xVal>
          <c:yVal>
            <c:numRef>
              <c:f>'RH=90%'!$W$5:$W$40</c:f>
              <c:numCache>
                <c:formatCode>0.00E+00</c:formatCode>
                <c:ptCount val="36"/>
                <c:pt idx="0">
                  <c:v>0.61003996479033218</c:v>
                </c:pt>
                <c:pt idx="1">
                  <c:v>1.2058484684572581</c:v>
                </c:pt>
                <c:pt idx="2">
                  <c:v>1.7683608771187254</c:v>
                </c:pt>
                <c:pt idx="3">
                  <c:v>2.3663740560260833</c:v>
                </c:pt>
                <c:pt idx="4">
                  <c:v>3.0111159985679699</c:v>
                </c:pt>
                <c:pt idx="5">
                  <c:v>3.7068443365798927</c:v>
                </c:pt>
                <c:pt idx="6">
                  <c:v>4.4561359822951383</c:v>
                </c:pt>
                <c:pt idx="7">
                  <c:v>5.2611015744301515</c:v>
                </c:pt>
                <c:pt idx="8">
                  <c:v>6.1237597219722444</c:v>
                </c:pt>
                <c:pt idx="9">
                  <c:v>7.0461717324525681</c:v>
                </c:pt>
                <c:pt idx="10">
                  <c:v>8.0304944781001879</c:v>
                </c:pt>
                <c:pt idx="11">
                  <c:v>9.0790020197402903</c:v>
                </c:pt>
                <c:pt idx="12">
                  <c:v>10.194094536714269</c:v>
                </c:pt>
                <c:pt idx="13">
                  <c:v>11.378302001624185</c:v>
                </c:pt>
                <c:pt idx="14">
                  <c:v>12.634285770199995</c:v>
                </c:pt>
                <c:pt idx="15">
                  <c:v>13.964839487204575</c:v>
                </c:pt>
                <c:pt idx="16">
                  <c:v>15.372889934120947</c:v>
                </c:pt>
                <c:pt idx="17">
                  <c:v>16.861498091667674</c:v>
                </c:pt>
                <c:pt idx="18">
                  <c:v>18.433860526260112</c:v>
                </c:pt>
                <c:pt idx="19">
                  <c:v>20.093311133242061</c:v>
                </c:pt>
                <c:pt idx="20">
                  <c:v>21.843323235157893</c:v>
                </c:pt>
                <c:pt idx="21">
                  <c:v>23.687512018981046</c:v>
                </c:pt>
                <c:pt idx="22">
                  <c:v>25.62963729157417</c:v>
                </c:pt>
                <c:pt idx="23">
                  <c:v>27.673606532628533</c:v>
                </c:pt>
                <c:pt idx="24">
                  <c:v>29.823478226375631</c:v>
                </c:pt>
                <c:pt idx="25">
                  <c:v>32.083465456153633</c:v>
                </c:pt>
                <c:pt idx="26">
                  <c:v>34.457939748880264</c:v>
                </c:pt>
                <c:pt idx="27">
                  <c:v>36.95143515937572</c:v>
                </c:pt>
                <c:pt idx="28">
                  <c:v>39.5686525871009</c:v>
                </c:pt>
                <c:pt idx="29">
                  <c:v>42.314464320252611</c:v>
                </c:pt>
                <c:pt idx="30">
                  <c:v>45.19391880432746</c:v>
                </c:pt>
                <c:pt idx="31">
                  <c:v>48.212245634182466</c:v>
                </c:pt>
                <c:pt idx="32">
                  <c:v>51.374860770387698</c:v>
                </c:pt>
                <c:pt idx="33">
                  <c:v>54.687371982251364</c:v>
                </c:pt>
                <c:pt idx="34">
                  <c:v>58.155584521458039</c:v>
                </c:pt>
                <c:pt idx="35">
                  <c:v>61.785507031640961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1217280"/>
        <c:axId val="161217856"/>
      </c:scatterChart>
      <c:valAx>
        <c:axId val="161217280"/>
        <c:scaling>
          <c:orientation val="minMax"/>
        </c:scaling>
        <c:delete val="0"/>
        <c:axPos val="b"/>
        <c:majorGridlines/>
        <c:numFmt formatCode="General" sourceLinked="0"/>
        <c:majorTickMark val="out"/>
        <c:minorTickMark val="none"/>
        <c:tickLblPos val="nextTo"/>
        <c:crossAx val="161217856"/>
        <c:crosses val="autoZero"/>
        <c:crossBetween val="midCat"/>
      </c:valAx>
      <c:valAx>
        <c:axId val="161217856"/>
        <c:scaling>
          <c:orientation val="minMax"/>
        </c:scaling>
        <c:delete val="0"/>
        <c:axPos val="l"/>
        <c:majorGridlines/>
        <c:numFmt formatCode="General" sourceLinked="0"/>
        <c:majorTickMark val="out"/>
        <c:minorTickMark val="none"/>
        <c:tickLblPos val="nextTo"/>
        <c:crossAx val="16121728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I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Evaporation Rate Vs Temperature Differrence</a:t>
            </a:r>
          </a:p>
          <a:p>
            <a:pPr>
              <a:defRPr/>
            </a:pPr>
            <a:r>
              <a:rPr lang="en-US"/>
              <a:t>T_a = 298K</a:t>
            </a:r>
          </a:p>
        </c:rich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1"/>
          <c:order val="1"/>
          <c:tx>
            <c:v>RH=30%</c:v>
          </c:tx>
          <c:marker>
            <c:symbol val="none"/>
          </c:marker>
          <c:xVal>
            <c:numRef>
              <c:f>'RH=30%'!$D$4:$D$40</c:f>
              <c:numCache>
                <c:formatCode>0.00000</c:formatCode>
                <c:ptCount val="37"/>
                <c:pt idx="0">
                  <c:v>-1</c:v>
                </c:pt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  <c:pt idx="18">
                  <c:v>17</c:v>
                </c:pt>
                <c:pt idx="19">
                  <c:v>18</c:v>
                </c:pt>
                <c:pt idx="20">
                  <c:v>19</c:v>
                </c:pt>
                <c:pt idx="21">
                  <c:v>20</c:v>
                </c:pt>
                <c:pt idx="22">
                  <c:v>21</c:v>
                </c:pt>
                <c:pt idx="23">
                  <c:v>22</c:v>
                </c:pt>
                <c:pt idx="24">
                  <c:v>23</c:v>
                </c:pt>
                <c:pt idx="25">
                  <c:v>24</c:v>
                </c:pt>
                <c:pt idx="26">
                  <c:v>25</c:v>
                </c:pt>
                <c:pt idx="27">
                  <c:v>26</c:v>
                </c:pt>
                <c:pt idx="28">
                  <c:v>27</c:v>
                </c:pt>
                <c:pt idx="29">
                  <c:v>28</c:v>
                </c:pt>
                <c:pt idx="30">
                  <c:v>29</c:v>
                </c:pt>
                <c:pt idx="31">
                  <c:v>30</c:v>
                </c:pt>
                <c:pt idx="32">
                  <c:v>31</c:v>
                </c:pt>
                <c:pt idx="33">
                  <c:v>32</c:v>
                </c:pt>
                <c:pt idx="34">
                  <c:v>33</c:v>
                </c:pt>
                <c:pt idx="35">
                  <c:v>34</c:v>
                </c:pt>
                <c:pt idx="36">
                  <c:v>35</c:v>
                </c:pt>
              </c:numCache>
            </c:numRef>
          </c:xVal>
          <c:yVal>
            <c:numRef>
              <c:f>'RH=30%'!$W$4:$W$40</c:f>
              <c:numCache>
                <c:formatCode>0.00E+00</c:formatCode>
                <c:ptCount val="37"/>
                <c:pt idx="0">
                  <c:v>4.0633140027187808</c:v>
                </c:pt>
                <c:pt idx="1">
                  <c:v>5.1513561849650875</c:v>
                </c:pt>
                <c:pt idx="2">
                  <c:v>6.1034706504693883</c:v>
                </c:pt>
                <c:pt idx="3">
                  <c:v>7.0139571794936604</c:v>
                </c:pt>
                <c:pt idx="4">
                  <c:v>7.9190825207080024</c:v>
                </c:pt>
                <c:pt idx="5">
                  <c:v>8.8375015122444989</c:v>
                </c:pt>
                <c:pt idx="6">
                  <c:v>9.780642734621745</c:v>
                </c:pt>
                <c:pt idx="7">
                  <c:v>10.756434756287824</c:v>
                </c:pt>
                <c:pt idx="8">
                  <c:v>11.770925389289975</c:v>
                </c:pt>
                <c:pt idx="9">
                  <c:v>12.829081315740511</c:v>
                </c:pt>
                <c:pt idx="10">
                  <c:v>13.935221374224986</c:v>
                </c:pt>
                <c:pt idx="11">
                  <c:v>15.093268718827112</c:v>
                </c:pt>
                <c:pt idx="12">
                  <c:v>16.306906247552384</c:v>
                </c:pt>
                <c:pt idx="13">
                  <c:v>17.579677125573436</c:v>
                </c:pt>
                <c:pt idx="14">
                  <c:v>18.915052565577206</c:v>
                </c:pt>
                <c:pt idx="15">
                  <c:v>20.316479269192033</c:v>
                </c:pt>
                <c:pt idx="16">
                  <c:v>21.787413796625739</c:v>
                </c:pt>
                <c:pt idx="17">
                  <c:v>23.331348290639109</c:v>
                </c:pt>
                <c:pt idx="18">
                  <c:v>24.951830342361227</c:v>
                </c:pt>
                <c:pt idx="19">
                  <c:v>26.652478806462394</c:v>
                </c:pt>
                <c:pt idx="20">
                  <c:v>28.436996768347768</c:v>
                </c:pt>
                <c:pt idx="21">
                  <c:v>30.309182482204076</c:v>
                </c:pt>
                <c:pt idx="22">
                  <c:v>32.272938849141489</c:v>
                </c:pt>
                <c:pt idx="23">
                  <c:v>34.332281838745097</c:v>
                </c:pt>
                <c:pt idx="24">
                  <c:v>36.491348144890715</c:v>
                </c:pt>
                <c:pt idx="25">
                  <c:v>38.754402289130908</c:v>
                </c:pt>
                <c:pt idx="26">
                  <c:v>41.12584333059273</c:v>
                </c:pt>
                <c:pt idx="27">
                  <c:v>43.61021130270435</c:v>
                </c:pt>
                <c:pt idx="28">
                  <c:v>46.212193469324568</c:v>
                </c:pt>
                <c:pt idx="29">
                  <c:v>48.936630472639038</c:v>
                </c:pt>
                <c:pt idx="30">
                  <c:v>51.788522430369738</c:v>
                </c:pt>
                <c:pt idx="31">
                  <c:v>54.773035028938295</c:v>
                </c:pt>
                <c:pt idx="32">
                  <c:v>57.895505651096222</c:v>
                </c:pt>
                <c:pt idx="33">
                  <c:v>61.161449570527907</c:v>
                </c:pt>
                <c:pt idx="34">
                  <c:v>64.576566241443686</c:v>
                </c:pt>
                <c:pt idx="35">
                  <c:v>68.146745707961983</c:v>
                </c:pt>
                <c:pt idx="36">
                  <c:v>71.878075155672448</c:v>
                </c:pt>
              </c:numCache>
            </c:numRef>
          </c:yVal>
          <c:smooth val="1"/>
        </c:ser>
        <c:ser>
          <c:idx val="2"/>
          <c:order val="2"/>
          <c:tx>
            <c:v>RH=60%</c:v>
          </c:tx>
          <c:marker>
            <c:symbol val="none"/>
          </c:marker>
          <c:xVal>
            <c:numRef>
              <c:f>'RH=60%'!$D$4:$D$40</c:f>
              <c:numCache>
                <c:formatCode>0.00000</c:formatCode>
                <c:ptCount val="37"/>
                <c:pt idx="0">
                  <c:v>-1</c:v>
                </c:pt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  <c:pt idx="18">
                  <c:v>17</c:v>
                </c:pt>
                <c:pt idx="19">
                  <c:v>18</c:v>
                </c:pt>
                <c:pt idx="20">
                  <c:v>19</c:v>
                </c:pt>
                <c:pt idx="21">
                  <c:v>20</c:v>
                </c:pt>
                <c:pt idx="22">
                  <c:v>21</c:v>
                </c:pt>
                <c:pt idx="23">
                  <c:v>22</c:v>
                </c:pt>
                <c:pt idx="24">
                  <c:v>23</c:v>
                </c:pt>
                <c:pt idx="25">
                  <c:v>24</c:v>
                </c:pt>
                <c:pt idx="26">
                  <c:v>25</c:v>
                </c:pt>
                <c:pt idx="27">
                  <c:v>26</c:v>
                </c:pt>
                <c:pt idx="28">
                  <c:v>27</c:v>
                </c:pt>
                <c:pt idx="29">
                  <c:v>28</c:v>
                </c:pt>
                <c:pt idx="30">
                  <c:v>29</c:v>
                </c:pt>
                <c:pt idx="31">
                  <c:v>30</c:v>
                </c:pt>
                <c:pt idx="32">
                  <c:v>31</c:v>
                </c:pt>
                <c:pt idx="33">
                  <c:v>32</c:v>
                </c:pt>
                <c:pt idx="34">
                  <c:v>33</c:v>
                </c:pt>
                <c:pt idx="35">
                  <c:v>34</c:v>
                </c:pt>
                <c:pt idx="36">
                  <c:v>35</c:v>
                </c:pt>
              </c:numCache>
            </c:numRef>
          </c:xVal>
          <c:yVal>
            <c:numRef>
              <c:f>'RH=60%'!$W$4:$W$40</c:f>
              <c:numCache>
                <c:formatCode>0.00E+00</c:formatCode>
                <c:ptCount val="37"/>
                <c:pt idx="0">
                  <c:v>1.7789477465127126</c:v>
                </c:pt>
                <c:pt idx="1">
                  <c:v>3.0785015374245708</c:v>
                </c:pt>
                <c:pt idx="2">
                  <c:v>3.9762295323040844</c:v>
                </c:pt>
                <c:pt idx="3">
                  <c:v>4.8048913877536554</c:v>
                </c:pt>
                <c:pt idx="4">
                  <c:v>5.6258087248217228</c:v>
                </c:pt>
                <c:pt idx="5">
                  <c:v>6.46293366690574</c:v>
                </c:pt>
                <c:pt idx="6">
                  <c:v>7.3288372423473787</c:v>
                </c:pt>
                <c:pt idx="7">
                  <c:v>8.2314619574067613</c:v>
                </c:pt>
                <c:pt idx="8">
                  <c:v>9.176545922586385</c:v>
                </c:pt>
                <c:pt idx="9">
                  <c:v>10.168672608838225</c:v>
                </c:pt>
                <c:pt idx="10">
                  <c:v>11.211786494799748</c:v>
                </c:pt>
                <c:pt idx="11">
                  <c:v>12.309470813017191</c:v>
                </c:pt>
                <c:pt idx="12">
                  <c:v>13.465108263679495</c:v>
                </c:pt>
                <c:pt idx="13">
                  <c:v>14.681979614051478</c:v>
                </c:pt>
                <c:pt idx="14">
                  <c:v>15.963327293162624</c:v>
                </c:pt>
                <c:pt idx="15">
                  <c:v>17.312398279184013</c:v>
                </c:pt>
                <c:pt idx="16">
                  <c:v>18.732474239674648</c:v>
                </c:pt>
                <c:pt idx="17">
                  <c:v>20.22689356185262</c:v>
                </c:pt>
                <c:pt idx="18">
                  <c:v>21.799068080304739</c:v>
                </c:pt>
                <c:pt idx="19">
                  <c:v>23.45249625920999</c:v>
                </c:pt>
                <c:pt idx="20">
                  <c:v>25.190773961222792</c:v>
                </c:pt>
                <c:pt idx="21">
                  <c:v>27.017603551535053</c:v>
                </c:pt>
                <c:pt idx="22">
                  <c:v>28.936801843619747</c:v>
                </c:pt>
                <c:pt idx="23">
                  <c:v>30.952307236701355</c:v>
                </c:pt>
                <c:pt idx="24">
                  <c:v>33.06818629167072</c:v>
                </c:pt>
                <c:pt idx="25">
                  <c:v>35.288639922630459</c:v>
                </c:pt>
                <c:pt idx="26">
                  <c:v>37.618009333616776</c:v>
                </c:pt>
                <c:pt idx="27">
                  <c:v>40.060781796936205</c:v>
                </c:pt>
                <c:pt idx="28">
                  <c:v>42.621596346283283</c:v>
                </c:pt>
                <c:pt idx="29">
                  <c:v>45.305249441197674</c:v>
                </c:pt>
                <c:pt idx="30">
                  <c:v>48.116700647501169</c:v>
                </c:pt>
                <c:pt idx="31">
                  <c:v>51.061078369777185</c:v>
                </c:pt>
                <c:pt idx="32">
                  <c:v>54.143685665710947</c:v>
                </c:pt>
                <c:pt idx="33">
                  <c:v>57.370006167616204</c:v>
                </c:pt>
                <c:pt idx="34">
                  <c:v>60.74571013321804</c:v>
                </c:pt>
                <c:pt idx="35">
                  <c:v>64.276660645545618</c:v>
                </c:pt>
                <c:pt idx="36">
                  <c:v>67.96891998019828</c:v>
                </c:pt>
              </c:numCache>
            </c:numRef>
          </c:yVal>
          <c:smooth val="1"/>
        </c:ser>
        <c:ser>
          <c:idx val="0"/>
          <c:order val="0"/>
          <c:tx>
            <c:v>RH=90%</c:v>
          </c:tx>
          <c:marker>
            <c:symbol val="none"/>
          </c:marker>
          <c:xVal>
            <c:numRef>
              <c:f>'RH=90%'!$D$5:$D$40</c:f>
              <c:numCache>
                <c:formatCode>0.00000</c:formatCode>
                <c:ptCount val="3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</c:numCache>
            </c:numRef>
          </c:xVal>
          <c:yVal>
            <c:numRef>
              <c:f>'RH=90%'!$W$5:$W$40</c:f>
              <c:numCache>
                <c:formatCode>0.00E+00</c:formatCode>
                <c:ptCount val="36"/>
                <c:pt idx="0">
                  <c:v>0.61003996479033218</c:v>
                </c:pt>
                <c:pt idx="1">
                  <c:v>1.2058484684572581</c:v>
                </c:pt>
                <c:pt idx="2">
                  <c:v>1.7683608771187254</c:v>
                </c:pt>
                <c:pt idx="3">
                  <c:v>2.3663740560260833</c:v>
                </c:pt>
                <c:pt idx="4">
                  <c:v>3.0111159985679699</c:v>
                </c:pt>
                <c:pt idx="5">
                  <c:v>3.7068443365798927</c:v>
                </c:pt>
                <c:pt idx="6">
                  <c:v>4.4561359822951383</c:v>
                </c:pt>
                <c:pt idx="7">
                  <c:v>5.2611015744301515</c:v>
                </c:pt>
                <c:pt idx="8">
                  <c:v>6.1237597219722444</c:v>
                </c:pt>
                <c:pt idx="9">
                  <c:v>7.0461717324525681</c:v>
                </c:pt>
                <c:pt idx="10">
                  <c:v>8.0304944781001879</c:v>
                </c:pt>
                <c:pt idx="11">
                  <c:v>9.0790020197402903</c:v>
                </c:pt>
                <c:pt idx="12">
                  <c:v>10.194094536714269</c:v>
                </c:pt>
                <c:pt idx="13">
                  <c:v>11.378302001624185</c:v>
                </c:pt>
                <c:pt idx="14">
                  <c:v>12.634285770199995</c:v>
                </c:pt>
                <c:pt idx="15">
                  <c:v>13.964839487204575</c:v>
                </c:pt>
                <c:pt idx="16">
                  <c:v>15.372889934120947</c:v>
                </c:pt>
                <c:pt idx="17">
                  <c:v>16.861498091667674</c:v>
                </c:pt>
                <c:pt idx="18">
                  <c:v>18.433860526260112</c:v>
                </c:pt>
                <c:pt idx="19">
                  <c:v>20.093311133242061</c:v>
                </c:pt>
                <c:pt idx="20">
                  <c:v>21.843323235157893</c:v>
                </c:pt>
                <c:pt idx="21">
                  <c:v>23.687512018981046</c:v>
                </c:pt>
                <c:pt idx="22">
                  <c:v>25.62963729157417</c:v>
                </c:pt>
                <c:pt idx="23">
                  <c:v>27.673606532628533</c:v>
                </c:pt>
                <c:pt idx="24">
                  <c:v>29.823478226375631</c:v>
                </c:pt>
                <c:pt idx="25">
                  <c:v>32.083465456153633</c:v>
                </c:pt>
                <c:pt idx="26">
                  <c:v>34.457939748880264</c:v>
                </c:pt>
                <c:pt idx="27">
                  <c:v>36.95143515937572</c:v>
                </c:pt>
                <c:pt idx="28">
                  <c:v>39.5686525871009</c:v>
                </c:pt>
                <c:pt idx="29">
                  <c:v>42.314464320252611</c:v>
                </c:pt>
                <c:pt idx="30">
                  <c:v>45.19391880432746</c:v>
                </c:pt>
                <c:pt idx="31">
                  <c:v>48.212245634182466</c:v>
                </c:pt>
                <c:pt idx="32">
                  <c:v>51.374860770387698</c:v>
                </c:pt>
                <c:pt idx="33">
                  <c:v>54.687371982251364</c:v>
                </c:pt>
                <c:pt idx="34">
                  <c:v>58.155584521458039</c:v>
                </c:pt>
                <c:pt idx="35">
                  <c:v>61.785507031640961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419840"/>
        <c:axId val="99420416"/>
      </c:scatterChart>
      <c:valAx>
        <c:axId val="99419840"/>
        <c:scaling>
          <c:orientation val="minMax"/>
        </c:scaling>
        <c:delete val="0"/>
        <c:axPos val="b"/>
        <c:majorGridlines>
          <c:spPr>
            <a:ln w="28575"/>
          </c:spPr>
        </c:majorGridlines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 sz="1600"/>
                  <a:t>dT = T_w-T_a</a:t>
                </a:r>
              </a:p>
            </c:rich>
          </c:tx>
          <c:layout/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600" b="1"/>
            </a:pPr>
            <a:endParaRPr lang="en-US"/>
          </a:p>
        </c:txPr>
        <c:crossAx val="99420416"/>
        <c:crosses val="autoZero"/>
        <c:crossBetween val="midCat"/>
      </c:valAx>
      <c:valAx>
        <c:axId val="99420416"/>
        <c:scaling>
          <c:orientation val="minMax"/>
        </c:scaling>
        <c:delete val="0"/>
        <c:axPos val="l"/>
        <c:majorGridlines>
          <c:spPr>
            <a:ln w="28575"/>
          </c:spPr>
        </c:majorGridlines>
        <c:title>
          <c:tx>
            <c:rich>
              <a:bodyPr rot="-5400000" vert="horz"/>
              <a:lstStyle/>
              <a:p>
                <a:pPr>
                  <a:defRPr sz="1600"/>
                </a:pPr>
                <a:r>
                  <a:rPr lang="en-US" sz="1600"/>
                  <a:t>Evap Rate (mm/d)</a:t>
                </a:r>
              </a:p>
            </c:rich>
          </c:tx>
          <c:layout/>
          <c:overlay val="0"/>
        </c:title>
        <c:numFmt formatCode="General" sourceLinked="0"/>
        <c:majorTickMark val="out"/>
        <c:minorTickMark val="none"/>
        <c:tickLblPos val="low"/>
        <c:txPr>
          <a:bodyPr/>
          <a:lstStyle/>
          <a:p>
            <a:pPr>
              <a:defRPr sz="1600" b="1"/>
            </a:pPr>
            <a:endParaRPr lang="en-US"/>
          </a:p>
        </c:txPr>
        <c:crossAx val="99419840"/>
        <c:crosses val="autoZero"/>
        <c:crossBetween val="midCat"/>
      </c:valAx>
    </c:plotArea>
    <c:legend>
      <c:legendPos val="t"/>
      <c:layout>
        <c:manualLayout>
          <c:xMode val="edge"/>
          <c:yMode val="edge"/>
          <c:x val="0.23362981765437216"/>
          <c:y val="0.10841638981173865"/>
          <c:w val="0.66980176820002768"/>
          <c:h val="0.10262379993198524"/>
        </c:manualLayout>
      </c:layout>
      <c:overlay val="0"/>
      <c:txPr>
        <a:bodyPr/>
        <a:lstStyle/>
        <a:p>
          <a:pPr>
            <a:defRPr sz="1600"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I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Contribution from Wet &amp; Dry Patch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Wet Patch_Theoretical</c:v>
          </c:tx>
          <c:spPr>
            <a:ln w="28575">
              <a:noFill/>
            </a:ln>
          </c:spPr>
          <c:xVal>
            <c:numRef>
              <c:f>Sheet2!$Z$5:$Z$13</c:f>
              <c:numCache>
                <c:formatCode>0.00E+00</c:formatCode>
                <c:ptCount val="9"/>
                <c:pt idx="0">
                  <c:v>7.835277777777776</c:v>
                </c:pt>
                <c:pt idx="1">
                  <c:v>11.206666666666665</c:v>
                </c:pt>
                <c:pt idx="2">
                  <c:v>21.826944444444443</c:v>
                </c:pt>
                <c:pt idx="3">
                  <c:v>27.512222222222221</c:v>
                </c:pt>
                <c:pt idx="4">
                  <c:v>29.914999999999999</c:v>
                </c:pt>
                <c:pt idx="5">
                  <c:v>31.819722222222225</c:v>
                </c:pt>
                <c:pt idx="6">
                  <c:v>33.823333333333338</c:v>
                </c:pt>
                <c:pt idx="7">
                  <c:v>35.822500000000005</c:v>
                </c:pt>
                <c:pt idx="8">
                  <c:v>37.834166666666668</c:v>
                </c:pt>
              </c:numCache>
            </c:numRef>
          </c:xVal>
          <c:yVal>
            <c:numRef>
              <c:f>Sheet2!$Y$5:$Y$13</c:f>
              <c:numCache>
                <c:formatCode>0.00E+00</c:formatCode>
                <c:ptCount val="9"/>
                <c:pt idx="0">
                  <c:v>12.960236474427182</c:v>
                </c:pt>
                <c:pt idx="1">
                  <c:v>12.198643777769963</c:v>
                </c:pt>
                <c:pt idx="2">
                  <c:v>12.495119241598442</c:v>
                </c:pt>
                <c:pt idx="3">
                  <c:v>9.8815430756311571</c:v>
                </c:pt>
                <c:pt idx="4">
                  <c:v>8.7791138324032172</c:v>
                </c:pt>
                <c:pt idx="5">
                  <c:v>7.1704995045811772</c:v>
                </c:pt>
                <c:pt idx="6">
                  <c:v>6.1975713800606753</c:v>
                </c:pt>
                <c:pt idx="7">
                  <c:v>4.8898913469006429</c:v>
                </c:pt>
                <c:pt idx="8">
                  <c:v>4.4983567377520179</c:v>
                </c:pt>
              </c:numCache>
            </c:numRef>
          </c:yVal>
          <c:smooth val="0"/>
        </c:ser>
        <c:ser>
          <c:idx val="1"/>
          <c:order val="1"/>
          <c:tx>
            <c:v>Dry Patch_Evaluated</c:v>
          </c:tx>
          <c:spPr>
            <a:ln w="28575">
              <a:noFill/>
            </a:ln>
          </c:spPr>
          <c:marker>
            <c:symbol val="diamond"/>
            <c:size val="7"/>
          </c:marker>
          <c:xVal>
            <c:numRef>
              <c:f>Sheet2!$Z$5:$Z$13</c:f>
              <c:numCache>
                <c:formatCode>0.00E+00</c:formatCode>
                <c:ptCount val="9"/>
                <c:pt idx="0">
                  <c:v>7.835277777777776</c:v>
                </c:pt>
                <c:pt idx="1">
                  <c:v>11.206666666666665</c:v>
                </c:pt>
                <c:pt idx="2">
                  <c:v>21.826944444444443</c:v>
                </c:pt>
                <c:pt idx="3">
                  <c:v>27.512222222222221</c:v>
                </c:pt>
                <c:pt idx="4">
                  <c:v>29.914999999999999</c:v>
                </c:pt>
                <c:pt idx="5">
                  <c:v>31.819722222222225</c:v>
                </c:pt>
                <c:pt idx="6">
                  <c:v>33.823333333333338</c:v>
                </c:pt>
                <c:pt idx="7">
                  <c:v>35.822500000000005</c:v>
                </c:pt>
                <c:pt idx="8">
                  <c:v>37.834166666666668</c:v>
                </c:pt>
              </c:numCache>
            </c:numRef>
          </c:xVal>
          <c:yVal>
            <c:numRef>
              <c:f>Sheet2!$AB$5:$AB$13</c:f>
              <c:numCache>
                <c:formatCode>0.00E+00</c:formatCode>
                <c:ptCount val="9"/>
                <c:pt idx="0">
                  <c:v>8.1397635255728193</c:v>
                </c:pt>
                <c:pt idx="1">
                  <c:v>8.9013562222300386</c:v>
                </c:pt>
                <c:pt idx="2">
                  <c:v>7.1229509897904464</c:v>
                </c:pt>
                <c:pt idx="3">
                  <c:v>8.1249157788132891</c:v>
                </c:pt>
                <c:pt idx="4">
                  <c:v>8.5462272025967838</c:v>
                </c:pt>
                <c:pt idx="5">
                  <c:v>9.6149080173632662</c:v>
                </c:pt>
                <c:pt idx="6">
                  <c:v>9.7024286199393259</c:v>
                </c:pt>
                <c:pt idx="7">
                  <c:v>9.8101086530993555</c:v>
                </c:pt>
                <c:pt idx="8">
                  <c:v>6.7016432622479813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421568"/>
        <c:axId val="99422144"/>
      </c:scatterChart>
      <c:valAx>
        <c:axId val="99421568"/>
        <c:scaling>
          <c:orientation val="minMax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(h)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crossAx val="99422144"/>
        <c:crosses val="autoZero"/>
        <c:crossBetween val="midCat"/>
      </c:valAx>
      <c:valAx>
        <c:axId val="9942214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Evaporation Rate (mm/d)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crossAx val="9942156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txPr>
    <a:bodyPr/>
    <a:lstStyle/>
    <a:p>
      <a:pPr>
        <a:defRPr b="1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I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Contribution from Wet &amp; Dry Patch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Wet Patch_Theoretical</c:v>
          </c:tx>
          <c:xVal>
            <c:numRef>
              <c:f>Sheet2!$Z$5:$Z$13</c:f>
              <c:numCache>
                <c:formatCode>0.00E+00</c:formatCode>
                <c:ptCount val="9"/>
                <c:pt idx="0">
                  <c:v>7.835277777777776</c:v>
                </c:pt>
                <c:pt idx="1">
                  <c:v>11.206666666666665</c:v>
                </c:pt>
                <c:pt idx="2">
                  <c:v>21.826944444444443</c:v>
                </c:pt>
                <c:pt idx="3">
                  <c:v>27.512222222222221</c:v>
                </c:pt>
                <c:pt idx="4">
                  <c:v>29.914999999999999</c:v>
                </c:pt>
                <c:pt idx="5">
                  <c:v>31.819722222222225</c:v>
                </c:pt>
                <c:pt idx="6">
                  <c:v>33.823333333333338</c:v>
                </c:pt>
                <c:pt idx="7">
                  <c:v>35.822500000000005</c:v>
                </c:pt>
                <c:pt idx="8">
                  <c:v>37.834166666666668</c:v>
                </c:pt>
              </c:numCache>
            </c:numRef>
          </c:xVal>
          <c:yVal>
            <c:numRef>
              <c:f>Sheet2!$Y$5:$Y$13</c:f>
              <c:numCache>
                <c:formatCode>0.00E+00</c:formatCode>
                <c:ptCount val="9"/>
                <c:pt idx="0">
                  <c:v>12.960236474427182</c:v>
                </c:pt>
                <c:pt idx="1">
                  <c:v>12.198643777769963</c:v>
                </c:pt>
                <c:pt idx="2">
                  <c:v>12.495119241598442</c:v>
                </c:pt>
                <c:pt idx="3">
                  <c:v>9.8815430756311571</c:v>
                </c:pt>
                <c:pt idx="4">
                  <c:v>8.7791138324032172</c:v>
                </c:pt>
                <c:pt idx="5">
                  <c:v>7.1704995045811772</c:v>
                </c:pt>
                <c:pt idx="6">
                  <c:v>6.1975713800606753</c:v>
                </c:pt>
                <c:pt idx="7">
                  <c:v>4.8898913469006429</c:v>
                </c:pt>
                <c:pt idx="8">
                  <c:v>4.4983567377520179</c:v>
                </c:pt>
              </c:numCache>
            </c:numRef>
          </c:yVal>
          <c:smooth val="0"/>
        </c:ser>
        <c:ser>
          <c:idx val="1"/>
          <c:order val="1"/>
          <c:tx>
            <c:v>Dry Patch_Evaluated</c:v>
          </c:tx>
          <c:marker>
            <c:symbol val="diamond"/>
            <c:size val="7"/>
          </c:marker>
          <c:xVal>
            <c:numRef>
              <c:f>Sheet2!$Z$5:$Z$13</c:f>
              <c:numCache>
                <c:formatCode>0.00E+00</c:formatCode>
                <c:ptCount val="9"/>
                <c:pt idx="0">
                  <c:v>7.835277777777776</c:v>
                </c:pt>
                <c:pt idx="1">
                  <c:v>11.206666666666665</c:v>
                </c:pt>
                <c:pt idx="2">
                  <c:v>21.826944444444443</c:v>
                </c:pt>
                <c:pt idx="3">
                  <c:v>27.512222222222221</c:v>
                </c:pt>
                <c:pt idx="4">
                  <c:v>29.914999999999999</c:v>
                </c:pt>
                <c:pt idx="5">
                  <c:v>31.819722222222225</c:v>
                </c:pt>
                <c:pt idx="6">
                  <c:v>33.823333333333338</c:v>
                </c:pt>
                <c:pt idx="7">
                  <c:v>35.822500000000005</c:v>
                </c:pt>
                <c:pt idx="8">
                  <c:v>37.834166666666668</c:v>
                </c:pt>
              </c:numCache>
            </c:numRef>
          </c:xVal>
          <c:yVal>
            <c:numRef>
              <c:f>Sheet2!$AB$5:$AB$13</c:f>
              <c:numCache>
                <c:formatCode>0.00E+00</c:formatCode>
                <c:ptCount val="9"/>
                <c:pt idx="0">
                  <c:v>8.1397635255728193</c:v>
                </c:pt>
                <c:pt idx="1">
                  <c:v>8.9013562222300386</c:v>
                </c:pt>
                <c:pt idx="2">
                  <c:v>7.1229509897904464</c:v>
                </c:pt>
                <c:pt idx="3">
                  <c:v>8.1249157788132891</c:v>
                </c:pt>
                <c:pt idx="4">
                  <c:v>8.5462272025967838</c:v>
                </c:pt>
                <c:pt idx="5">
                  <c:v>9.6149080173632662</c:v>
                </c:pt>
                <c:pt idx="6">
                  <c:v>9.7024286199393259</c:v>
                </c:pt>
                <c:pt idx="7">
                  <c:v>9.8101086530993555</c:v>
                </c:pt>
                <c:pt idx="8">
                  <c:v>6.7016432622479813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424448"/>
        <c:axId val="99425024"/>
      </c:scatterChart>
      <c:valAx>
        <c:axId val="99424448"/>
        <c:scaling>
          <c:orientation val="minMax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(h)</a:t>
                </a:r>
              </a:p>
            </c:rich>
          </c:tx>
          <c:layout/>
          <c:overlay val="0"/>
        </c:title>
        <c:numFmt formatCode="General" sourceLinked="0"/>
        <c:majorTickMark val="out"/>
        <c:minorTickMark val="none"/>
        <c:tickLblPos val="nextTo"/>
        <c:crossAx val="99425024"/>
        <c:crosses val="autoZero"/>
        <c:crossBetween val="midCat"/>
      </c:valAx>
      <c:valAx>
        <c:axId val="9942502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Evaporation Rate (mm/d)</a:t>
                </a:r>
              </a:p>
            </c:rich>
          </c:tx>
          <c:layout/>
          <c:overlay val="0"/>
        </c:title>
        <c:numFmt formatCode="General" sourceLinked="0"/>
        <c:majorTickMark val="out"/>
        <c:minorTickMark val="none"/>
        <c:tickLblPos val="nextTo"/>
        <c:crossAx val="9942444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txPr>
    <a:bodyPr/>
    <a:lstStyle/>
    <a:p>
      <a:pPr>
        <a:defRPr b="1"/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41</xdr:row>
      <xdr:rowOff>0</xdr:rowOff>
    </xdr:from>
    <xdr:to>
      <xdr:col>7</xdr:col>
      <xdr:colOff>447675</xdr:colOff>
      <xdr:row>55</xdr:row>
      <xdr:rowOff>76200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41</xdr:row>
      <xdr:rowOff>0</xdr:rowOff>
    </xdr:from>
    <xdr:to>
      <xdr:col>7</xdr:col>
      <xdr:colOff>447675</xdr:colOff>
      <xdr:row>55</xdr:row>
      <xdr:rowOff>76200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41</xdr:row>
      <xdr:rowOff>0</xdr:rowOff>
    </xdr:from>
    <xdr:to>
      <xdr:col>7</xdr:col>
      <xdr:colOff>447675</xdr:colOff>
      <xdr:row>55</xdr:row>
      <xdr:rowOff>76200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19</xdr:col>
      <xdr:colOff>0</xdr:colOff>
      <xdr:row>30</xdr:row>
      <xdr:rowOff>19050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200025</xdr:colOff>
      <xdr:row>3</xdr:row>
      <xdr:rowOff>133350</xdr:rowOff>
    </xdr:from>
    <xdr:to>
      <xdr:col>35</xdr:col>
      <xdr:colOff>504825</xdr:colOff>
      <xdr:row>18</xdr:row>
      <xdr:rowOff>19050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19</xdr:col>
      <xdr:colOff>600075</xdr:colOff>
      <xdr:row>24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0"/>
  <sheetViews>
    <sheetView workbookViewId="0"/>
  </sheetViews>
  <sheetFormatPr defaultRowHeight="15" x14ac:dyDescent="0.25"/>
  <cols>
    <col min="1" max="2" width="12.42578125" style="1" bestFit="1" customWidth="1"/>
    <col min="3" max="4" width="8.5703125" style="1" bestFit="1" customWidth="1"/>
    <col min="5" max="5" width="8.28515625" style="1" bestFit="1" customWidth="1"/>
    <col min="6" max="8" width="12" style="1" bestFit="1" customWidth="1"/>
    <col min="9" max="9" width="12.42578125" style="1" bestFit="1" customWidth="1"/>
    <col min="10" max="10" width="12.140625" style="1" bestFit="1" customWidth="1"/>
    <col min="11" max="11" width="12.85546875" style="1" bestFit="1" customWidth="1"/>
    <col min="12" max="12" width="12.5703125" style="1" bestFit="1" customWidth="1"/>
    <col min="13" max="15" width="12" style="1" bestFit="1" customWidth="1"/>
    <col min="16" max="16" width="13.7109375" style="1" bestFit="1" customWidth="1"/>
    <col min="17" max="18" width="8.28515625" style="1" bestFit="1" customWidth="1"/>
    <col min="19" max="20" width="8.5703125" style="1" bestFit="1" customWidth="1"/>
    <col min="21" max="21" width="8.28515625" style="1" bestFit="1" customWidth="1"/>
    <col min="22" max="22" width="10.7109375" style="1" bestFit="1" customWidth="1"/>
    <col min="23" max="23" width="9.5703125" style="1" bestFit="1" customWidth="1"/>
    <col min="24" max="16384" width="9.140625" style="1"/>
  </cols>
  <sheetData>
    <row r="1" spans="1:23" ht="15.75" x14ac:dyDescent="0.25">
      <c r="A1" s="3" t="s">
        <v>2</v>
      </c>
      <c r="B1" s="3" t="s">
        <v>3</v>
      </c>
      <c r="C1" s="3" t="s">
        <v>1</v>
      </c>
      <c r="D1" s="3" t="s">
        <v>0</v>
      </c>
      <c r="E1" s="2" t="s">
        <v>4</v>
      </c>
      <c r="F1" s="2" t="s">
        <v>6</v>
      </c>
      <c r="G1" s="2" t="s">
        <v>7</v>
      </c>
      <c r="H1" s="2" t="s">
        <v>8</v>
      </c>
      <c r="I1" s="2" t="s">
        <v>9</v>
      </c>
      <c r="J1" s="2" t="s">
        <v>10</v>
      </c>
      <c r="K1" s="2" t="s">
        <v>11</v>
      </c>
      <c r="L1" s="2" t="s">
        <v>12</v>
      </c>
      <c r="M1" s="2" t="s">
        <v>13</v>
      </c>
      <c r="N1" s="2" t="s">
        <v>14</v>
      </c>
      <c r="O1" s="2" t="s">
        <v>15</v>
      </c>
      <c r="P1" s="2" t="s">
        <v>29</v>
      </c>
      <c r="Q1" s="4" t="s">
        <v>16</v>
      </c>
      <c r="R1" s="4" t="s">
        <v>17</v>
      </c>
      <c r="S1" s="2" t="s">
        <v>5</v>
      </c>
      <c r="T1" s="2" t="s">
        <v>25</v>
      </c>
      <c r="U1" s="10" t="s">
        <v>26</v>
      </c>
      <c r="V1" s="10" t="s">
        <v>28</v>
      </c>
      <c r="W1" s="10" t="s">
        <v>30</v>
      </c>
    </row>
    <row r="2" spans="1:23" x14ac:dyDescent="0.25">
      <c r="A2" s="3" t="s">
        <v>18</v>
      </c>
      <c r="B2" s="3" t="s">
        <v>18</v>
      </c>
      <c r="C2" s="3" t="s">
        <v>19</v>
      </c>
      <c r="D2" s="3" t="s">
        <v>20</v>
      </c>
      <c r="E2" s="2" t="s">
        <v>21</v>
      </c>
      <c r="F2" s="2" t="s">
        <v>22</v>
      </c>
      <c r="G2" s="2" t="s">
        <v>22</v>
      </c>
      <c r="H2" s="2" t="s">
        <v>22</v>
      </c>
      <c r="I2" s="2" t="s">
        <v>23</v>
      </c>
      <c r="J2" s="2" t="s">
        <v>23</v>
      </c>
      <c r="K2" s="2" t="s">
        <v>23</v>
      </c>
      <c r="L2" s="2" t="s">
        <v>23</v>
      </c>
      <c r="M2" s="2" t="s">
        <v>23</v>
      </c>
      <c r="N2" s="2" t="s">
        <v>23</v>
      </c>
      <c r="O2" s="2" t="s">
        <v>24</v>
      </c>
      <c r="P2" s="2" t="s">
        <v>23</v>
      </c>
      <c r="Q2" s="5"/>
      <c r="R2" s="5"/>
      <c r="S2" s="2"/>
      <c r="U2" s="10" t="s">
        <v>27</v>
      </c>
      <c r="V2" s="10" t="s">
        <v>32</v>
      </c>
      <c r="W2" s="10" t="s">
        <v>31</v>
      </c>
    </row>
    <row r="3" spans="1:23" x14ac:dyDescent="0.25">
      <c r="A3" s="7"/>
      <c r="B3" s="7"/>
      <c r="C3" s="7"/>
      <c r="D3" s="7"/>
      <c r="E3" s="6"/>
      <c r="F3" s="6"/>
      <c r="G3" s="6"/>
      <c r="H3" s="8"/>
      <c r="I3" s="6"/>
      <c r="J3" s="6"/>
      <c r="K3" s="6"/>
      <c r="L3" s="6"/>
      <c r="M3" s="6"/>
      <c r="N3" s="6"/>
      <c r="O3" s="6"/>
      <c r="P3" s="6"/>
      <c r="S3" s="6"/>
    </row>
    <row r="4" spans="1:23" x14ac:dyDescent="0.25">
      <c r="A4" s="7">
        <v>24</v>
      </c>
      <c r="B4" s="7">
        <v>25</v>
      </c>
      <c r="C4" s="7">
        <v>30</v>
      </c>
      <c r="D4" s="7">
        <f>A4-B4</f>
        <v>-1</v>
      </c>
      <c r="E4" s="6">
        <v>2.2499999999999999E-2</v>
      </c>
      <c r="F4" s="6">
        <f t="shared" ref="F4:F20" si="0">(EXP(77.345+(0.0057*(273.15+A4))-(7235/(273.15+A4))))/((273.15+A4)^(8.2))</f>
        <v>2975.1171299801654</v>
      </c>
      <c r="G4" s="6">
        <f t="shared" ref="G4:G20" si="1">(EXP(77.345+(0.0057*(273.15+B4))-(7235/(273.15+B4))))/((273.15+B4)^(8.2))</f>
        <v>3158.5016332003511</v>
      </c>
      <c r="H4" s="8">
        <f t="shared" ref="H4:H20" si="2">0.01*C4*G4</f>
        <v>947.55048996010532</v>
      </c>
      <c r="I4" s="6">
        <f t="shared" ref="I4:I20" si="3">2.2*F4/(273.15+A4)</f>
        <v>22.026780030140888</v>
      </c>
      <c r="J4" s="6">
        <f t="shared" ref="J4:J20" si="4">1000*(90750.113-F4)/(287*(273.15+A4))</f>
        <v>1029.2317770271686</v>
      </c>
      <c r="K4" s="6">
        <f t="shared" ref="K4:K20" si="5">0.01*C4*2.2*G4/(273.15+B4)</f>
        <v>6.9918198152347211</v>
      </c>
      <c r="L4" s="6">
        <f t="shared" ref="L4:L20" si="6">1000*(90750.113-H4)/(287*(273.15+B4))</f>
        <v>1049.4748102268275</v>
      </c>
      <c r="M4" s="6">
        <f>I4+J4</f>
        <v>1051.2585570573094</v>
      </c>
      <c r="N4" s="6">
        <f>K4+L4</f>
        <v>1056.4666300420622</v>
      </c>
      <c r="O4" s="6">
        <f t="shared" ref="O4:O20" si="7">0.001*(I4-0.01*C4*K4)</f>
        <v>1.9929234085570471E-2</v>
      </c>
      <c r="P4" s="6">
        <f t="shared" ref="P4:P20" si="8">I4-0.01*C4*K4</f>
        <v>19.929234085570471</v>
      </c>
      <c r="Q4" s="5">
        <f t="shared" ref="Q4:Q20" si="9">0.715-0.0001*0.5*(A4+B4)</f>
        <v>0.71255000000000002</v>
      </c>
      <c r="R4" s="5">
        <f t="shared" ref="R4:R20" si="10">0.0000132+0.000000095*0.5*(A4+B4)</f>
        <v>1.55275E-5</v>
      </c>
      <c r="S4" s="5">
        <f t="shared" ref="S4:S20" si="11">9.81*(2*(N4-M4)/(N4+M4))*(E4^(1.5))/(R4^2/Q4)</f>
        <v>483557.50173844671</v>
      </c>
      <c r="T4" s="9">
        <f>0.264*(S4^0.292)</f>
        <v>12.063206977935851</v>
      </c>
      <c r="U4" s="9">
        <f>T4*0.000029343/0.15</f>
        <v>2.3598045490238113E-3</v>
      </c>
      <c r="V4" s="9">
        <f>U4*P4</f>
        <v>4.7029097253689596E-2</v>
      </c>
      <c r="W4" s="9">
        <f>V4*86400*10/10000</f>
        <v>4.0633140027187808</v>
      </c>
    </row>
    <row r="5" spans="1:23" x14ac:dyDescent="0.25">
      <c r="A5" s="7">
        <v>25</v>
      </c>
      <c r="B5" s="7">
        <v>25</v>
      </c>
      <c r="C5" s="7">
        <v>30</v>
      </c>
      <c r="D5" s="7">
        <f t="shared" ref="D5:D20" si="12">A5-B5</f>
        <v>0</v>
      </c>
      <c r="E5" s="6">
        <v>2.2499999999999999E-2</v>
      </c>
      <c r="F5" s="6">
        <f t="shared" si="0"/>
        <v>3158.5016332003511</v>
      </c>
      <c r="G5" s="6">
        <f t="shared" si="1"/>
        <v>3158.5016332003511</v>
      </c>
      <c r="H5" s="8">
        <f t="shared" si="2"/>
        <v>947.55048996010532</v>
      </c>
      <c r="I5" s="6">
        <f t="shared" si="3"/>
        <v>23.306066050782402</v>
      </c>
      <c r="J5" s="6">
        <f t="shared" si="4"/>
        <v>1023.636599527512</v>
      </c>
      <c r="K5" s="6">
        <f t="shared" si="5"/>
        <v>6.9918198152347211</v>
      </c>
      <c r="L5" s="6">
        <f t="shared" si="6"/>
        <v>1049.4748102268275</v>
      </c>
      <c r="M5" s="6">
        <f t="shared" ref="M5:M9" si="13">I5+J5</f>
        <v>1046.9426655782943</v>
      </c>
      <c r="N5" s="6">
        <f t="shared" ref="N5:N9" si="14">K5+L5</f>
        <v>1056.4666300420622</v>
      </c>
      <c r="O5" s="6">
        <f t="shared" si="7"/>
        <v>2.1208520106211985E-2</v>
      </c>
      <c r="P5" s="6">
        <f t="shared" si="8"/>
        <v>21.208520106211985</v>
      </c>
      <c r="Q5" s="5">
        <f t="shared" si="9"/>
        <v>0.71250000000000002</v>
      </c>
      <c r="R5" s="5">
        <f t="shared" si="10"/>
        <v>1.5574999999999999E-5</v>
      </c>
      <c r="S5" s="5">
        <f t="shared" si="11"/>
        <v>880634.13527039136</v>
      </c>
      <c r="T5" s="9">
        <f t="shared" ref="T5:T20" si="15">0.264*(S5^0.292)</f>
        <v>14.370908275247764</v>
      </c>
      <c r="U5" s="9">
        <f t="shared" ref="U5:U40" si="16">T5*0.000029343/0.15</f>
        <v>2.8112370768039676E-3</v>
      </c>
      <c r="V5" s="9">
        <f t="shared" ref="V5:V20" si="17">U5*P5</f>
        <v>5.9622178066725554E-2</v>
      </c>
      <c r="W5" s="9">
        <f t="shared" ref="W5:W20" si="18">V5*86400*10/10000</f>
        <v>5.1513561849650875</v>
      </c>
    </row>
    <row r="6" spans="1:23" x14ac:dyDescent="0.25">
      <c r="A6" s="7">
        <v>26</v>
      </c>
      <c r="B6" s="7">
        <v>25</v>
      </c>
      <c r="C6" s="7">
        <v>30</v>
      </c>
      <c r="D6" s="7">
        <f t="shared" si="12"/>
        <v>1</v>
      </c>
      <c r="E6" s="6">
        <v>2.2499999999999999E-2</v>
      </c>
      <c r="F6" s="6">
        <f t="shared" si="0"/>
        <v>3351.668772324198</v>
      </c>
      <c r="G6" s="6">
        <f t="shared" si="1"/>
        <v>3158.5016332003511</v>
      </c>
      <c r="H6" s="8">
        <f t="shared" si="2"/>
        <v>947.55048996010532</v>
      </c>
      <c r="I6" s="6">
        <f t="shared" si="3"/>
        <v>24.648742433940289</v>
      </c>
      <c r="J6" s="6">
        <f t="shared" si="4"/>
        <v>1017.9648868970309</v>
      </c>
      <c r="K6" s="6">
        <f t="shared" si="5"/>
        <v>6.9918198152347211</v>
      </c>
      <c r="L6" s="6">
        <f t="shared" si="6"/>
        <v>1049.4748102268275</v>
      </c>
      <c r="M6" s="6">
        <f t="shared" si="13"/>
        <v>1042.6136293309712</v>
      </c>
      <c r="N6" s="6">
        <f t="shared" si="14"/>
        <v>1056.4666300420622</v>
      </c>
      <c r="O6" s="6">
        <f t="shared" si="7"/>
        <v>2.2551196489369874E-2</v>
      </c>
      <c r="P6" s="6">
        <f t="shared" si="8"/>
        <v>22.551196489369872</v>
      </c>
      <c r="Q6" s="5">
        <f t="shared" si="9"/>
        <v>0.71244999999999992</v>
      </c>
      <c r="R6" s="5">
        <f t="shared" si="10"/>
        <v>1.5622500000000002E-5</v>
      </c>
      <c r="S6" s="5">
        <f t="shared" si="11"/>
        <v>1275677.5612203705</v>
      </c>
      <c r="T6" s="9">
        <f t="shared" si="15"/>
        <v>16.013279148922404</v>
      </c>
      <c r="U6" s="9">
        <f t="shared" si="16"/>
        <v>3.132517667112201E-3</v>
      </c>
      <c r="V6" s="9">
        <f t="shared" si="17"/>
        <v>7.0642021417469766E-2</v>
      </c>
      <c r="W6" s="9">
        <f t="shared" si="18"/>
        <v>6.1034706504693883</v>
      </c>
    </row>
    <row r="7" spans="1:23" x14ac:dyDescent="0.25">
      <c r="A7" s="7">
        <v>27</v>
      </c>
      <c r="B7" s="7">
        <v>25</v>
      </c>
      <c r="C7" s="7">
        <v>30</v>
      </c>
      <c r="D7" s="7">
        <f t="shared" si="12"/>
        <v>2</v>
      </c>
      <c r="E7" s="6">
        <v>2.2499999999999999E-2</v>
      </c>
      <c r="F7" s="6">
        <f t="shared" si="0"/>
        <v>3555.0534347297348</v>
      </c>
      <c r="G7" s="6">
        <f t="shared" si="1"/>
        <v>3158.5016332003511</v>
      </c>
      <c r="H7" s="8">
        <f t="shared" si="2"/>
        <v>947.55048996010532</v>
      </c>
      <c r="I7" s="6">
        <f t="shared" si="3"/>
        <v>26.057363173098178</v>
      </c>
      <c r="J7" s="6">
        <f t="shared" si="4"/>
        <v>1012.2123556719929</v>
      </c>
      <c r="K7" s="6">
        <f t="shared" si="5"/>
        <v>6.9918198152347211</v>
      </c>
      <c r="L7" s="6">
        <f t="shared" si="6"/>
        <v>1049.4748102268275</v>
      </c>
      <c r="M7" s="6">
        <f t="shared" si="13"/>
        <v>1038.2697188450911</v>
      </c>
      <c r="N7" s="6">
        <f t="shared" si="14"/>
        <v>1056.4666300420622</v>
      </c>
      <c r="O7" s="6">
        <f t="shared" si="7"/>
        <v>2.3959817228527761E-2</v>
      </c>
      <c r="P7" s="6">
        <f t="shared" si="8"/>
        <v>23.959817228527761</v>
      </c>
      <c r="Q7" s="5">
        <f t="shared" si="9"/>
        <v>0.71239999999999992</v>
      </c>
      <c r="R7" s="5">
        <f t="shared" si="10"/>
        <v>1.5670000000000001E-5</v>
      </c>
      <c r="S7" s="5">
        <f t="shared" si="11"/>
        <v>1668887.2812805271</v>
      </c>
      <c r="T7" s="9">
        <f t="shared" si="15"/>
        <v>17.32018842227922</v>
      </c>
      <c r="U7" s="9">
        <f t="shared" si="16"/>
        <v>3.3881752591662611E-3</v>
      </c>
      <c r="V7" s="9">
        <f t="shared" si="17"/>
        <v>8.1180059947843303E-2</v>
      </c>
      <c r="W7" s="9">
        <f t="shared" si="18"/>
        <v>7.0139571794936604</v>
      </c>
    </row>
    <row r="8" spans="1:23" x14ac:dyDescent="0.25">
      <c r="A8" s="7">
        <v>28</v>
      </c>
      <c r="B8" s="7">
        <v>25</v>
      </c>
      <c r="C8" s="7">
        <v>30</v>
      </c>
      <c r="D8" s="7">
        <f t="shared" si="12"/>
        <v>3</v>
      </c>
      <c r="E8" s="6">
        <v>2.2499999999999999E-2</v>
      </c>
      <c r="F8" s="6">
        <f t="shared" si="0"/>
        <v>3769.1055437563177</v>
      </c>
      <c r="G8" s="6">
        <f t="shared" si="1"/>
        <v>3158.5016332003511</v>
      </c>
      <c r="H8" s="8">
        <f t="shared" si="2"/>
        <v>947.55048996010532</v>
      </c>
      <c r="I8" s="6">
        <f t="shared" si="3"/>
        <v>27.534558181185123</v>
      </c>
      <c r="J8" s="6">
        <f t="shared" si="4"/>
        <v>1006.3746053165963</v>
      </c>
      <c r="K8" s="6">
        <f t="shared" si="5"/>
        <v>6.9918198152347211</v>
      </c>
      <c r="L8" s="6">
        <f t="shared" si="6"/>
        <v>1049.4748102268275</v>
      </c>
      <c r="M8" s="6">
        <f t="shared" si="13"/>
        <v>1033.9091634977815</v>
      </c>
      <c r="N8" s="6">
        <f t="shared" si="14"/>
        <v>1056.4666300420622</v>
      </c>
      <c r="O8" s="6">
        <f t="shared" si="7"/>
        <v>2.5437012236614705E-2</v>
      </c>
      <c r="P8" s="6">
        <f t="shared" si="8"/>
        <v>25.437012236614706</v>
      </c>
      <c r="Q8" s="5">
        <f t="shared" si="9"/>
        <v>0.71234999999999993</v>
      </c>
      <c r="R8" s="5">
        <f t="shared" si="10"/>
        <v>1.57175E-5</v>
      </c>
      <c r="S8" s="5">
        <f t="shared" si="11"/>
        <v>2060464.9207303622</v>
      </c>
      <c r="T8" s="9">
        <f t="shared" si="15"/>
        <v>18.419666917654826</v>
      </c>
      <c r="U8" s="9">
        <f t="shared" si="16"/>
        <v>3.6032552424316374E-3</v>
      </c>
      <c r="V8" s="9">
        <f t="shared" si="17"/>
        <v>9.165604769337965E-2</v>
      </c>
      <c r="W8" s="9">
        <f t="shared" si="18"/>
        <v>7.9190825207080024</v>
      </c>
    </row>
    <row r="9" spans="1:23" x14ac:dyDescent="0.25">
      <c r="A9" s="7">
        <v>29</v>
      </c>
      <c r="B9" s="7">
        <v>25</v>
      </c>
      <c r="C9" s="7">
        <v>30</v>
      </c>
      <c r="D9" s="7">
        <f t="shared" si="12"/>
        <v>4</v>
      </c>
      <c r="E9" s="6">
        <v>2.2499999999999999E-2</v>
      </c>
      <c r="F9" s="6">
        <f t="shared" si="0"/>
        <v>3994.2904004730208</v>
      </c>
      <c r="G9" s="6">
        <f t="shared" si="1"/>
        <v>3158.5016332003511</v>
      </c>
      <c r="H9" s="8">
        <f t="shared" si="2"/>
        <v>947.55048996010532</v>
      </c>
      <c r="I9" s="6">
        <f t="shared" si="3"/>
        <v>29.083034522722649</v>
      </c>
      <c r="J9" s="6">
        <f t="shared" si="4"/>
        <v>1000.447116219094</v>
      </c>
      <c r="K9" s="6">
        <f t="shared" si="5"/>
        <v>6.9918198152347211</v>
      </c>
      <c r="L9" s="6">
        <f t="shared" si="6"/>
        <v>1049.4748102268275</v>
      </c>
      <c r="M9" s="6">
        <f t="shared" si="13"/>
        <v>1029.5301507418167</v>
      </c>
      <c r="N9" s="6">
        <f t="shared" si="14"/>
        <v>1056.4666300420622</v>
      </c>
      <c r="O9" s="6">
        <f t="shared" si="7"/>
        <v>2.6985488578152233E-2</v>
      </c>
      <c r="P9" s="6">
        <f t="shared" si="8"/>
        <v>26.985488578152232</v>
      </c>
      <c r="Q9" s="5">
        <f t="shared" si="9"/>
        <v>0.71229999999999993</v>
      </c>
      <c r="R9" s="5">
        <f t="shared" si="10"/>
        <v>1.5765000000000002E-5</v>
      </c>
      <c r="S9" s="5">
        <f t="shared" si="11"/>
        <v>2450614.346705941</v>
      </c>
      <c r="T9" s="9">
        <f t="shared" si="15"/>
        <v>19.376361062881802</v>
      </c>
      <c r="U9" s="9">
        <f t="shared" si="16"/>
        <v>3.7904037511209388E-3</v>
      </c>
      <c r="V9" s="9">
        <f t="shared" si="17"/>
        <v>0.10228589713245947</v>
      </c>
      <c r="W9" s="9">
        <f t="shared" si="18"/>
        <v>8.8375015122444989</v>
      </c>
    </row>
    <row r="10" spans="1:23" x14ac:dyDescent="0.25">
      <c r="A10" s="7">
        <v>30</v>
      </c>
      <c r="B10" s="7">
        <v>25</v>
      </c>
      <c r="C10" s="7">
        <v>30</v>
      </c>
      <c r="D10" s="7">
        <f t="shared" si="12"/>
        <v>5</v>
      </c>
      <c r="E10" s="6">
        <v>2.2499999999999999E-2</v>
      </c>
      <c r="F10" s="6">
        <f t="shared" si="0"/>
        <v>4231.0890272287934</v>
      </c>
      <c r="G10" s="6">
        <f t="shared" si="1"/>
        <v>3158.5016332003511</v>
      </c>
      <c r="H10" s="8">
        <f t="shared" si="2"/>
        <v>947.55048996010532</v>
      </c>
      <c r="I10" s="6">
        <f t="shared" si="3"/>
        <v>30.705577634515414</v>
      </c>
      <c r="J10" s="6">
        <f t="shared" si="4"/>
        <v>994.42524770710338</v>
      </c>
      <c r="K10" s="6">
        <f t="shared" si="5"/>
        <v>6.9918198152347211</v>
      </c>
      <c r="L10" s="6">
        <f t="shared" si="6"/>
        <v>1049.4748102268275</v>
      </c>
      <c r="M10" s="6">
        <f t="shared" ref="M10:M20" si="19">I10+J10</f>
        <v>1025.1308253416189</v>
      </c>
      <c r="N10" s="6">
        <f t="shared" ref="N10:N20" si="20">K10+L10</f>
        <v>1056.4666300420622</v>
      </c>
      <c r="O10" s="6">
        <f t="shared" si="7"/>
        <v>2.8608031689944999E-2</v>
      </c>
      <c r="P10" s="6">
        <f t="shared" si="8"/>
        <v>28.608031689944998</v>
      </c>
      <c r="Q10" s="5">
        <f t="shared" si="9"/>
        <v>0.71224999999999994</v>
      </c>
      <c r="R10" s="5">
        <f t="shared" si="10"/>
        <v>1.5812500000000001E-5</v>
      </c>
      <c r="S10" s="5">
        <f t="shared" si="11"/>
        <v>2839541.7895534397</v>
      </c>
      <c r="T10" s="9">
        <f t="shared" si="15"/>
        <v>20.227975555028902</v>
      </c>
      <c r="U10" s="9">
        <f t="shared" si="16"/>
        <v>3.9569965780747538E-3</v>
      </c>
      <c r="V10" s="9">
        <f t="shared" si="17"/>
        <v>0.11320188350256648</v>
      </c>
      <c r="W10" s="9">
        <f t="shared" si="18"/>
        <v>9.780642734621745</v>
      </c>
    </row>
    <row r="11" spans="1:23" x14ac:dyDescent="0.25">
      <c r="A11" s="7">
        <v>31</v>
      </c>
      <c r="B11" s="7">
        <v>25</v>
      </c>
      <c r="C11" s="7">
        <v>30</v>
      </c>
      <c r="D11" s="7">
        <f t="shared" si="12"/>
        <v>6</v>
      </c>
      <c r="E11" s="6">
        <v>2.2499999999999999E-2</v>
      </c>
      <c r="F11" s="6">
        <f t="shared" si="0"/>
        <v>4479.9985128234302</v>
      </c>
      <c r="G11" s="6">
        <f t="shared" si="1"/>
        <v>3158.5016332003511</v>
      </c>
      <c r="H11" s="8">
        <f t="shared" si="2"/>
        <v>947.55048996010532</v>
      </c>
      <c r="I11" s="6">
        <f t="shared" si="3"/>
        <v>32.405052533985035</v>
      </c>
      <c r="J11" s="6">
        <f t="shared" si="4"/>
        <v>988.30423608349975</v>
      </c>
      <c r="K11" s="6">
        <f t="shared" si="5"/>
        <v>6.9918198152347211</v>
      </c>
      <c r="L11" s="6">
        <f t="shared" si="6"/>
        <v>1049.4748102268275</v>
      </c>
      <c r="M11" s="6">
        <f t="shared" si="19"/>
        <v>1020.7092886174847</v>
      </c>
      <c r="N11" s="6">
        <f t="shared" si="20"/>
        <v>1056.4666300420622</v>
      </c>
      <c r="O11" s="6">
        <f t="shared" si="7"/>
        <v>3.0307506589414619E-2</v>
      </c>
      <c r="P11" s="6">
        <f t="shared" si="8"/>
        <v>30.307506589414619</v>
      </c>
      <c r="Q11" s="5">
        <f t="shared" si="9"/>
        <v>0.71219999999999994</v>
      </c>
      <c r="R11" s="5">
        <f t="shared" si="10"/>
        <v>1.5860000000000001E-5</v>
      </c>
      <c r="S11" s="5">
        <f t="shared" si="11"/>
        <v>3227455.9675674993</v>
      </c>
      <c r="T11" s="9">
        <f t="shared" si="15"/>
        <v>20.998638739838213</v>
      </c>
      <c r="U11" s="9">
        <f t="shared" si="16"/>
        <v>4.1077537102871516E-3</v>
      </c>
      <c r="V11" s="9">
        <f t="shared" si="17"/>
        <v>0.1244957726422202</v>
      </c>
      <c r="W11" s="9">
        <f t="shared" si="18"/>
        <v>10.756434756287824</v>
      </c>
    </row>
    <row r="12" spans="1:23" x14ac:dyDescent="0.25">
      <c r="A12" s="7">
        <v>32</v>
      </c>
      <c r="B12" s="7">
        <v>25</v>
      </c>
      <c r="C12" s="7">
        <v>30</v>
      </c>
      <c r="D12" s="7">
        <f t="shared" si="12"/>
        <v>7</v>
      </c>
      <c r="E12" s="6">
        <v>2.2499999999999999E-2</v>
      </c>
      <c r="F12" s="6">
        <f t="shared" si="0"/>
        <v>4741.5323591331353</v>
      </c>
      <c r="G12" s="6">
        <f t="shared" si="1"/>
        <v>3158.5016332003511</v>
      </c>
      <c r="H12" s="8">
        <f t="shared" si="2"/>
        <v>947.55048996010532</v>
      </c>
      <c r="I12" s="6">
        <f t="shared" si="3"/>
        <v>34.18440501423202</v>
      </c>
      <c r="J12" s="6">
        <f t="shared" si="4"/>
        <v>982.0791926843184</v>
      </c>
      <c r="K12" s="6">
        <f t="shared" si="5"/>
        <v>6.9918198152347211</v>
      </c>
      <c r="L12" s="6">
        <f t="shared" si="6"/>
        <v>1049.4748102268275</v>
      </c>
      <c r="M12" s="6">
        <f t="shared" si="19"/>
        <v>1016.2635976985504</v>
      </c>
      <c r="N12" s="6">
        <f t="shared" si="20"/>
        <v>1056.4666300420622</v>
      </c>
      <c r="O12" s="6">
        <f t="shared" si="7"/>
        <v>3.2086859069661605E-2</v>
      </c>
      <c r="P12" s="6">
        <f t="shared" si="8"/>
        <v>32.086859069661607</v>
      </c>
      <c r="Q12" s="5">
        <f t="shared" si="9"/>
        <v>0.71214999999999995</v>
      </c>
      <c r="R12" s="5">
        <f t="shared" si="10"/>
        <v>1.59075E-5</v>
      </c>
      <c r="S12" s="5">
        <f t="shared" si="11"/>
        <v>3614568.2154315938</v>
      </c>
      <c r="T12" s="9">
        <f t="shared" si="15"/>
        <v>21.704830720956458</v>
      </c>
      <c r="U12" s="9">
        <f t="shared" si="16"/>
        <v>4.2458989856335033E-3</v>
      </c>
      <c r="V12" s="9">
        <f t="shared" si="17"/>
        <v>0.1362375623760414</v>
      </c>
      <c r="W12" s="9">
        <f t="shared" si="18"/>
        <v>11.770925389289975</v>
      </c>
    </row>
    <row r="13" spans="1:23" x14ac:dyDescent="0.25">
      <c r="A13" s="7">
        <v>33</v>
      </c>
      <c r="B13" s="7">
        <v>25</v>
      </c>
      <c r="C13" s="7">
        <v>30</v>
      </c>
      <c r="D13" s="7">
        <f t="shared" si="12"/>
        <v>8</v>
      </c>
      <c r="E13" s="6">
        <v>2.2499999999999999E-2</v>
      </c>
      <c r="F13" s="6">
        <f t="shared" si="0"/>
        <v>5016.2208290267827</v>
      </c>
      <c r="G13" s="6">
        <f t="shared" si="1"/>
        <v>3158.5016332003511</v>
      </c>
      <c r="H13" s="8">
        <f t="shared" si="2"/>
        <v>947.55048996010532</v>
      </c>
      <c r="I13" s="6">
        <f t="shared" si="3"/>
        <v>36.046662824951575</v>
      </c>
      <c r="J13" s="6">
        <f t="shared" si="4"/>
        <v>975.74510196003098</v>
      </c>
      <c r="K13" s="6">
        <f t="shared" si="5"/>
        <v>6.9918198152347211</v>
      </c>
      <c r="L13" s="6">
        <f t="shared" si="6"/>
        <v>1049.4748102268275</v>
      </c>
      <c r="M13" s="6">
        <f t="shared" si="19"/>
        <v>1011.7917647849825</v>
      </c>
      <c r="N13" s="6">
        <f t="shared" si="20"/>
        <v>1056.4666300420622</v>
      </c>
      <c r="O13" s="6">
        <f t="shared" si="7"/>
        <v>3.3949116880381165E-2</v>
      </c>
      <c r="P13" s="6">
        <f t="shared" si="8"/>
        <v>33.949116880381162</v>
      </c>
      <c r="Q13" s="5">
        <f t="shared" si="9"/>
        <v>0.71209999999999996</v>
      </c>
      <c r="R13" s="5">
        <f t="shared" si="10"/>
        <v>1.5955000000000002E-5</v>
      </c>
      <c r="S13" s="5">
        <f t="shared" si="11"/>
        <v>4001092.6166995792</v>
      </c>
      <c r="T13" s="9">
        <f t="shared" si="15"/>
        <v>22.358366938396443</v>
      </c>
      <c r="U13" s="9">
        <f t="shared" si="16"/>
        <v>4.3737437404891121E-3</v>
      </c>
      <c r="V13" s="9">
        <f t="shared" si="17"/>
        <v>0.14848473745070037</v>
      </c>
      <c r="W13" s="9">
        <f t="shared" si="18"/>
        <v>12.829081315740511</v>
      </c>
    </row>
    <row r="14" spans="1:23" x14ac:dyDescent="0.25">
      <c r="A14" s="7">
        <v>34</v>
      </c>
      <c r="B14" s="7">
        <v>25</v>
      </c>
      <c r="C14" s="7">
        <v>30</v>
      </c>
      <c r="D14" s="7">
        <f t="shared" si="12"/>
        <v>9</v>
      </c>
      <c r="E14" s="6">
        <v>2.2499999999999999E-2</v>
      </c>
      <c r="F14" s="6">
        <f t="shared" si="0"/>
        <v>5304.6112954028777</v>
      </c>
      <c r="G14" s="6">
        <f t="shared" si="1"/>
        <v>3158.5016332003511</v>
      </c>
      <c r="H14" s="8">
        <f t="shared" si="2"/>
        <v>947.55048996010532</v>
      </c>
      <c r="I14" s="6">
        <f t="shared" si="3"/>
        <v>37.994936838308099</v>
      </c>
      <c r="J14" s="6">
        <f t="shared" si="4"/>
        <v>969.29681958158801</v>
      </c>
      <c r="K14" s="6">
        <f t="shared" si="5"/>
        <v>6.9918198152347211</v>
      </c>
      <c r="L14" s="6">
        <f t="shared" si="6"/>
        <v>1049.4748102268275</v>
      </c>
      <c r="M14" s="6">
        <f t="shared" si="19"/>
        <v>1007.2917564198962</v>
      </c>
      <c r="N14" s="6">
        <f t="shared" si="20"/>
        <v>1056.4666300420622</v>
      </c>
      <c r="O14" s="6">
        <f t="shared" si="7"/>
        <v>3.5897390893737689E-2</v>
      </c>
      <c r="P14" s="6">
        <f t="shared" si="8"/>
        <v>35.897390893737686</v>
      </c>
      <c r="Q14" s="5">
        <f t="shared" si="9"/>
        <v>0.71204999999999996</v>
      </c>
      <c r="R14" s="5">
        <f t="shared" si="10"/>
        <v>1.6002500000000001E-5</v>
      </c>
      <c r="S14" s="5">
        <f t="shared" si="11"/>
        <v>4387246.1406769622</v>
      </c>
      <c r="T14" s="9">
        <f t="shared" si="15"/>
        <v>22.968042919983912</v>
      </c>
      <c r="U14" s="9">
        <f t="shared" si="16"/>
        <v>4.493008556007253E-3</v>
      </c>
      <c r="V14" s="9">
        <f t="shared" si="17"/>
        <v>0.16128728442390028</v>
      </c>
      <c r="W14" s="9">
        <f t="shared" si="18"/>
        <v>13.935221374224986</v>
      </c>
    </row>
    <row r="15" spans="1:23" x14ac:dyDescent="0.25">
      <c r="A15" s="7">
        <v>35</v>
      </c>
      <c r="B15" s="7">
        <v>25</v>
      </c>
      <c r="C15" s="7">
        <v>30</v>
      </c>
      <c r="D15" s="7">
        <f t="shared" si="12"/>
        <v>10</v>
      </c>
      <c r="E15" s="6">
        <v>2.2499999999999999E-2</v>
      </c>
      <c r="F15" s="6">
        <f t="shared" si="0"/>
        <v>5607.2685911764238</v>
      </c>
      <c r="G15" s="6">
        <f t="shared" si="1"/>
        <v>3158.5016332003511</v>
      </c>
      <c r="H15" s="8">
        <f t="shared" si="2"/>
        <v>947.55048996010532</v>
      </c>
      <c r="I15" s="6">
        <f t="shared" si="3"/>
        <v>40.032422198890586</v>
      </c>
      <c r="J15" s="6">
        <f t="shared" si="4"/>
        <v>962.72907057259863</v>
      </c>
      <c r="K15" s="6">
        <f t="shared" si="5"/>
        <v>6.9918198152347211</v>
      </c>
      <c r="L15" s="6">
        <f t="shared" si="6"/>
        <v>1049.4748102268275</v>
      </c>
      <c r="M15" s="6">
        <f t="shared" si="19"/>
        <v>1002.7614927714892</v>
      </c>
      <c r="N15" s="6">
        <f t="shared" si="20"/>
        <v>1056.4666300420622</v>
      </c>
      <c r="O15" s="6">
        <f t="shared" si="7"/>
        <v>3.7934876254320175E-2</v>
      </c>
      <c r="P15" s="6">
        <f t="shared" si="8"/>
        <v>37.934876254320173</v>
      </c>
      <c r="Q15" s="5">
        <f t="shared" si="9"/>
        <v>0.71199999999999997</v>
      </c>
      <c r="R15" s="5">
        <f t="shared" si="10"/>
        <v>1.605E-5</v>
      </c>
      <c r="S15" s="5">
        <f t="shared" si="11"/>
        <v>4773248.7840834176</v>
      </c>
      <c r="T15" s="9">
        <f t="shared" si="15"/>
        <v>23.540605831855377</v>
      </c>
      <c r="U15" s="9">
        <f t="shared" si="16"/>
        <v>4.6050133128275493E-3</v>
      </c>
      <c r="V15" s="9">
        <f t="shared" si="17"/>
        <v>0.17469061017161008</v>
      </c>
      <c r="W15" s="9">
        <f t="shared" si="18"/>
        <v>15.093268718827112</v>
      </c>
    </row>
    <row r="16" spans="1:23" x14ac:dyDescent="0.25">
      <c r="A16" s="7">
        <v>36</v>
      </c>
      <c r="B16" s="7">
        <v>25</v>
      </c>
      <c r="C16" s="7">
        <v>30</v>
      </c>
      <c r="D16" s="7">
        <f t="shared" si="12"/>
        <v>11</v>
      </c>
      <c r="E16" s="6">
        <v>2.2499999999999999E-2</v>
      </c>
      <c r="F16" s="6">
        <f t="shared" si="0"/>
        <v>5924.7753600462183</v>
      </c>
      <c r="G16" s="6">
        <f t="shared" si="1"/>
        <v>3158.5016332003511</v>
      </c>
      <c r="H16" s="8">
        <f t="shared" si="2"/>
        <v>947.55048996010532</v>
      </c>
      <c r="I16" s="6">
        <f t="shared" si="3"/>
        <v>42.162399456903387</v>
      </c>
      <c r="J16" s="6">
        <f t="shared" si="4"/>
        <v>956.03644746896532</v>
      </c>
      <c r="K16" s="6">
        <f t="shared" si="5"/>
        <v>6.9918198152347211</v>
      </c>
      <c r="L16" s="6">
        <f t="shared" si="6"/>
        <v>1049.4748102268275</v>
      </c>
      <c r="M16" s="6">
        <f t="shared" si="19"/>
        <v>998.19884692586868</v>
      </c>
      <c r="N16" s="6">
        <f t="shared" si="20"/>
        <v>1056.4666300420622</v>
      </c>
      <c r="O16" s="6">
        <f t="shared" si="7"/>
        <v>4.0064853512332972E-2</v>
      </c>
      <c r="P16" s="6">
        <f t="shared" si="8"/>
        <v>40.064853512332974</v>
      </c>
      <c r="Q16" s="5">
        <f t="shared" si="9"/>
        <v>0.71194999999999997</v>
      </c>
      <c r="R16" s="5">
        <f t="shared" si="10"/>
        <v>1.60975E-5</v>
      </c>
      <c r="S16" s="5">
        <f t="shared" si="11"/>
        <v>5159323.7179030525</v>
      </c>
      <c r="T16" s="9">
        <f t="shared" si="15"/>
        <v>24.081360441060809</v>
      </c>
      <c r="U16" s="9">
        <f t="shared" si="16"/>
        <v>4.7107957294803158E-3</v>
      </c>
      <c r="V16" s="9">
        <f t="shared" si="17"/>
        <v>0.18873734082815261</v>
      </c>
      <c r="W16" s="9">
        <f t="shared" si="18"/>
        <v>16.306906247552384</v>
      </c>
    </row>
    <row r="17" spans="1:23" x14ac:dyDescent="0.25">
      <c r="A17" s="7">
        <v>37</v>
      </c>
      <c r="B17" s="7">
        <v>25</v>
      </c>
      <c r="C17" s="7">
        <v>30</v>
      </c>
      <c r="D17" s="7">
        <f t="shared" si="12"/>
        <v>12</v>
      </c>
      <c r="E17" s="6">
        <v>2.2499999999999999E-2</v>
      </c>
      <c r="F17" s="6">
        <f t="shared" si="0"/>
        <v>6257.7324078657884</v>
      </c>
      <c r="G17" s="6">
        <f t="shared" si="1"/>
        <v>3158.5016332003511</v>
      </c>
      <c r="H17" s="8">
        <f t="shared" si="2"/>
        <v>947.55048996010532</v>
      </c>
      <c r="I17" s="6">
        <f t="shared" si="3"/>
        <v>44.388235683716708</v>
      </c>
      <c r="J17" s="6">
        <f t="shared" si="4"/>
        <v>949.2134085073393</v>
      </c>
      <c r="K17" s="6">
        <f t="shared" si="5"/>
        <v>6.9918198152347211</v>
      </c>
      <c r="L17" s="6">
        <f t="shared" si="6"/>
        <v>1049.4748102268275</v>
      </c>
      <c r="M17" s="6">
        <f t="shared" si="19"/>
        <v>993.60164419105604</v>
      </c>
      <c r="N17" s="6">
        <f t="shared" si="20"/>
        <v>1056.4666300420622</v>
      </c>
      <c r="O17" s="6">
        <f t="shared" si="7"/>
        <v>4.2290689739146299E-2</v>
      </c>
      <c r="P17" s="6">
        <f t="shared" si="8"/>
        <v>42.290689739146295</v>
      </c>
      <c r="Q17" s="5">
        <f t="shared" si="9"/>
        <v>0.71189999999999998</v>
      </c>
      <c r="R17" s="5">
        <f t="shared" si="10"/>
        <v>1.6145000000000002E-5</v>
      </c>
      <c r="S17" s="5">
        <f t="shared" si="11"/>
        <v>5545697.4398524575</v>
      </c>
      <c r="T17" s="9">
        <f t="shared" si="15"/>
        <v>24.594564058165911</v>
      </c>
      <c r="U17" s="9">
        <f t="shared" si="16"/>
        <v>4.8111886210584157E-3</v>
      </c>
      <c r="V17" s="9">
        <f t="shared" si="17"/>
        <v>0.20346848524969255</v>
      </c>
      <c r="W17" s="9">
        <f t="shared" si="18"/>
        <v>17.579677125573436</v>
      </c>
    </row>
    <row r="18" spans="1:23" x14ac:dyDescent="0.25">
      <c r="A18" s="7">
        <v>38</v>
      </c>
      <c r="B18" s="7">
        <v>25</v>
      </c>
      <c r="C18" s="7">
        <v>30</v>
      </c>
      <c r="D18" s="7">
        <f t="shared" si="12"/>
        <v>13</v>
      </c>
      <c r="E18" s="6">
        <v>2.2499999999999999E-2</v>
      </c>
      <c r="F18" s="6">
        <f t="shared" si="0"/>
        <v>6606.759054446793</v>
      </c>
      <c r="G18" s="6">
        <f t="shared" si="1"/>
        <v>3158.5016332003511</v>
      </c>
      <c r="H18" s="8">
        <f t="shared" si="2"/>
        <v>947.55048996010532</v>
      </c>
      <c r="I18" s="6">
        <f t="shared" si="3"/>
        <v>46.713385568963353</v>
      </c>
      <c r="J18" s="6">
        <f t="shared" si="4"/>
        <v>942.25427584366651</v>
      </c>
      <c r="K18" s="6">
        <f t="shared" si="5"/>
        <v>6.9918198152347211</v>
      </c>
      <c r="L18" s="6">
        <f t="shared" si="6"/>
        <v>1049.4748102268275</v>
      </c>
      <c r="M18" s="6">
        <f t="shared" si="19"/>
        <v>988.96766141262981</v>
      </c>
      <c r="N18" s="6">
        <f t="shared" si="20"/>
        <v>1056.4666300420622</v>
      </c>
      <c r="O18" s="6">
        <f t="shared" si="7"/>
        <v>4.4615839624392944E-2</v>
      </c>
      <c r="P18" s="6">
        <f t="shared" si="8"/>
        <v>44.61583962439294</v>
      </c>
      <c r="Q18" s="5">
        <f t="shared" si="9"/>
        <v>0.71184999999999998</v>
      </c>
      <c r="R18" s="5">
        <f t="shared" si="10"/>
        <v>1.6192500000000001E-5</v>
      </c>
      <c r="S18" s="5">
        <f t="shared" si="11"/>
        <v>5932599.9329259684</v>
      </c>
      <c r="T18" s="9">
        <f t="shared" si="15"/>
        <v>25.083693481148558</v>
      </c>
      <c r="U18" s="9">
        <f t="shared" si="16"/>
        <v>4.9068721187822805E-3</v>
      </c>
      <c r="V18" s="9">
        <f t="shared" si="17"/>
        <v>0.2189242195089954</v>
      </c>
      <c r="W18" s="9">
        <f t="shared" si="18"/>
        <v>18.915052565577206</v>
      </c>
    </row>
    <row r="19" spans="1:23" x14ac:dyDescent="0.25">
      <c r="A19" s="7">
        <v>39</v>
      </c>
      <c r="B19" s="7">
        <v>25</v>
      </c>
      <c r="C19" s="7">
        <v>30</v>
      </c>
      <c r="D19" s="7">
        <f t="shared" si="12"/>
        <v>14</v>
      </c>
      <c r="E19" s="6">
        <v>2.2499999999999999E-2</v>
      </c>
      <c r="F19" s="6">
        <f t="shared" si="0"/>
        <v>6972.4934856146056</v>
      </c>
      <c r="G19" s="6">
        <f t="shared" si="1"/>
        <v>3158.5016332003511</v>
      </c>
      <c r="H19" s="8">
        <f t="shared" si="2"/>
        <v>947.55048996010532</v>
      </c>
      <c r="I19" s="6">
        <f t="shared" si="3"/>
        <v>49.141392498324954</v>
      </c>
      <c r="J19" s="6">
        <f t="shared" si="4"/>
        <v>935.15323380316033</v>
      </c>
      <c r="K19" s="6">
        <f t="shared" si="5"/>
        <v>6.9918198152347211</v>
      </c>
      <c r="L19" s="6">
        <f t="shared" si="6"/>
        <v>1049.4748102268275</v>
      </c>
      <c r="M19" s="6">
        <f t="shared" si="19"/>
        <v>984.29462630148532</v>
      </c>
      <c r="N19" s="6">
        <f t="shared" si="20"/>
        <v>1056.4666300420622</v>
      </c>
      <c r="O19" s="6">
        <f t="shared" si="7"/>
        <v>4.7043846553754542E-2</v>
      </c>
      <c r="P19" s="6">
        <f t="shared" si="8"/>
        <v>47.043846553754541</v>
      </c>
      <c r="Q19" s="5">
        <f t="shared" si="9"/>
        <v>0.71179999999999999</v>
      </c>
      <c r="R19" s="5">
        <f t="shared" si="10"/>
        <v>1.624E-5</v>
      </c>
      <c r="S19" s="5">
        <f t="shared" si="11"/>
        <v>6320264.8305038894</v>
      </c>
      <c r="T19" s="9">
        <f t="shared" si="15"/>
        <v>25.551631031345266</v>
      </c>
      <c r="U19" s="9">
        <f t="shared" si="16"/>
        <v>4.9984100623517609E-3</v>
      </c>
      <c r="V19" s="9">
        <f t="shared" si="17"/>
        <v>0.23514443598601892</v>
      </c>
      <c r="W19" s="9">
        <f t="shared" si="18"/>
        <v>20.316479269192033</v>
      </c>
    </row>
    <row r="20" spans="1:23" x14ac:dyDescent="0.25">
      <c r="A20" s="7">
        <v>40</v>
      </c>
      <c r="B20" s="7">
        <v>25</v>
      </c>
      <c r="C20" s="7">
        <v>30</v>
      </c>
      <c r="D20" s="7">
        <f t="shared" si="12"/>
        <v>15</v>
      </c>
      <c r="E20" s="6">
        <v>2.2499999999999999E-2</v>
      </c>
      <c r="F20" s="6">
        <f t="shared" si="0"/>
        <v>7355.5931053434133</v>
      </c>
      <c r="G20" s="6">
        <f t="shared" si="1"/>
        <v>3158.5016332003511</v>
      </c>
      <c r="H20" s="8">
        <f t="shared" si="2"/>
        <v>947.55048996010532</v>
      </c>
      <c r="I20" s="6">
        <f t="shared" si="3"/>
        <v>51.675889611226289</v>
      </c>
      <c r="J20" s="6">
        <f t="shared" si="4"/>
        <v>927.90432716291957</v>
      </c>
      <c r="K20" s="6">
        <f t="shared" si="5"/>
        <v>6.9918198152347211</v>
      </c>
      <c r="L20" s="6">
        <f t="shared" si="6"/>
        <v>1049.4748102268275</v>
      </c>
      <c r="M20" s="6">
        <f t="shared" si="19"/>
        <v>979.58021677414581</v>
      </c>
      <c r="N20" s="6">
        <f t="shared" si="20"/>
        <v>1056.4666300420622</v>
      </c>
      <c r="O20" s="6">
        <f t="shared" si="7"/>
        <v>4.9578343666655873E-2</v>
      </c>
      <c r="P20" s="6">
        <f t="shared" si="8"/>
        <v>49.578343666655876</v>
      </c>
      <c r="Q20" s="5">
        <f t="shared" si="9"/>
        <v>0.71174999999999999</v>
      </c>
      <c r="R20" s="5">
        <f t="shared" si="10"/>
        <v>1.6287499999999999E-5</v>
      </c>
      <c r="S20" s="5">
        <f t="shared" si="11"/>
        <v>6708929.5885438947</v>
      </c>
      <c r="T20" s="9">
        <f t="shared" si="15"/>
        <v>26.000797634929558</v>
      </c>
      <c r="U20" s="9">
        <f t="shared" si="16"/>
        <v>5.0862760333449204E-3</v>
      </c>
      <c r="V20" s="9">
        <f t="shared" si="17"/>
        <v>0.25216914116464972</v>
      </c>
      <c r="W20" s="9">
        <f t="shared" si="18"/>
        <v>21.787413796625739</v>
      </c>
    </row>
    <row r="21" spans="1:23" x14ac:dyDescent="0.25">
      <c r="A21" s="7">
        <v>41</v>
      </c>
      <c r="B21" s="7">
        <v>25</v>
      </c>
      <c r="C21" s="7">
        <v>30</v>
      </c>
      <c r="D21" s="7">
        <f t="shared" ref="D21:D40" si="21">A21-B21</f>
        <v>16</v>
      </c>
      <c r="E21" s="6">
        <v>2.2499999999999999E-2</v>
      </c>
      <c r="F21" s="6">
        <f t="shared" ref="F21:F40" si="22">(EXP(77.345+(0.0057*(273.15+A21))-(7235/(273.15+A21))))/((273.15+A21)^(8.2))</f>
        <v>7756.7348877899185</v>
      </c>
      <c r="G21" s="6">
        <f t="shared" ref="G21:G40" si="23">(EXP(77.345+(0.0057*(273.15+B21))-(7235/(273.15+B21))))/((273.15+B21)^(8.2))</f>
        <v>3158.5016332003511</v>
      </c>
      <c r="H21" s="8">
        <f t="shared" ref="H21:H40" si="24">0.01*C21*G21</f>
        <v>947.55048996010532</v>
      </c>
      <c r="I21" s="6">
        <f t="shared" ref="I21:I40" si="25">2.2*F21/(273.15+A21)</f>
        <v>54.320600837618407</v>
      </c>
      <c r="J21" s="6">
        <f t="shared" ref="J21:J40" si="26">1000*(90750.113-F21)/(287*(273.15+A21))</f>
        <v>920.50145946847442</v>
      </c>
      <c r="K21" s="6">
        <f t="shared" ref="K21:K40" si="27">0.01*C21*2.2*G21/(273.15+B21)</f>
        <v>6.9918198152347211</v>
      </c>
      <c r="L21" s="6">
        <f t="shared" ref="L21:L40" si="28">1000*(90750.113-H21)/(287*(273.15+B21))</f>
        <v>1049.4748102268275</v>
      </c>
      <c r="M21" s="6">
        <f t="shared" ref="M21:M40" si="29">I21+J21</f>
        <v>974.82206030609279</v>
      </c>
      <c r="N21" s="6">
        <f t="shared" ref="N21:N40" si="30">K21+L21</f>
        <v>1056.4666300420622</v>
      </c>
      <c r="O21" s="6">
        <f t="shared" ref="O21:O40" si="31">0.001*(I21-0.01*C21*K21)</f>
        <v>5.2223054893047995E-2</v>
      </c>
      <c r="P21" s="6">
        <f t="shared" ref="P21:P40" si="32">I21-0.01*C21*K21</f>
        <v>52.223054893047994</v>
      </c>
      <c r="Q21" s="5">
        <f t="shared" ref="Q21:Q40" si="33">0.715-0.0001*0.5*(A21+B21)</f>
        <v>0.7117</v>
      </c>
      <c r="R21" s="5">
        <f t="shared" ref="R21:R40" si="34">0.0000132+0.000000095*0.5*(A21+B21)</f>
        <v>1.6335000000000002E-5</v>
      </c>
      <c r="S21" s="5">
        <f t="shared" ref="S21:S40" si="35">9.81*(2*(N21-M21)/(N21+M21))*(E21^(1.5))/(R21^2/Q21)</f>
        <v>7098835.665405117</v>
      </c>
      <c r="T21" s="9">
        <f t="shared" ref="T21:T40" si="36">0.264*(S21^0.292)</f>
        <v>26.433250195924369</v>
      </c>
      <c r="U21" s="9">
        <f t="shared" si="16"/>
        <v>5.1708724033267253E-3</v>
      </c>
      <c r="V21" s="9">
        <f t="shared" ref="V21:V40" si="37">U21*P21</f>
        <v>0.27003875336387856</v>
      </c>
      <c r="W21" s="9">
        <f t="shared" ref="W21:W40" si="38">V21*86400*10/10000</f>
        <v>23.331348290639109</v>
      </c>
    </row>
    <row r="22" spans="1:23" x14ac:dyDescent="0.25">
      <c r="A22" s="7">
        <v>42</v>
      </c>
      <c r="B22" s="7">
        <v>25</v>
      </c>
      <c r="C22" s="7">
        <v>30</v>
      </c>
      <c r="D22" s="7">
        <f t="shared" si="21"/>
        <v>17</v>
      </c>
      <c r="E22" s="6">
        <v>2.2499999999999999E-2</v>
      </c>
      <c r="F22" s="6">
        <f t="shared" si="22"/>
        <v>8176.615729048186</v>
      </c>
      <c r="G22" s="6">
        <f t="shared" si="23"/>
        <v>3158.5016332003511</v>
      </c>
      <c r="H22" s="8">
        <f t="shared" si="24"/>
        <v>947.55048996010532</v>
      </c>
      <c r="I22" s="6">
        <f t="shared" si="25"/>
        <v>57.079341913076348</v>
      </c>
      <c r="J22" s="6">
        <f t="shared" si="26"/>
        <v>912.93839138546184</v>
      </c>
      <c r="K22" s="6">
        <f t="shared" si="27"/>
        <v>6.9918198152347211</v>
      </c>
      <c r="L22" s="6">
        <f t="shared" si="28"/>
        <v>1049.4748102268275</v>
      </c>
      <c r="M22" s="6">
        <f t="shared" si="29"/>
        <v>970.01773329853813</v>
      </c>
      <c r="N22" s="6">
        <f t="shared" si="30"/>
        <v>1056.4666300420622</v>
      </c>
      <c r="O22" s="6">
        <f t="shared" si="31"/>
        <v>5.4981795968505935E-2</v>
      </c>
      <c r="P22" s="6">
        <f t="shared" si="32"/>
        <v>54.981795968505935</v>
      </c>
      <c r="Q22" s="5">
        <f t="shared" si="33"/>
        <v>0.71165</v>
      </c>
      <c r="R22" s="5">
        <f t="shared" si="34"/>
        <v>1.6382500000000001E-5</v>
      </c>
      <c r="S22" s="5">
        <f t="shared" si="35"/>
        <v>7490228.709893289</v>
      </c>
      <c r="T22" s="9">
        <f t="shared" si="36"/>
        <v>26.850754259426701</v>
      </c>
      <c r="U22" s="9">
        <f t="shared" si="16"/>
        <v>5.2525445482290512E-3</v>
      </c>
      <c r="V22" s="9">
        <f t="shared" si="37"/>
        <v>0.2887943326662179</v>
      </c>
      <c r="W22" s="9">
        <f t="shared" si="38"/>
        <v>24.951830342361227</v>
      </c>
    </row>
    <row r="23" spans="1:23" x14ac:dyDescent="0.25">
      <c r="A23" s="7">
        <v>43</v>
      </c>
      <c r="B23" s="7">
        <v>25</v>
      </c>
      <c r="C23" s="7">
        <v>30</v>
      </c>
      <c r="D23" s="7">
        <f t="shared" si="21"/>
        <v>18</v>
      </c>
      <c r="E23" s="6">
        <v>2.2499999999999999E-2</v>
      </c>
      <c r="F23" s="6">
        <f t="shared" si="22"/>
        <v>8615.9527984465931</v>
      </c>
      <c r="G23" s="6">
        <f t="shared" si="23"/>
        <v>3158.5016332003511</v>
      </c>
      <c r="H23" s="8">
        <f t="shared" si="24"/>
        <v>947.55048996010532</v>
      </c>
      <c r="I23" s="6">
        <f t="shared" si="25"/>
        <v>59.956021371445537</v>
      </c>
      <c r="J23" s="6">
        <f t="shared" si="26"/>
        <v>905.20873908763383</v>
      </c>
      <c r="K23" s="6">
        <f t="shared" si="27"/>
        <v>6.9918198152347211</v>
      </c>
      <c r="L23" s="6">
        <f t="shared" si="28"/>
        <v>1049.4748102268275</v>
      </c>
      <c r="M23" s="6">
        <f t="shared" si="29"/>
        <v>965.16476045907939</v>
      </c>
      <c r="N23" s="6">
        <f t="shared" si="30"/>
        <v>1056.4666300420622</v>
      </c>
      <c r="O23" s="6">
        <f t="shared" si="31"/>
        <v>5.7858475426875125E-2</v>
      </c>
      <c r="P23" s="6">
        <f t="shared" si="32"/>
        <v>57.858475426875124</v>
      </c>
      <c r="Q23" s="5">
        <f t="shared" si="33"/>
        <v>0.71160000000000001</v>
      </c>
      <c r="R23" s="5">
        <f t="shared" si="34"/>
        <v>1.643E-5</v>
      </c>
      <c r="S23" s="5">
        <f t="shared" si="35"/>
        <v>7883358.7581507396</v>
      </c>
      <c r="T23" s="9">
        <f t="shared" si="36"/>
        <v>27.254839184590352</v>
      </c>
      <c r="U23" s="9">
        <f t="shared" si="16"/>
        <v>5.331591641289565E-3</v>
      </c>
      <c r="V23" s="9">
        <f t="shared" si="37"/>
        <v>0.30847776396368509</v>
      </c>
      <c r="W23" s="9">
        <f t="shared" si="38"/>
        <v>26.652478806462394</v>
      </c>
    </row>
    <row r="24" spans="1:23" x14ac:dyDescent="0.25">
      <c r="A24" s="7">
        <v>44</v>
      </c>
      <c r="B24" s="7">
        <v>25</v>
      </c>
      <c r="C24" s="7">
        <v>30</v>
      </c>
      <c r="D24" s="7">
        <f t="shared" si="21"/>
        <v>19</v>
      </c>
      <c r="E24" s="6">
        <v>2.2499999999999999E-2</v>
      </c>
      <c r="F24" s="6">
        <f t="shared" si="22"/>
        <v>9075.4838892079224</v>
      </c>
      <c r="G24" s="6">
        <f t="shared" si="23"/>
        <v>3158.5016332003511</v>
      </c>
      <c r="H24" s="8">
        <f t="shared" si="24"/>
        <v>947.55048996010532</v>
      </c>
      <c r="I24" s="6">
        <f t="shared" si="25"/>
        <v>62.954641514291133</v>
      </c>
      <c r="J24" s="6">
        <f t="shared" si="26"/>
        <v>897.30597268235647</v>
      </c>
      <c r="K24" s="6">
        <f t="shared" si="27"/>
        <v>6.9918198152347211</v>
      </c>
      <c r="L24" s="6">
        <f t="shared" si="28"/>
        <v>1049.4748102268275</v>
      </c>
      <c r="M24" s="6">
        <f t="shared" si="29"/>
        <v>960.26061419664757</v>
      </c>
      <c r="N24" s="6">
        <f t="shared" si="30"/>
        <v>1056.4666300420622</v>
      </c>
      <c r="O24" s="6">
        <f t="shared" si="31"/>
        <v>6.0857095569720722E-2</v>
      </c>
      <c r="P24" s="6">
        <f t="shared" si="32"/>
        <v>60.85709556972072</v>
      </c>
      <c r="Q24" s="5">
        <f t="shared" si="33"/>
        <v>0.71155000000000002</v>
      </c>
      <c r="R24" s="5">
        <f t="shared" si="34"/>
        <v>1.6477499999999999E-5</v>
      </c>
      <c r="S24" s="5">
        <f t="shared" si="35"/>
        <v>8278480.4400579175</v>
      </c>
      <c r="T24" s="9">
        <f t="shared" si="36"/>
        <v>27.646840687717198</v>
      </c>
      <c r="U24" s="9">
        <f t="shared" si="16"/>
        <v>5.4082749753312379E-3</v>
      </c>
      <c r="V24" s="9">
        <f t="shared" si="37"/>
        <v>0.3291319070410621</v>
      </c>
      <c r="W24" s="9">
        <f t="shared" si="38"/>
        <v>28.436996768347768</v>
      </c>
    </row>
    <row r="25" spans="1:23" x14ac:dyDescent="0.25">
      <c r="A25" s="7">
        <v>45</v>
      </c>
      <c r="B25" s="7">
        <v>25</v>
      </c>
      <c r="C25" s="7">
        <v>30</v>
      </c>
      <c r="D25" s="7">
        <f t="shared" si="21"/>
        <v>20</v>
      </c>
      <c r="E25" s="6">
        <v>2.2499999999999999E-2</v>
      </c>
      <c r="F25" s="6">
        <f t="shared" si="22"/>
        <v>9555.9677682913261</v>
      </c>
      <c r="G25" s="6">
        <f t="shared" si="23"/>
        <v>3158.5016332003511</v>
      </c>
      <c r="H25" s="8">
        <f t="shared" si="24"/>
        <v>947.55048996010532</v>
      </c>
      <c r="I25" s="6">
        <f t="shared" si="25"/>
        <v>66.079299356407105</v>
      </c>
      <c r="J25" s="6">
        <f t="shared" si="26"/>
        <v>889.22341467476303</v>
      </c>
      <c r="K25" s="6">
        <f t="shared" si="27"/>
        <v>6.9918198152347211</v>
      </c>
      <c r="L25" s="6">
        <f t="shared" si="28"/>
        <v>1049.4748102268275</v>
      </c>
      <c r="M25" s="6">
        <f t="shared" si="29"/>
        <v>955.30271403117013</v>
      </c>
      <c r="N25" s="6">
        <f t="shared" si="30"/>
        <v>1056.4666300420622</v>
      </c>
      <c r="O25" s="6">
        <f t="shared" si="31"/>
        <v>6.3981753411836692E-2</v>
      </c>
      <c r="P25" s="6">
        <f t="shared" si="32"/>
        <v>63.981753411836692</v>
      </c>
      <c r="Q25" s="5">
        <f t="shared" si="33"/>
        <v>0.71150000000000002</v>
      </c>
      <c r="R25" s="5">
        <f t="shared" si="34"/>
        <v>1.6525000000000002E-5</v>
      </c>
      <c r="S25" s="5">
        <f t="shared" si="35"/>
        <v>8675853.1958547402</v>
      </c>
      <c r="T25" s="9">
        <f t="shared" si="36"/>
        <v>28.027934101647574</v>
      </c>
      <c r="U25" s="9">
        <f t="shared" si="16"/>
        <v>5.4828244689642987E-3</v>
      </c>
      <c r="V25" s="9">
        <f t="shared" si="37"/>
        <v>0.35080072317365824</v>
      </c>
      <c r="W25" s="9">
        <f t="shared" si="38"/>
        <v>30.309182482204076</v>
      </c>
    </row>
    <row r="26" spans="1:23" x14ac:dyDescent="0.25">
      <c r="A26" s="7">
        <v>46</v>
      </c>
      <c r="B26" s="7">
        <v>25</v>
      </c>
      <c r="C26" s="7">
        <v>30</v>
      </c>
      <c r="D26" s="7">
        <f t="shared" si="21"/>
        <v>21</v>
      </c>
      <c r="E26" s="6">
        <v>2.2499999999999999E-2</v>
      </c>
      <c r="F26" s="6">
        <f t="shared" si="22"/>
        <v>10058.184525239083</v>
      </c>
      <c r="G26" s="6">
        <f t="shared" si="23"/>
        <v>3158.5016332003511</v>
      </c>
      <c r="H26" s="8">
        <f t="shared" si="24"/>
        <v>947.55048996010532</v>
      </c>
      <c r="I26" s="6">
        <f t="shared" si="25"/>
        <v>69.334187546689591</v>
      </c>
      <c r="J26" s="6">
        <f t="shared" si="26"/>
        <v>880.95423847164727</v>
      </c>
      <c r="K26" s="6">
        <f t="shared" si="27"/>
        <v>6.9918198152347211</v>
      </c>
      <c r="L26" s="6">
        <f t="shared" si="28"/>
        <v>1049.4748102268275</v>
      </c>
      <c r="M26" s="6">
        <f t="shared" si="29"/>
        <v>950.28842601833685</v>
      </c>
      <c r="N26" s="6">
        <f t="shared" si="30"/>
        <v>1056.4666300420622</v>
      </c>
      <c r="O26" s="6">
        <f t="shared" si="31"/>
        <v>6.7236641602119174E-2</v>
      </c>
      <c r="P26" s="6">
        <f t="shared" si="32"/>
        <v>67.236641602119178</v>
      </c>
      <c r="Q26" s="5">
        <f t="shared" si="33"/>
        <v>0.71144999999999992</v>
      </c>
      <c r="R26" s="5">
        <f t="shared" si="34"/>
        <v>1.6572500000000001E-5</v>
      </c>
      <c r="S26" s="5">
        <f t="shared" si="35"/>
        <v>9075741.5037394408</v>
      </c>
      <c r="T26" s="9">
        <f t="shared" si="36"/>
        <v>28.399160701666215</v>
      </c>
      <c r="U26" s="9">
        <f t="shared" si="16"/>
        <v>5.555443816459945E-3</v>
      </c>
      <c r="V26" s="9">
        <f t="shared" si="37"/>
        <v>0.3735293848280265</v>
      </c>
      <c r="W26" s="9">
        <f t="shared" si="38"/>
        <v>32.272938849141489</v>
      </c>
    </row>
    <row r="27" spans="1:23" x14ac:dyDescent="0.25">
      <c r="A27" s="7">
        <v>47</v>
      </c>
      <c r="B27" s="7">
        <v>25</v>
      </c>
      <c r="C27" s="7">
        <v>30</v>
      </c>
      <c r="D27" s="7">
        <f t="shared" si="21"/>
        <v>22</v>
      </c>
      <c r="E27" s="6">
        <v>2.2499999999999999E-2</v>
      </c>
      <c r="F27" s="6">
        <f t="shared" si="22"/>
        <v>10582.935919847805</v>
      </c>
      <c r="G27" s="6">
        <f t="shared" si="23"/>
        <v>3158.5016332003511</v>
      </c>
      <c r="H27" s="8">
        <f t="shared" si="24"/>
        <v>947.55048996010532</v>
      </c>
      <c r="I27" s="6">
        <f t="shared" si="25"/>
        <v>72.723595263673829</v>
      </c>
      <c r="J27" s="6">
        <f t="shared" si="26"/>
        <v>872.49146692618729</v>
      </c>
      <c r="K27" s="6">
        <f t="shared" si="27"/>
        <v>6.9918198152347211</v>
      </c>
      <c r="L27" s="6">
        <f t="shared" si="28"/>
        <v>1049.4748102268275</v>
      </c>
      <c r="M27" s="6">
        <f t="shared" si="29"/>
        <v>945.2150621898611</v>
      </c>
      <c r="N27" s="6">
        <f t="shared" si="30"/>
        <v>1056.4666300420622</v>
      </c>
      <c r="O27" s="6">
        <f t="shared" si="31"/>
        <v>7.0626049319103421E-2</v>
      </c>
      <c r="P27" s="6">
        <f t="shared" si="32"/>
        <v>70.626049319103416</v>
      </c>
      <c r="Q27" s="5">
        <f t="shared" si="33"/>
        <v>0.71139999999999992</v>
      </c>
      <c r="R27" s="5">
        <f t="shared" si="34"/>
        <v>1.662E-5</v>
      </c>
      <c r="S27" s="5">
        <f t="shared" si="35"/>
        <v>9478415.1192516815</v>
      </c>
      <c r="T27" s="9">
        <f t="shared" si="36"/>
        <v>28.761448778458629</v>
      </c>
      <c r="U27" s="9">
        <f t="shared" si="16"/>
        <v>5.6263146100420771E-3</v>
      </c>
      <c r="V27" s="9">
        <f t="shared" si="37"/>
        <v>0.39736437313362383</v>
      </c>
      <c r="W27" s="9">
        <f t="shared" si="38"/>
        <v>34.332281838745097</v>
      </c>
    </row>
    <row r="28" spans="1:23" x14ac:dyDescent="0.25">
      <c r="A28" s="7">
        <v>48</v>
      </c>
      <c r="B28" s="7">
        <v>25</v>
      </c>
      <c r="C28" s="7">
        <v>30</v>
      </c>
      <c r="D28" s="7">
        <f t="shared" si="21"/>
        <v>23</v>
      </c>
      <c r="E28" s="6">
        <v>2.2499999999999999E-2</v>
      </c>
      <c r="F28" s="6">
        <f t="shared" si="22"/>
        <v>11131.04572848277</v>
      </c>
      <c r="G28" s="6">
        <f t="shared" si="23"/>
        <v>3158.5016332003511</v>
      </c>
      <c r="H28" s="8">
        <f t="shared" si="24"/>
        <v>947.55048996010532</v>
      </c>
      <c r="I28" s="6">
        <f t="shared" si="25"/>
        <v>76.251909085044673</v>
      </c>
      <c r="J28" s="6">
        <f t="shared" si="26"/>
        <v>863.82797092458168</v>
      </c>
      <c r="K28" s="6">
        <f t="shared" si="27"/>
        <v>6.9918198152347211</v>
      </c>
      <c r="L28" s="6">
        <f t="shared" si="28"/>
        <v>1049.4748102268275</v>
      </c>
      <c r="M28" s="6">
        <f t="shared" si="29"/>
        <v>940.07988000962632</v>
      </c>
      <c r="N28" s="6">
        <f t="shared" si="30"/>
        <v>1056.4666300420622</v>
      </c>
      <c r="O28" s="6">
        <f t="shared" si="31"/>
        <v>7.4154363140474258E-2</v>
      </c>
      <c r="P28" s="6">
        <f t="shared" si="32"/>
        <v>74.15436314047426</v>
      </c>
      <c r="Q28" s="5">
        <f t="shared" si="33"/>
        <v>0.71134999999999993</v>
      </c>
      <c r="R28" s="5">
        <f t="shared" si="34"/>
        <v>1.6667500000000003E-5</v>
      </c>
      <c r="S28" s="5">
        <f t="shared" si="35"/>
        <v>9884149.3273007311</v>
      </c>
      <c r="T28" s="9">
        <f t="shared" si="36"/>
        <v>29.115630679399413</v>
      </c>
      <c r="U28" s="9">
        <f t="shared" si="16"/>
        <v>5.6955996735041136E-3</v>
      </c>
      <c r="V28" s="9">
        <f t="shared" si="37"/>
        <v>0.42235356649179068</v>
      </c>
      <c r="W28" s="9">
        <f t="shared" si="38"/>
        <v>36.491348144890715</v>
      </c>
    </row>
    <row r="29" spans="1:23" x14ac:dyDescent="0.25">
      <c r="A29" s="7">
        <v>49</v>
      </c>
      <c r="B29" s="7">
        <v>25</v>
      </c>
      <c r="C29" s="7">
        <v>30</v>
      </c>
      <c r="D29" s="7">
        <f t="shared" si="21"/>
        <v>24</v>
      </c>
      <c r="E29" s="6">
        <v>2.2499999999999999E-2</v>
      </c>
      <c r="F29" s="6">
        <f t="shared" si="22"/>
        <v>11703.360088860647</v>
      </c>
      <c r="G29" s="6">
        <f t="shared" si="23"/>
        <v>3158.5016332003511</v>
      </c>
      <c r="H29" s="8">
        <f t="shared" si="24"/>
        <v>947.55048996010532</v>
      </c>
      <c r="I29" s="6">
        <f t="shared" si="25"/>
        <v>79.923613830493338</v>
      </c>
      <c r="J29" s="6">
        <f t="shared" si="26"/>
        <v>854.95646801557439</v>
      </c>
      <c r="K29" s="6">
        <f t="shared" si="27"/>
        <v>6.9918198152347211</v>
      </c>
      <c r="L29" s="6">
        <f t="shared" si="28"/>
        <v>1049.4748102268275</v>
      </c>
      <c r="M29" s="6">
        <f t="shared" si="29"/>
        <v>934.8800818460677</v>
      </c>
      <c r="N29" s="6">
        <f t="shared" si="30"/>
        <v>1056.4666300420622</v>
      </c>
      <c r="O29" s="6">
        <f t="shared" si="31"/>
        <v>7.7826067885922931E-2</v>
      </c>
      <c r="P29" s="6">
        <f t="shared" si="32"/>
        <v>77.826067885922924</v>
      </c>
      <c r="Q29" s="5">
        <f t="shared" si="33"/>
        <v>0.71129999999999993</v>
      </c>
      <c r="R29" s="5">
        <f t="shared" si="34"/>
        <v>1.6715000000000002E-5</v>
      </c>
      <c r="S29" s="5">
        <f t="shared" si="35"/>
        <v>10293225.207760695</v>
      </c>
      <c r="T29" s="9">
        <f t="shared" si="36"/>
        <v>29.4624567188303</v>
      </c>
      <c r="U29" s="9">
        <f t="shared" si="16"/>
        <v>5.763445783337583E-3</v>
      </c>
      <c r="V29" s="9">
        <f t="shared" si="37"/>
        <v>0.44854632279086698</v>
      </c>
      <c r="W29" s="9">
        <f t="shared" si="38"/>
        <v>38.754402289130908</v>
      </c>
    </row>
    <row r="30" spans="1:23" x14ac:dyDescent="0.25">
      <c r="A30" s="7">
        <v>50</v>
      </c>
      <c r="B30" s="7">
        <v>25</v>
      </c>
      <c r="C30" s="7">
        <v>30</v>
      </c>
      <c r="D30" s="7">
        <f t="shared" si="21"/>
        <v>25</v>
      </c>
      <c r="E30" s="6">
        <v>2.2499999999999999E-2</v>
      </c>
      <c r="F30" s="6">
        <f t="shared" si="22"/>
        <v>12300.74784312152</v>
      </c>
      <c r="G30" s="6">
        <f t="shared" si="23"/>
        <v>3158.5016332003511</v>
      </c>
      <c r="H30" s="8">
        <f t="shared" si="24"/>
        <v>947.55048996010532</v>
      </c>
      <c r="I30" s="6">
        <f t="shared" si="25"/>
        <v>83.743293377277894</v>
      </c>
      <c r="J30" s="6">
        <f t="shared" si="26"/>
        <v>845.86952108387004</v>
      </c>
      <c r="K30" s="6">
        <f t="shared" si="27"/>
        <v>6.9918198152347211</v>
      </c>
      <c r="L30" s="6">
        <f t="shared" si="28"/>
        <v>1049.4748102268275</v>
      </c>
      <c r="M30" s="6">
        <f t="shared" si="29"/>
        <v>929.61281446114799</v>
      </c>
      <c r="N30" s="6">
        <f t="shared" si="30"/>
        <v>1056.4666300420622</v>
      </c>
      <c r="O30" s="6">
        <f t="shared" si="31"/>
        <v>8.1645747432707486E-2</v>
      </c>
      <c r="P30" s="6">
        <f t="shared" si="32"/>
        <v>81.645747432707481</v>
      </c>
      <c r="Q30" s="5">
        <f t="shared" si="33"/>
        <v>0.71124999999999994</v>
      </c>
      <c r="R30" s="5">
        <f t="shared" si="34"/>
        <v>1.6762500000000001E-5</v>
      </c>
      <c r="S30" s="5">
        <f t="shared" si="35"/>
        <v>10705929.915616486</v>
      </c>
      <c r="T30" s="9">
        <f t="shared" si="36"/>
        <v>29.802606630488665</v>
      </c>
      <c r="U30" s="9">
        <f t="shared" si="16"/>
        <v>5.8299859090561934E-3</v>
      </c>
      <c r="V30" s="9">
        <f t="shared" si="37"/>
        <v>0.47599355706704549</v>
      </c>
      <c r="W30" s="9">
        <f t="shared" si="38"/>
        <v>41.12584333059273</v>
      </c>
    </row>
    <row r="31" spans="1:23" x14ac:dyDescent="0.25">
      <c r="A31" s="7">
        <v>51</v>
      </c>
      <c r="B31" s="7">
        <v>25</v>
      </c>
      <c r="C31" s="7">
        <v>30</v>
      </c>
      <c r="D31" s="7">
        <f t="shared" si="21"/>
        <v>26</v>
      </c>
      <c r="E31" s="6">
        <v>2.2499999999999999E-2</v>
      </c>
      <c r="F31" s="6">
        <f t="shared" si="22"/>
        <v>12924.10087900968</v>
      </c>
      <c r="G31" s="6">
        <f t="shared" si="23"/>
        <v>3158.5016332003511</v>
      </c>
      <c r="H31" s="8">
        <f t="shared" si="24"/>
        <v>947.55048996010532</v>
      </c>
      <c r="I31" s="6">
        <f t="shared" si="25"/>
        <v>87.715631447852232</v>
      </c>
      <c r="J31" s="6">
        <f t="shared" si="26"/>
        <v>836.55953706843388</v>
      </c>
      <c r="K31" s="6">
        <f t="shared" si="27"/>
        <v>6.9918198152347211</v>
      </c>
      <c r="L31" s="6">
        <f t="shared" si="28"/>
        <v>1049.4748102268275</v>
      </c>
      <c r="M31" s="6">
        <f t="shared" si="29"/>
        <v>924.27516851628616</v>
      </c>
      <c r="N31" s="6">
        <f t="shared" si="30"/>
        <v>1056.4666300420622</v>
      </c>
      <c r="O31" s="6">
        <f t="shared" si="31"/>
        <v>8.5618085503281816E-2</v>
      </c>
      <c r="P31" s="6">
        <f t="shared" si="32"/>
        <v>85.618085503281819</v>
      </c>
      <c r="Q31" s="5">
        <f t="shared" si="33"/>
        <v>0.71119999999999994</v>
      </c>
      <c r="R31" s="5">
        <f t="shared" si="34"/>
        <v>1.681E-5</v>
      </c>
      <c r="S31" s="5">
        <f t="shared" si="35"/>
        <v>11122556.976711838</v>
      </c>
      <c r="T31" s="9">
        <f t="shared" si="36"/>
        <v>30.136699071417024</v>
      </c>
      <c r="U31" s="9">
        <f t="shared" si="16"/>
        <v>5.8953410723505979E-3</v>
      </c>
      <c r="V31" s="9">
        <f t="shared" si="37"/>
        <v>0.50474781600352259</v>
      </c>
      <c r="W31" s="9">
        <f t="shared" si="38"/>
        <v>43.61021130270435</v>
      </c>
    </row>
    <row r="32" spans="1:23" x14ac:dyDescent="0.25">
      <c r="A32" s="7">
        <v>52</v>
      </c>
      <c r="B32" s="7">
        <v>25</v>
      </c>
      <c r="C32" s="7">
        <v>30</v>
      </c>
      <c r="D32" s="7">
        <f t="shared" si="21"/>
        <v>27</v>
      </c>
      <c r="E32" s="6">
        <v>2.2499999999999999E-2</v>
      </c>
      <c r="F32" s="6">
        <f t="shared" si="22"/>
        <v>13574.334468991761</v>
      </c>
      <c r="G32" s="6">
        <f t="shared" si="23"/>
        <v>3158.5016332003511</v>
      </c>
      <c r="H32" s="8">
        <f t="shared" si="24"/>
        <v>947.55048996010532</v>
      </c>
      <c r="I32" s="6">
        <f t="shared" si="25"/>
        <v>91.845412369004691</v>
      </c>
      <c r="J32" s="6">
        <f t="shared" si="26"/>
        <v>827.0187657265476</v>
      </c>
      <c r="K32" s="6">
        <f t="shared" si="27"/>
        <v>6.9918198152347211</v>
      </c>
      <c r="L32" s="6">
        <f t="shared" si="28"/>
        <v>1049.4748102268275</v>
      </c>
      <c r="M32" s="6">
        <f t="shared" si="29"/>
        <v>918.86417809555223</v>
      </c>
      <c r="N32" s="6">
        <f t="shared" si="30"/>
        <v>1056.4666300420622</v>
      </c>
      <c r="O32" s="6">
        <f t="shared" si="31"/>
        <v>8.9747866424434275E-2</v>
      </c>
      <c r="P32" s="6">
        <f t="shared" si="32"/>
        <v>89.747866424434278</v>
      </c>
      <c r="Q32" s="5">
        <f t="shared" si="33"/>
        <v>0.71114999999999995</v>
      </c>
      <c r="R32" s="5">
        <f t="shared" si="34"/>
        <v>1.6857499999999999E-5</v>
      </c>
      <c r="S32" s="5">
        <f t="shared" si="35"/>
        <v>11543406.600227786</v>
      </c>
      <c r="T32" s="9">
        <f t="shared" si="36"/>
        <v>30.465299567097393</v>
      </c>
      <c r="U32" s="9">
        <f t="shared" si="16"/>
        <v>5.9596219013155925E-3</v>
      </c>
      <c r="V32" s="9">
        <f t="shared" si="37"/>
        <v>0.5348633503394048</v>
      </c>
      <c r="W32" s="9">
        <f t="shared" si="38"/>
        <v>46.212193469324568</v>
      </c>
    </row>
    <row r="33" spans="1:23" x14ac:dyDescent="0.25">
      <c r="A33" s="7">
        <v>53</v>
      </c>
      <c r="B33" s="7">
        <v>25</v>
      </c>
      <c r="C33" s="7">
        <v>30</v>
      </c>
      <c r="D33" s="7">
        <f t="shared" si="21"/>
        <v>28</v>
      </c>
      <c r="E33" s="6">
        <v>2.2499999999999999E-2</v>
      </c>
      <c r="F33" s="6">
        <f t="shared" si="22"/>
        <v>14252.387607136086</v>
      </c>
      <c r="G33" s="6">
        <f t="shared" si="23"/>
        <v>3158.5016332003511</v>
      </c>
      <c r="H33" s="8">
        <f t="shared" si="24"/>
        <v>947.55048996010532</v>
      </c>
      <c r="I33" s="6">
        <f t="shared" si="25"/>
        <v>96.137521801929765</v>
      </c>
      <c r="J33" s="6">
        <f t="shared" si="26"/>
        <v>817.23929844451686</v>
      </c>
      <c r="K33" s="6">
        <f t="shared" si="27"/>
        <v>6.9918198152347211</v>
      </c>
      <c r="L33" s="6">
        <f t="shared" si="28"/>
        <v>1049.4748102268275</v>
      </c>
      <c r="M33" s="6">
        <f t="shared" si="29"/>
        <v>913.37682024644664</v>
      </c>
      <c r="N33" s="6">
        <f t="shared" si="30"/>
        <v>1056.4666300420622</v>
      </c>
      <c r="O33" s="6">
        <f t="shared" si="31"/>
        <v>9.4039975857359348E-2</v>
      </c>
      <c r="P33" s="6">
        <f t="shared" si="32"/>
        <v>94.039975857359352</v>
      </c>
      <c r="Q33" s="5">
        <f t="shared" si="33"/>
        <v>0.71109999999999995</v>
      </c>
      <c r="R33" s="5">
        <f t="shared" si="34"/>
        <v>1.6905000000000002E-5</v>
      </c>
      <c r="S33" s="5">
        <f t="shared" si="35"/>
        <v>11968786.009098763</v>
      </c>
      <c r="T33" s="9">
        <f t="shared" si="36"/>
        <v>30.788927199161634</v>
      </c>
      <c r="U33" s="9">
        <f t="shared" si="16"/>
        <v>6.0229299386999995E-3</v>
      </c>
      <c r="V33" s="9">
        <f t="shared" si="37"/>
        <v>0.56639618602591479</v>
      </c>
      <c r="W33" s="9">
        <f t="shared" si="38"/>
        <v>48.936630472639038</v>
      </c>
    </row>
    <row r="34" spans="1:23" x14ac:dyDescent="0.25">
      <c r="A34" s="7">
        <v>54</v>
      </c>
      <c r="B34" s="7">
        <v>25</v>
      </c>
      <c r="C34" s="7">
        <v>30</v>
      </c>
      <c r="D34" s="7">
        <f t="shared" si="21"/>
        <v>29</v>
      </c>
      <c r="E34" s="6">
        <v>2.2499999999999999E-2</v>
      </c>
      <c r="F34" s="6">
        <f t="shared" si="22"/>
        <v>14959.223343576272</v>
      </c>
      <c r="G34" s="6">
        <f t="shared" si="23"/>
        <v>3158.5016332003511</v>
      </c>
      <c r="H34" s="8">
        <f t="shared" si="24"/>
        <v>947.55048996010532</v>
      </c>
      <c r="I34" s="6">
        <f t="shared" si="25"/>
        <v>100.59694744266483</v>
      </c>
      <c r="J34" s="6">
        <f t="shared" si="26"/>
        <v>807.21306709592272</v>
      </c>
      <c r="K34" s="6">
        <f t="shared" si="27"/>
        <v>6.9918198152347211</v>
      </c>
      <c r="L34" s="6">
        <f t="shared" si="28"/>
        <v>1049.4748102268275</v>
      </c>
      <c r="M34" s="6">
        <f t="shared" si="29"/>
        <v>907.81001453858755</v>
      </c>
      <c r="N34" s="6">
        <f t="shared" si="30"/>
        <v>1056.4666300420622</v>
      </c>
      <c r="O34" s="6">
        <f t="shared" si="31"/>
        <v>9.8499401498094413E-2</v>
      </c>
      <c r="P34" s="6">
        <f t="shared" si="32"/>
        <v>98.499401498094414</v>
      </c>
      <c r="Q34" s="5">
        <f t="shared" si="33"/>
        <v>0.71104999999999996</v>
      </c>
      <c r="R34" s="5">
        <f t="shared" si="34"/>
        <v>1.6952500000000001E-5</v>
      </c>
      <c r="S34" s="5">
        <f t="shared" si="35"/>
        <v>12399009.789659131</v>
      </c>
      <c r="T34" s="9">
        <f t="shared" si="36"/>
        <v>31.108060270936249</v>
      </c>
      <c r="U34" s="9">
        <f t="shared" si="16"/>
        <v>6.0853587502005492E-3</v>
      </c>
      <c r="V34" s="9">
        <f t="shared" si="37"/>
        <v>0.59940419479594598</v>
      </c>
      <c r="W34" s="9">
        <f t="shared" si="38"/>
        <v>51.788522430369738</v>
      </c>
    </row>
    <row r="35" spans="1:23" x14ac:dyDescent="0.25">
      <c r="A35" s="7">
        <v>55</v>
      </c>
      <c r="B35" s="7">
        <v>25</v>
      </c>
      <c r="C35" s="7">
        <v>30</v>
      </c>
      <c r="D35" s="7">
        <f t="shared" si="21"/>
        <v>30</v>
      </c>
      <c r="E35" s="6">
        <v>2.2499999999999999E-2</v>
      </c>
      <c r="F35" s="6">
        <f t="shared" si="22"/>
        <v>15695.829116390098</v>
      </c>
      <c r="G35" s="6">
        <f t="shared" si="23"/>
        <v>3158.5016332003511</v>
      </c>
      <c r="H35" s="8">
        <f t="shared" si="24"/>
        <v>947.55048996010532</v>
      </c>
      <c r="I35" s="6">
        <f t="shared" si="25"/>
        <v>105.22877969239136</v>
      </c>
      <c r="J35" s="6">
        <f t="shared" si="26"/>
        <v>796.93184294819173</v>
      </c>
      <c r="K35" s="6">
        <f t="shared" si="27"/>
        <v>6.9918198152347211</v>
      </c>
      <c r="L35" s="6">
        <f t="shared" si="28"/>
        <v>1049.4748102268275</v>
      </c>
      <c r="M35" s="6">
        <f t="shared" si="29"/>
        <v>902.16062264058314</v>
      </c>
      <c r="N35" s="6">
        <f t="shared" si="30"/>
        <v>1056.4666300420622</v>
      </c>
      <c r="O35" s="6">
        <f t="shared" si="31"/>
        <v>0.10313123374782095</v>
      </c>
      <c r="P35" s="6">
        <f t="shared" si="32"/>
        <v>103.13123374782094</v>
      </c>
      <c r="Q35" s="5">
        <f t="shared" si="33"/>
        <v>0.71099999999999997</v>
      </c>
      <c r="R35" s="5">
        <f t="shared" si="34"/>
        <v>1.7E-5</v>
      </c>
      <c r="S35" s="5">
        <f t="shared" si="35"/>
        <v>12834400.261910152</v>
      </c>
      <c r="T35" s="9">
        <f t="shared" si="36"/>
        <v>31.423141136137929</v>
      </c>
      <c r="U35" s="9">
        <f t="shared" si="16"/>
        <v>6.1469948690513017E-3</v>
      </c>
      <c r="V35" s="9">
        <f t="shared" si="37"/>
        <v>0.6339471646867858</v>
      </c>
      <c r="W35" s="9">
        <f t="shared" si="38"/>
        <v>54.773035028938295</v>
      </c>
    </row>
    <row r="36" spans="1:23" x14ac:dyDescent="0.25">
      <c r="A36" s="7">
        <v>56</v>
      </c>
      <c r="B36" s="7">
        <v>25</v>
      </c>
      <c r="C36" s="7">
        <v>30</v>
      </c>
      <c r="D36" s="7">
        <f t="shared" si="21"/>
        <v>31</v>
      </c>
      <c r="E36" s="6">
        <v>2.2499999999999999E-2</v>
      </c>
      <c r="F36" s="6">
        <f t="shared" si="22"/>
        <v>16463.217080721446</v>
      </c>
      <c r="G36" s="6">
        <f t="shared" si="23"/>
        <v>3158.5016332003511</v>
      </c>
      <c r="H36" s="8">
        <f t="shared" si="24"/>
        <v>947.55048996010532</v>
      </c>
      <c r="I36" s="6">
        <f t="shared" si="25"/>
        <v>110.03821229709006</v>
      </c>
      <c r="J36" s="6">
        <f t="shared" si="26"/>
        <v>786.38723561828374</v>
      </c>
      <c r="K36" s="6">
        <f t="shared" si="27"/>
        <v>6.9918198152347211</v>
      </c>
      <c r="L36" s="6">
        <f t="shared" si="28"/>
        <v>1049.4748102268275</v>
      </c>
      <c r="M36" s="6">
        <f t="shared" si="29"/>
        <v>896.42544791537375</v>
      </c>
      <c r="N36" s="6">
        <f t="shared" si="30"/>
        <v>1056.4666300420622</v>
      </c>
      <c r="O36" s="6">
        <f t="shared" si="31"/>
        <v>0.10794066635251964</v>
      </c>
      <c r="P36" s="6">
        <f t="shared" si="32"/>
        <v>107.94066635251964</v>
      </c>
      <c r="Q36" s="5">
        <f t="shared" si="33"/>
        <v>0.71094999999999997</v>
      </c>
      <c r="R36" s="5">
        <f t="shared" si="34"/>
        <v>1.7047500000000002E-5</v>
      </c>
      <c r="S36" s="5">
        <f t="shared" si="35"/>
        <v>13275287.871898398</v>
      </c>
      <c r="T36" s="9">
        <f t="shared" si="36"/>
        <v>31.734580337914181</v>
      </c>
      <c r="U36" s="9">
        <f t="shared" si="16"/>
        <v>6.2079186057027724E-3</v>
      </c>
      <c r="V36" s="9">
        <f t="shared" si="37"/>
        <v>0.67008687096176189</v>
      </c>
      <c r="W36" s="9">
        <f t="shared" si="38"/>
        <v>57.895505651096222</v>
      </c>
    </row>
    <row r="37" spans="1:23" x14ac:dyDescent="0.25">
      <c r="A37" s="7">
        <v>57</v>
      </c>
      <c r="B37" s="7">
        <v>25</v>
      </c>
      <c r="C37" s="7">
        <v>30</v>
      </c>
      <c r="D37" s="7">
        <f t="shared" si="21"/>
        <v>32</v>
      </c>
      <c r="E37" s="6">
        <v>2.2499999999999999E-2</v>
      </c>
      <c r="F37" s="6">
        <f t="shared" si="22"/>
        <v>17262.424434978133</v>
      </c>
      <c r="G37" s="6">
        <f t="shared" si="23"/>
        <v>3158.5016332003511</v>
      </c>
      <c r="H37" s="8">
        <f t="shared" si="24"/>
        <v>947.55048996010532</v>
      </c>
      <c r="I37" s="6">
        <f t="shared" si="25"/>
        <v>115.03054295608634</v>
      </c>
      <c r="J37" s="6">
        <f t="shared" si="26"/>
        <v>775.57069207821667</v>
      </c>
      <c r="K37" s="6">
        <f t="shared" si="27"/>
        <v>6.9918198152347211</v>
      </c>
      <c r="L37" s="6">
        <f t="shared" si="28"/>
        <v>1049.4748102268275</v>
      </c>
      <c r="M37" s="6">
        <f t="shared" si="29"/>
        <v>890.60123503430304</v>
      </c>
      <c r="N37" s="6">
        <f t="shared" si="30"/>
        <v>1056.4666300420622</v>
      </c>
      <c r="O37" s="6">
        <f t="shared" si="31"/>
        <v>0.11293299701151592</v>
      </c>
      <c r="P37" s="6">
        <f t="shared" si="32"/>
        <v>112.93299701151592</v>
      </c>
      <c r="Q37" s="5">
        <f t="shared" si="33"/>
        <v>0.71089999999999998</v>
      </c>
      <c r="R37" s="5">
        <f t="shared" si="34"/>
        <v>1.7095000000000001E-5</v>
      </c>
      <c r="S37" s="5">
        <f t="shared" si="35"/>
        <v>13722011.60780916</v>
      </c>
      <c r="T37" s="9">
        <f t="shared" si="36"/>
        <v>32.042760176060327</v>
      </c>
      <c r="U37" s="9">
        <f t="shared" si="16"/>
        <v>6.2682047456409208E-3</v>
      </c>
      <c r="V37" s="9">
        <f t="shared" si="37"/>
        <v>0.70788714780703599</v>
      </c>
      <c r="W37" s="9">
        <f t="shared" si="38"/>
        <v>61.161449570527907</v>
      </c>
    </row>
    <row r="38" spans="1:23" x14ac:dyDescent="0.25">
      <c r="A38" s="7">
        <v>58</v>
      </c>
      <c r="B38" s="7">
        <v>25</v>
      </c>
      <c r="C38" s="7">
        <v>30</v>
      </c>
      <c r="D38" s="7">
        <f t="shared" si="21"/>
        <v>33</v>
      </c>
      <c r="E38" s="6">
        <v>2.2499999999999999E-2</v>
      </c>
      <c r="F38" s="6">
        <f t="shared" si="22"/>
        <v>18094.513743932494</v>
      </c>
      <c r="G38" s="6">
        <f t="shared" si="23"/>
        <v>3158.5016332003511</v>
      </c>
      <c r="H38" s="8">
        <f t="shared" si="24"/>
        <v>947.55048996010532</v>
      </c>
      <c r="I38" s="6">
        <f t="shared" si="25"/>
        <v>120.21117389899288</v>
      </c>
      <c r="J38" s="6">
        <f t="shared" si="26"/>
        <v>764.4734957112031</v>
      </c>
      <c r="K38" s="6">
        <f t="shared" si="27"/>
        <v>6.9918198152347211</v>
      </c>
      <c r="L38" s="6">
        <f t="shared" si="28"/>
        <v>1049.4748102268275</v>
      </c>
      <c r="M38" s="6">
        <f t="shared" si="29"/>
        <v>884.68466961019601</v>
      </c>
      <c r="N38" s="6">
        <f t="shared" si="30"/>
        <v>1056.4666300420622</v>
      </c>
      <c r="O38" s="6">
        <f t="shared" si="31"/>
        <v>0.11811362795442247</v>
      </c>
      <c r="P38" s="6">
        <f t="shared" si="32"/>
        <v>118.11362795442247</v>
      </c>
      <c r="Q38" s="5">
        <f t="shared" si="33"/>
        <v>0.71084999999999998</v>
      </c>
      <c r="R38" s="5">
        <f t="shared" si="34"/>
        <v>1.7142500000000001E-5</v>
      </c>
      <c r="S38" s="5">
        <f t="shared" si="35"/>
        <v>14174919.44149665</v>
      </c>
      <c r="T38" s="9">
        <f t="shared" si="36"/>
        <v>32.348037797428795</v>
      </c>
      <c r="U38" s="9">
        <f t="shared" si="16"/>
        <v>6.3279231539330218E-3</v>
      </c>
      <c r="V38" s="9">
        <f t="shared" si="37"/>
        <v>0.74741396112782055</v>
      </c>
      <c r="W38" s="9">
        <f t="shared" si="38"/>
        <v>64.576566241443686</v>
      </c>
    </row>
    <row r="39" spans="1:23" x14ac:dyDescent="0.25">
      <c r="A39" s="7">
        <v>59</v>
      </c>
      <c r="B39" s="7">
        <v>25</v>
      </c>
      <c r="C39" s="7">
        <v>30</v>
      </c>
      <c r="D39" s="7">
        <f t="shared" si="21"/>
        <v>34</v>
      </c>
      <c r="E39" s="6">
        <v>2.2499999999999999E-2</v>
      </c>
      <c r="F39" s="6">
        <f t="shared" si="22"/>
        <v>18960.573258567136</v>
      </c>
      <c r="G39" s="6">
        <f t="shared" si="23"/>
        <v>3158.5016332003511</v>
      </c>
      <c r="H39" s="8">
        <f t="shared" si="24"/>
        <v>947.55048996010532</v>
      </c>
      <c r="I39" s="6">
        <f t="shared" si="25"/>
        <v>125.58561243067201</v>
      </c>
      <c r="J39" s="6">
        <f t="shared" si="26"/>
        <v>753.08676541897466</v>
      </c>
      <c r="K39" s="6">
        <f t="shared" si="27"/>
        <v>6.9918198152347211</v>
      </c>
      <c r="L39" s="6">
        <f t="shared" si="28"/>
        <v>1049.4748102268275</v>
      </c>
      <c r="M39" s="6">
        <f t="shared" si="29"/>
        <v>878.67237784964664</v>
      </c>
      <c r="N39" s="6">
        <f t="shared" si="30"/>
        <v>1056.4666300420622</v>
      </c>
      <c r="O39" s="6">
        <f t="shared" si="31"/>
        <v>0.12348806648610161</v>
      </c>
      <c r="P39" s="6">
        <f t="shared" si="32"/>
        <v>123.4880664861016</v>
      </c>
      <c r="Q39" s="5">
        <f t="shared" si="33"/>
        <v>0.71079999999999999</v>
      </c>
      <c r="R39" s="5">
        <f t="shared" si="34"/>
        <v>1.719E-5</v>
      </c>
      <c r="S39" s="5">
        <f t="shared" si="35"/>
        <v>14634368.797310926</v>
      </c>
      <c r="T39" s="9">
        <f t="shared" si="36"/>
        <v>32.650747886680577</v>
      </c>
      <c r="U39" s="9">
        <f t="shared" si="16"/>
        <v>6.387139301592455E-3</v>
      </c>
      <c r="V39" s="9">
        <f t="shared" si="37"/>
        <v>0.78873548273104166</v>
      </c>
      <c r="W39" s="9">
        <f t="shared" si="38"/>
        <v>68.146745707961983</v>
      </c>
    </row>
    <row r="40" spans="1:23" x14ac:dyDescent="0.25">
      <c r="A40" s="7">
        <v>60</v>
      </c>
      <c r="B40" s="7">
        <v>25</v>
      </c>
      <c r="C40" s="7">
        <v>30</v>
      </c>
      <c r="D40" s="7">
        <f t="shared" si="21"/>
        <v>35</v>
      </c>
      <c r="E40" s="6">
        <v>2.2499999999999999E-2</v>
      </c>
      <c r="F40" s="6">
        <f t="shared" si="22"/>
        <v>19861.717232497962</v>
      </c>
      <c r="G40" s="6">
        <f t="shared" si="23"/>
        <v>3158.5016332003511</v>
      </c>
      <c r="H40" s="8">
        <f t="shared" si="24"/>
        <v>947.55048996010532</v>
      </c>
      <c r="I40" s="6">
        <f t="shared" si="25"/>
        <v>131.15947144378066</v>
      </c>
      <c r="J40" s="6">
        <f t="shared" si="26"/>
        <v>741.40145478098714</v>
      </c>
      <c r="K40" s="6">
        <f t="shared" si="27"/>
        <v>6.9918198152347211</v>
      </c>
      <c r="L40" s="6">
        <f t="shared" si="28"/>
        <v>1049.4748102268275</v>
      </c>
      <c r="M40" s="6">
        <f t="shared" si="29"/>
        <v>872.56092622476785</v>
      </c>
      <c r="N40" s="6">
        <f t="shared" si="30"/>
        <v>1056.4666300420622</v>
      </c>
      <c r="O40" s="6">
        <f t="shared" si="31"/>
        <v>0.12906192549921025</v>
      </c>
      <c r="P40" s="6">
        <f t="shared" si="32"/>
        <v>129.06192549921025</v>
      </c>
      <c r="Q40" s="5">
        <f t="shared" si="33"/>
        <v>0.71074999999999999</v>
      </c>
      <c r="R40" s="5">
        <f t="shared" si="34"/>
        <v>1.7237499999999999E-5</v>
      </c>
      <c r="S40" s="5">
        <f t="shared" si="35"/>
        <v>15100727.050219465</v>
      </c>
      <c r="T40" s="9">
        <f t="shared" si="36"/>
        <v>32.951205020425462</v>
      </c>
      <c r="U40" s="9">
        <f t="shared" si="16"/>
        <v>6.4459147260956286E-3</v>
      </c>
      <c r="V40" s="9">
        <f t="shared" si="37"/>
        <v>0.83192216615361625</v>
      </c>
      <c r="W40" s="9">
        <f t="shared" si="38"/>
        <v>71.878075155672448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0"/>
  <sheetViews>
    <sheetView workbookViewId="0"/>
  </sheetViews>
  <sheetFormatPr defaultRowHeight="15" x14ac:dyDescent="0.25"/>
  <cols>
    <col min="1" max="2" width="12.42578125" style="1" bestFit="1" customWidth="1"/>
    <col min="3" max="4" width="8.5703125" style="1" bestFit="1" customWidth="1"/>
    <col min="5" max="5" width="8.28515625" style="1" bestFit="1" customWidth="1"/>
    <col min="6" max="7" width="12" style="1" bestFit="1" customWidth="1"/>
    <col min="8" max="8" width="11" style="1" bestFit="1" customWidth="1"/>
    <col min="9" max="9" width="12.42578125" style="1" bestFit="1" customWidth="1"/>
    <col min="10" max="10" width="12.140625" style="1" bestFit="1" customWidth="1"/>
    <col min="11" max="11" width="12.85546875" style="1" bestFit="1" customWidth="1"/>
    <col min="12" max="12" width="12.5703125" style="1" bestFit="1" customWidth="1"/>
    <col min="13" max="15" width="12" style="1" bestFit="1" customWidth="1"/>
    <col min="16" max="16" width="13.7109375" style="1" bestFit="1" customWidth="1"/>
    <col min="17" max="18" width="8.28515625" style="1" bestFit="1" customWidth="1"/>
    <col min="19" max="20" width="8.5703125" style="1" bestFit="1" customWidth="1"/>
    <col min="21" max="21" width="8.28515625" style="1" bestFit="1" customWidth="1"/>
    <col min="22" max="23" width="9.5703125" style="1" bestFit="1" customWidth="1"/>
    <col min="24" max="16384" width="9.140625" style="1"/>
  </cols>
  <sheetData>
    <row r="1" spans="1:23" ht="15.75" x14ac:dyDescent="0.25">
      <c r="A1" s="3" t="s">
        <v>2</v>
      </c>
      <c r="B1" s="3" t="s">
        <v>3</v>
      </c>
      <c r="C1" s="3" t="s">
        <v>1</v>
      </c>
      <c r="D1" s="3" t="s">
        <v>0</v>
      </c>
      <c r="E1" s="2" t="s">
        <v>4</v>
      </c>
      <c r="F1" s="2" t="s">
        <v>6</v>
      </c>
      <c r="G1" s="2" t="s">
        <v>7</v>
      </c>
      <c r="H1" s="2" t="s">
        <v>8</v>
      </c>
      <c r="I1" s="2" t="s">
        <v>9</v>
      </c>
      <c r="J1" s="2" t="s">
        <v>10</v>
      </c>
      <c r="K1" s="2" t="s">
        <v>11</v>
      </c>
      <c r="L1" s="2" t="s">
        <v>12</v>
      </c>
      <c r="M1" s="2" t="s">
        <v>13</v>
      </c>
      <c r="N1" s="2" t="s">
        <v>14</v>
      </c>
      <c r="O1" s="2" t="s">
        <v>15</v>
      </c>
      <c r="P1" s="2" t="s">
        <v>29</v>
      </c>
      <c r="Q1" s="4" t="s">
        <v>16</v>
      </c>
      <c r="R1" s="4" t="s">
        <v>17</v>
      </c>
      <c r="S1" s="2" t="s">
        <v>5</v>
      </c>
      <c r="T1" s="2" t="s">
        <v>25</v>
      </c>
      <c r="U1" s="10" t="s">
        <v>26</v>
      </c>
      <c r="V1" s="10" t="s">
        <v>28</v>
      </c>
      <c r="W1" s="10" t="s">
        <v>30</v>
      </c>
    </row>
    <row r="2" spans="1:23" x14ac:dyDescent="0.25">
      <c r="A2" s="3" t="s">
        <v>18</v>
      </c>
      <c r="B2" s="3" t="s">
        <v>18</v>
      </c>
      <c r="C2" s="3" t="s">
        <v>19</v>
      </c>
      <c r="D2" s="3" t="s">
        <v>20</v>
      </c>
      <c r="E2" s="2" t="s">
        <v>21</v>
      </c>
      <c r="F2" s="2" t="s">
        <v>22</v>
      </c>
      <c r="G2" s="2" t="s">
        <v>22</v>
      </c>
      <c r="H2" s="2" t="s">
        <v>22</v>
      </c>
      <c r="I2" s="2" t="s">
        <v>23</v>
      </c>
      <c r="J2" s="2" t="s">
        <v>23</v>
      </c>
      <c r="K2" s="2" t="s">
        <v>23</v>
      </c>
      <c r="L2" s="2" t="s">
        <v>23</v>
      </c>
      <c r="M2" s="2" t="s">
        <v>23</v>
      </c>
      <c r="N2" s="2" t="s">
        <v>23</v>
      </c>
      <c r="O2" s="2" t="s">
        <v>24</v>
      </c>
      <c r="P2" s="2" t="s">
        <v>23</v>
      </c>
      <c r="Q2" s="5"/>
      <c r="R2" s="5"/>
      <c r="S2" s="2"/>
      <c r="U2" s="10" t="s">
        <v>27</v>
      </c>
      <c r="V2" s="10" t="s">
        <v>32</v>
      </c>
      <c r="W2" s="10" t="s">
        <v>31</v>
      </c>
    </row>
    <row r="3" spans="1:23" x14ac:dyDescent="0.25">
      <c r="A3" s="7"/>
      <c r="B3" s="7"/>
      <c r="C3" s="7"/>
      <c r="D3" s="7"/>
      <c r="E3" s="6"/>
      <c r="F3" s="6"/>
      <c r="G3" s="6"/>
      <c r="H3" s="8"/>
      <c r="I3" s="6"/>
      <c r="J3" s="6"/>
      <c r="K3" s="6"/>
      <c r="L3" s="6"/>
      <c r="M3" s="6"/>
      <c r="N3" s="6"/>
      <c r="O3" s="6"/>
      <c r="P3" s="6"/>
      <c r="S3" s="6"/>
    </row>
    <row r="4" spans="1:23" x14ac:dyDescent="0.25">
      <c r="A4" s="7">
        <v>24</v>
      </c>
      <c r="B4" s="7">
        <v>25</v>
      </c>
      <c r="C4" s="7">
        <v>60</v>
      </c>
      <c r="D4" s="7">
        <f>A4-B4</f>
        <v>-1</v>
      </c>
      <c r="E4" s="6">
        <v>2.2499999999999999E-2</v>
      </c>
      <c r="F4" s="6">
        <f t="shared" ref="F4:F20" si="0">(EXP(77.345+(0.0057*(273.15+A4))-(7235/(273.15+A4))))/((273.15+A4)^(8.2))</f>
        <v>2975.1171299801654</v>
      </c>
      <c r="G4" s="6">
        <f t="shared" ref="G4:G20" si="1">(EXP(77.345+(0.0057*(273.15+B4))-(7235/(273.15+B4))))/((273.15+B4)^(8.2))</f>
        <v>3158.5016332003511</v>
      </c>
      <c r="H4" s="8">
        <f t="shared" ref="H4:H20" si="2">0.01*C4*G4</f>
        <v>1895.1009799202106</v>
      </c>
      <c r="I4" s="6">
        <f t="shared" ref="I4:I20" si="3">2.2*F4/(273.15+A4)</f>
        <v>22.026780030140888</v>
      </c>
      <c r="J4" s="6">
        <f t="shared" ref="J4:J20" si="4">1000*(90750.113-F4)/(287*(273.15+A4))</f>
        <v>1029.2317770271686</v>
      </c>
      <c r="K4" s="6">
        <f t="shared" ref="K4:K20" si="5">0.01*C4*2.2*G4/(273.15+B4)</f>
        <v>13.983639630469442</v>
      </c>
      <c r="L4" s="6">
        <f t="shared" ref="L4:L20" si="6">1000*(90750.113-H4)/(287*(273.15+B4))</f>
        <v>1038.4012913556921</v>
      </c>
      <c r="M4" s="6">
        <f>I4+J4</f>
        <v>1051.2585570573094</v>
      </c>
      <c r="N4" s="6">
        <f>K4+L4</f>
        <v>1052.3849309861616</v>
      </c>
      <c r="O4" s="6">
        <f t="shared" ref="O4:O20" si="7">0.001*(I4-0.01*C4*K4)</f>
        <v>1.3636596251859222E-2</v>
      </c>
      <c r="P4" s="6">
        <f t="shared" ref="P4:P20" si="8">I4-0.01*C4*K4</f>
        <v>13.636596251859222</v>
      </c>
      <c r="Q4" s="5">
        <f t="shared" ref="Q4:Q20" si="9">0.715-0.0001*0.5*(A4+B4)</f>
        <v>0.71255000000000002</v>
      </c>
      <c r="R4" s="5">
        <f t="shared" ref="R4:R20" si="10">0.0000132+0.000000095*0.5*(A4+B4)</f>
        <v>1.55275E-5</v>
      </c>
      <c r="S4" s="5">
        <f t="shared" ref="S4:S20" si="11">9.81*(2*(N4-M4)/(N4+M4))*(E4^(1.5))/(R4^2/Q4)</f>
        <v>104784.12669800851</v>
      </c>
      <c r="T4" s="9">
        <f>0.264*(S4^0.292)</f>
        <v>7.7184520828465537</v>
      </c>
      <c r="U4" s="9">
        <f>T4*0.000029343/0.15</f>
        <v>1.5098835964464429E-3</v>
      </c>
      <c r="V4" s="9">
        <f>U4*P4</f>
        <v>2.0589672992045286E-2</v>
      </c>
      <c r="W4" s="9">
        <f>V4*86400*10/10000</f>
        <v>1.7789477465127126</v>
      </c>
    </row>
    <row r="5" spans="1:23" x14ac:dyDescent="0.25">
      <c r="A5" s="7">
        <v>25</v>
      </c>
      <c r="B5" s="7">
        <v>25</v>
      </c>
      <c r="C5" s="7">
        <v>60</v>
      </c>
      <c r="D5" s="7">
        <f t="shared" ref="D5:D20" si="12">A5-B5</f>
        <v>0</v>
      </c>
      <c r="E5" s="6">
        <v>2.2499999999999999E-2</v>
      </c>
      <c r="F5" s="6">
        <f t="shared" si="0"/>
        <v>3158.5016332003511</v>
      </c>
      <c r="G5" s="6">
        <f t="shared" si="1"/>
        <v>3158.5016332003511</v>
      </c>
      <c r="H5" s="8">
        <f t="shared" si="2"/>
        <v>1895.1009799202106</v>
      </c>
      <c r="I5" s="6">
        <f t="shared" si="3"/>
        <v>23.306066050782402</v>
      </c>
      <c r="J5" s="6">
        <f t="shared" si="4"/>
        <v>1023.636599527512</v>
      </c>
      <c r="K5" s="6">
        <f t="shared" si="5"/>
        <v>13.983639630469442</v>
      </c>
      <c r="L5" s="6">
        <f t="shared" si="6"/>
        <v>1038.4012913556921</v>
      </c>
      <c r="M5" s="6">
        <f t="shared" ref="M5:M20" si="13">I5+J5</f>
        <v>1046.9426655782943</v>
      </c>
      <c r="N5" s="6">
        <f t="shared" ref="N5:N20" si="14">K5+L5</f>
        <v>1052.3849309861616</v>
      </c>
      <c r="O5" s="6">
        <f t="shared" si="7"/>
        <v>1.4915882272500737E-2</v>
      </c>
      <c r="P5" s="6">
        <f t="shared" si="8"/>
        <v>14.915882272500737</v>
      </c>
      <c r="Q5" s="5">
        <f t="shared" si="9"/>
        <v>0.71250000000000002</v>
      </c>
      <c r="R5" s="5">
        <f t="shared" si="10"/>
        <v>1.5574999999999999E-5</v>
      </c>
      <c r="S5" s="5">
        <f t="shared" si="11"/>
        <v>504197.90989938588</v>
      </c>
      <c r="T5" s="9">
        <f t="shared" ref="T5:T20" si="15">0.264*(S5^0.292)</f>
        <v>12.211343019509441</v>
      </c>
      <c r="U5" s="9">
        <f t="shared" ref="U5:U40" si="16">T5*0.000029343/0.15</f>
        <v>2.3887829214764367E-3</v>
      </c>
      <c r="V5" s="9">
        <f t="shared" ref="V5:V20" si="17">U5*P5</f>
        <v>3.5630804831302904E-2</v>
      </c>
      <c r="W5" s="9">
        <f t="shared" ref="W5:W20" si="18">V5*86400*10/10000</f>
        <v>3.0785015374245708</v>
      </c>
    </row>
    <row r="6" spans="1:23" x14ac:dyDescent="0.25">
      <c r="A6" s="7">
        <v>26</v>
      </c>
      <c r="B6" s="7">
        <v>25</v>
      </c>
      <c r="C6" s="7">
        <v>60</v>
      </c>
      <c r="D6" s="7">
        <f t="shared" si="12"/>
        <v>1</v>
      </c>
      <c r="E6" s="6">
        <v>2.2499999999999999E-2</v>
      </c>
      <c r="F6" s="6">
        <f t="shared" si="0"/>
        <v>3351.668772324198</v>
      </c>
      <c r="G6" s="6">
        <f t="shared" si="1"/>
        <v>3158.5016332003511</v>
      </c>
      <c r="H6" s="8">
        <f t="shared" si="2"/>
        <v>1895.1009799202106</v>
      </c>
      <c r="I6" s="6">
        <f t="shared" si="3"/>
        <v>24.648742433940289</v>
      </c>
      <c r="J6" s="6">
        <f t="shared" si="4"/>
        <v>1017.9648868970309</v>
      </c>
      <c r="K6" s="6">
        <f t="shared" si="5"/>
        <v>13.983639630469442</v>
      </c>
      <c r="L6" s="6">
        <f t="shared" si="6"/>
        <v>1038.4012913556921</v>
      </c>
      <c r="M6" s="6">
        <f t="shared" si="13"/>
        <v>1042.6136293309712</v>
      </c>
      <c r="N6" s="6">
        <f t="shared" si="14"/>
        <v>1052.3849309861616</v>
      </c>
      <c r="O6" s="6">
        <f t="shared" si="7"/>
        <v>1.6258558655658624E-2</v>
      </c>
      <c r="P6" s="6">
        <f t="shared" si="8"/>
        <v>16.258558655658625</v>
      </c>
      <c r="Q6" s="5">
        <f t="shared" si="9"/>
        <v>0.71244999999999992</v>
      </c>
      <c r="R6" s="5">
        <f t="shared" si="10"/>
        <v>1.5622500000000002E-5</v>
      </c>
      <c r="S6" s="5">
        <f t="shared" si="11"/>
        <v>901560.33511241153</v>
      </c>
      <c r="T6" s="9">
        <f t="shared" si="15"/>
        <v>14.469795968681542</v>
      </c>
      <c r="U6" s="9">
        <f t="shared" si="16"/>
        <v>2.8305814873934836E-3</v>
      </c>
      <c r="V6" s="9">
        <f t="shared" si="17"/>
        <v>4.6021175142408388E-2</v>
      </c>
      <c r="W6" s="9">
        <f t="shared" si="18"/>
        <v>3.9762295323040844</v>
      </c>
    </row>
    <row r="7" spans="1:23" x14ac:dyDescent="0.25">
      <c r="A7" s="7">
        <v>27</v>
      </c>
      <c r="B7" s="7">
        <v>25</v>
      </c>
      <c r="C7" s="7">
        <v>60</v>
      </c>
      <c r="D7" s="7">
        <f t="shared" si="12"/>
        <v>2</v>
      </c>
      <c r="E7" s="6">
        <v>2.2499999999999999E-2</v>
      </c>
      <c r="F7" s="6">
        <f t="shared" si="0"/>
        <v>3555.0534347297348</v>
      </c>
      <c r="G7" s="6">
        <f t="shared" si="1"/>
        <v>3158.5016332003511</v>
      </c>
      <c r="H7" s="8">
        <f t="shared" si="2"/>
        <v>1895.1009799202106</v>
      </c>
      <c r="I7" s="6">
        <f t="shared" si="3"/>
        <v>26.057363173098178</v>
      </c>
      <c r="J7" s="6">
        <f t="shared" si="4"/>
        <v>1012.2123556719929</v>
      </c>
      <c r="K7" s="6">
        <f t="shared" si="5"/>
        <v>13.983639630469442</v>
      </c>
      <c r="L7" s="6">
        <f t="shared" si="6"/>
        <v>1038.4012913556921</v>
      </c>
      <c r="M7" s="6">
        <f t="shared" si="13"/>
        <v>1038.2697188450911</v>
      </c>
      <c r="N7" s="6">
        <f t="shared" si="14"/>
        <v>1052.3849309861616</v>
      </c>
      <c r="O7" s="6">
        <f t="shared" si="7"/>
        <v>1.7667179394816514E-2</v>
      </c>
      <c r="P7" s="6">
        <f t="shared" si="8"/>
        <v>17.667179394816515</v>
      </c>
      <c r="Q7" s="5">
        <f t="shared" si="9"/>
        <v>0.71239999999999992</v>
      </c>
      <c r="R7" s="5">
        <f t="shared" si="10"/>
        <v>1.5670000000000001E-5</v>
      </c>
      <c r="S7" s="5">
        <f t="shared" si="11"/>
        <v>1297071.1779144912</v>
      </c>
      <c r="T7" s="9">
        <f t="shared" si="15"/>
        <v>16.091234321506764</v>
      </c>
      <c r="U7" s="9">
        <f t="shared" si="16"/>
        <v>3.1477672579731534E-3</v>
      </c>
      <c r="V7" s="9">
        <f t="shared" si="17"/>
        <v>5.5612168839741377E-2</v>
      </c>
      <c r="W7" s="9">
        <f t="shared" si="18"/>
        <v>4.8048913877536554</v>
      </c>
    </row>
    <row r="8" spans="1:23" x14ac:dyDescent="0.25">
      <c r="A8" s="7">
        <v>28</v>
      </c>
      <c r="B8" s="7">
        <v>25</v>
      </c>
      <c r="C8" s="7">
        <v>60</v>
      </c>
      <c r="D8" s="7">
        <f t="shared" si="12"/>
        <v>3</v>
      </c>
      <c r="E8" s="6">
        <v>2.2499999999999999E-2</v>
      </c>
      <c r="F8" s="6">
        <f t="shared" si="0"/>
        <v>3769.1055437563177</v>
      </c>
      <c r="G8" s="6">
        <f t="shared" si="1"/>
        <v>3158.5016332003511</v>
      </c>
      <c r="H8" s="8">
        <f t="shared" si="2"/>
        <v>1895.1009799202106</v>
      </c>
      <c r="I8" s="6">
        <f t="shared" si="3"/>
        <v>27.534558181185123</v>
      </c>
      <c r="J8" s="6">
        <f t="shared" si="4"/>
        <v>1006.3746053165963</v>
      </c>
      <c r="K8" s="6">
        <f t="shared" si="5"/>
        <v>13.983639630469442</v>
      </c>
      <c r="L8" s="6">
        <f t="shared" si="6"/>
        <v>1038.4012913556921</v>
      </c>
      <c r="M8" s="6">
        <f t="shared" si="13"/>
        <v>1033.9091634977815</v>
      </c>
      <c r="N8" s="6">
        <f t="shared" si="14"/>
        <v>1052.3849309861616</v>
      </c>
      <c r="O8" s="6">
        <f t="shared" si="7"/>
        <v>1.9144374402903459E-2</v>
      </c>
      <c r="P8" s="6">
        <f t="shared" si="8"/>
        <v>19.144374402903459</v>
      </c>
      <c r="Q8" s="5">
        <f t="shared" si="9"/>
        <v>0.71234999999999993</v>
      </c>
      <c r="R8" s="5">
        <f t="shared" si="10"/>
        <v>1.57175E-5</v>
      </c>
      <c r="S8" s="5">
        <f t="shared" si="11"/>
        <v>1690932.3395584824</v>
      </c>
      <c r="T8" s="9">
        <f t="shared" si="15"/>
        <v>17.386685005984461</v>
      </c>
      <c r="U8" s="9">
        <f t="shared" si="16"/>
        <v>3.4011833208706802E-3</v>
      </c>
      <c r="V8" s="9">
        <f t="shared" si="17"/>
        <v>6.5113526907658828E-2</v>
      </c>
      <c r="W8" s="9">
        <f t="shared" si="18"/>
        <v>5.6258087248217228</v>
      </c>
    </row>
    <row r="9" spans="1:23" x14ac:dyDescent="0.25">
      <c r="A9" s="7">
        <v>29</v>
      </c>
      <c r="B9" s="7">
        <v>25</v>
      </c>
      <c r="C9" s="7">
        <v>60</v>
      </c>
      <c r="D9" s="7">
        <f t="shared" si="12"/>
        <v>4</v>
      </c>
      <c r="E9" s="6">
        <v>2.2499999999999999E-2</v>
      </c>
      <c r="F9" s="6">
        <f t="shared" si="0"/>
        <v>3994.2904004730208</v>
      </c>
      <c r="G9" s="6">
        <f t="shared" si="1"/>
        <v>3158.5016332003511</v>
      </c>
      <c r="H9" s="8">
        <f t="shared" si="2"/>
        <v>1895.1009799202106</v>
      </c>
      <c r="I9" s="6">
        <f t="shared" si="3"/>
        <v>29.083034522722649</v>
      </c>
      <c r="J9" s="6">
        <f t="shared" si="4"/>
        <v>1000.447116219094</v>
      </c>
      <c r="K9" s="6">
        <f t="shared" si="5"/>
        <v>13.983639630469442</v>
      </c>
      <c r="L9" s="6">
        <f t="shared" si="6"/>
        <v>1038.4012913556921</v>
      </c>
      <c r="M9" s="6">
        <f t="shared" si="13"/>
        <v>1029.5301507418167</v>
      </c>
      <c r="N9" s="6">
        <f t="shared" si="14"/>
        <v>1052.3849309861616</v>
      </c>
      <c r="O9" s="6">
        <f t="shared" si="7"/>
        <v>2.0692850744440983E-2</v>
      </c>
      <c r="P9" s="6">
        <f t="shared" si="8"/>
        <v>20.692850744440982</v>
      </c>
      <c r="Q9" s="5">
        <f t="shared" si="9"/>
        <v>0.71229999999999993</v>
      </c>
      <c r="R9" s="5">
        <f t="shared" si="10"/>
        <v>1.5765000000000002E-5</v>
      </c>
      <c r="S9" s="5">
        <f t="shared" si="11"/>
        <v>2083347.9655284246</v>
      </c>
      <c r="T9" s="9">
        <f t="shared" si="15"/>
        <v>18.479166401541239</v>
      </c>
      <c r="U9" s="9">
        <f t="shared" si="16"/>
        <v>3.6148945314694973E-3</v>
      </c>
      <c r="V9" s="9">
        <f t="shared" si="17"/>
        <v>7.4802472996594219E-2</v>
      </c>
      <c r="W9" s="9">
        <f t="shared" si="18"/>
        <v>6.46293366690574</v>
      </c>
    </row>
    <row r="10" spans="1:23" x14ac:dyDescent="0.25">
      <c r="A10" s="7">
        <v>30</v>
      </c>
      <c r="B10" s="7">
        <v>25</v>
      </c>
      <c r="C10" s="7">
        <v>60</v>
      </c>
      <c r="D10" s="7">
        <f t="shared" si="12"/>
        <v>5</v>
      </c>
      <c r="E10" s="6">
        <v>2.2499999999999999E-2</v>
      </c>
      <c r="F10" s="6">
        <f t="shared" si="0"/>
        <v>4231.0890272287934</v>
      </c>
      <c r="G10" s="6">
        <f t="shared" si="1"/>
        <v>3158.5016332003511</v>
      </c>
      <c r="H10" s="8">
        <f t="shared" si="2"/>
        <v>1895.1009799202106</v>
      </c>
      <c r="I10" s="6">
        <f t="shared" si="3"/>
        <v>30.705577634515414</v>
      </c>
      <c r="J10" s="6">
        <f t="shared" si="4"/>
        <v>994.42524770710338</v>
      </c>
      <c r="K10" s="6">
        <f t="shared" si="5"/>
        <v>13.983639630469442</v>
      </c>
      <c r="L10" s="6">
        <f t="shared" si="6"/>
        <v>1038.4012913556921</v>
      </c>
      <c r="M10" s="6">
        <f t="shared" si="13"/>
        <v>1025.1308253416189</v>
      </c>
      <c r="N10" s="6">
        <f t="shared" si="14"/>
        <v>1052.3849309861616</v>
      </c>
      <c r="O10" s="6">
        <f t="shared" si="7"/>
        <v>2.2315393856233746E-2</v>
      </c>
      <c r="P10" s="6">
        <f t="shared" si="8"/>
        <v>22.315393856233747</v>
      </c>
      <c r="Q10" s="5">
        <f t="shared" si="9"/>
        <v>0.71224999999999994</v>
      </c>
      <c r="R10" s="5">
        <f t="shared" si="10"/>
        <v>1.5812500000000001E-5</v>
      </c>
      <c r="S10" s="5">
        <f t="shared" si="11"/>
        <v>2474524.5671939589</v>
      </c>
      <c r="T10" s="9">
        <f t="shared" si="15"/>
        <v>19.431374575082234</v>
      </c>
      <c r="U10" s="9">
        <f t="shared" si="16"/>
        <v>3.8011654943775871E-3</v>
      </c>
      <c r="V10" s="9">
        <f t="shared" si="17"/>
        <v>8.482450511976132E-2</v>
      </c>
      <c r="W10" s="9">
        <f t="shared" si="18"/>
        <v>7.3288372423473787</v>
      </c>
    </row>
    <row r="11" spans="1:23" x14ac:dyDescent="0.25">
      <c r="A11" s="7">
        <v>31</v>
      </c>
      <c r="B11" s="7">
        <v>25</v>
      </c>
      <c r="C11" s="7">
        <v>60</v>
      </c>
      <c r="D11" s="7">
        <f t="shared" si="12"/>
        <v>6</v>
      </c>
      <c r="E11" s="6">
        <v>2.2499999999999999E-2</v>
      </c>
      <c r="F11" s="6">
        <f t="shared" si="0"/>
        <v>4479.9985128234302</v>
      </c>
      <c r="G11" s="6">
        <f t="shared" si="1"/>
        <v>3158.5016332003511</v>
      </c>
      <c r="H11" s="8">
        <f t="shared" si="2"/>
        <v>1895.1009799202106</v>
      </c>
      <c r="I11" s="6">
        <f t="shared" si="3"/>
        <v>32.405052533985035</v>
      </c>
      <c r="J11" s="6">
        <f t="shared" si="4"/>
        <v>988.30423608349975</v>
      </c>
      <c r="K11" s="6">
        <f t="shared" si="5"/>
        <v>13.983639630469442</v>
      </c>
      <c r="L11" s="6">
        <f t="shared" si="6"/>
        <v>1038.4012913556921</v>
      </c>
      <c r="M11" s="6">
        <f t="shared" si="13"/>
        <v>1020.7092886174847</v>
      </c>
      <c r="N11" s="6">
        <f t="shared" si="14"/>
        <v>1052.3849309861616</v>
      </c>
      <c r="O11" s="6">
        <f t="shared" si="7"/>
        <v>2.401486875570337E-2</v>
      </c>
      <c r="P11" s="6">
        <f t="shared" si="8"/>
        <v>24.014868755703368</v>
      </c>
      <c r="Q11" s="5">
        <f t="shared" si="9"/>
        <v>0.71219999999999994</v>
      </c>
      <c r="R11" s="5">
        <f t="shared" si="10"/>
        <v>1.5860000000000001E-5</v>
      </c>
      <c r="S11" s="5">
        <f t="shared" si="11"/>
        <v>2864671.1468649982</v>
      </c>
      <c r="T11" s="9">
        <f t="shared" si="15"/>
        <v>20.280084528676994</v>
      </c>
      <c r="U11" s="9">
        <f t="shared" si="16"/>
        <v>3.9671901354997943E-3</v>
      </c>
      <c r="V11" s="9">
        <f t="shared" si="17"/>
        <v>9.5271550432948618E-2</v>
      </c>
      <c r="W11" s="9">
        <f t="shared" si="18"/>
        <v>8.2314619574067613</v>
      </c>
    </row>
    <row r="12" spans="1:23" x14ac:dyDescent="0.25">
      <c r="A12" s="7">
        <v>32</v>
      </c>
      <c r="B12" s="7">
        <v>25</v>
      </c>
      <c r="C12" s="7">
        <v>60</v>
      </c>
      <c r="D12" s="7">
        <f t="shared" si="12"/>
        <v>7</v>
      </c>
      <c r="E12" s="6">
        <v>2.2499999999999999E-2</v>
      </c>
      <c r="F12" s="6">
        <f t="shared" si="0"/>
        <v>4741.5323591331353</v>
      </c>
      <c r="G12" s="6">
        <f t="shared" si="1"/>
        <v>3158.5016332003511</v>
      </c>
      <c r="H12" s="8">
        <f t="shared" si="2"/>
        <v>1895.1009799202106</v>
      </c>
      <c r="I12" s="6">
        <f t="shared" si="3"/>
        <v>34.18440501423202</v>
      </c>
      <c r="J12" s="6">
        <f t="shared" si="4"/>
        <v>982.0791926843184</v>
      </c>
      <c r="K12" s="6">
        <f t="shared" si="5"/>
        <v>13.983639630469442</v>
      </c>
      <c r="L12" s="6">
        <f t="shared" si="6"/>
        <v>1038.4012913556921</v>
      </c>
      <c r="M12" s="6">
        <f t="shared" si="13"/>
        <v>1016.2635976985504</v>
      </c>
      <c r="N12" s="6">
        <f t="shared" si="14"/>
        <v>1052.3849309861616</v>
      </c>
      <c r="O12" s="6">
        <f t="shared" si="7"/>
        <v>2.5794221235950352E-2</v>
      </c>
      <c r="P12" s="6">
        <f t="shared" si="8"/>
        <v>25.794221235950353</v>
      </c>
      <c r="Q12" s="5">
        <f t="shared" si="9"/>
        <v>0.71214999999999995</v>
      </c>
      <c r="R12" s="5">
        <f t="shared" si="10"/>
        <v>1.59075E-5</v>
      </c>
      <c r="S12" s="5">
        <f t="shared" si="11"/>
        <v>3253999.3265649662</v>
      </c>
      <c r="T12" s="9">
        <f t="shared" si="15"/>
        <v>21.048920354219202</v>
      </c>
      <c r="U12" s="9">
        <f t="shared" si="16"/>
        <v>4.1175897996923606E-3</v>
      </c>
      <c r="V12" s="9">
        <f t="shared" si="17"/>
        <v>0.10621002225215724</v>
      </c>
      <c r="W12" s="9">
        <f t="shared" si="18"/>
        <v>9.176545922586385</v>
      </c>
    </row>
    <row r="13" spans="1:23" x14ac:dyDescent="0.25">
      <c r="A13" s="7">
        <v>33</v>
      </c>
      <c r="B13" s="7">
        <v>25</v>
      </c>
      <c r="C13" s="7">
        <v>60</v>
      </c>
      <c r="D13" s="7">
        <f t="shared" si="12"/>
        <v>8</v>
      </c>
      <c r="E13" s="6">
        <v>2.2499999999999999E-2</v>
      </c>
      <c r="F13" s="6">
        <f t="shared" si="0"/>
        <v>5016.2208290267827</v>
      </c>
      <c r="G13" s="6">
        <f t="shared" si="1"/>
        <v>3158.5016332003511</v>
      </c>
      <c r="H13" s="8">
        <f t="shared" si="2"/>
        <v>1895.1009799202106</v>
      </c>
      <c r="I13" s="6">
        <f t="shared" si="3"/>
        <v>36.046662824951575</v>
      </c>
      <c r="J13" s="6">
        <f t="shared" si="4"/>
        <v>975.74510196003098</v>
      </c>
      <c r="K13" s="6">
        <f t="shared" si="5"/>
        <v>13.983639630469442</v>
      </c>
      <c r="L13" s="6">
        <f t="shared" si="6"/>
        <v>1038.4012913556921</v>
      </c>
      <c r="M13" s="6">
        <f t="shared" si="13"/>
        <v>1011.7917647849825</v>
      </c>
      <c r="N13" s="6">
        <f t="shared" si="14"/>
        <v>1052.3849309861616</v>
      </c>
      <c r="O13" s="6">
        <f t="shared" si="7"/>
        <v>2.7656479046669909E-2</v>
      </c>
      <c r="P13" s="6">
        <f t="shared" si="8"/>
        <v>27.656479046669908</v>
      </c>
      <c r="Q13" s="5">
        <f t="shared" si="9"/>
        <v>0.71209999999999996</v>
      </c>
      <c r="R13" s="5">
        <f t="shared" si="10"/>
        <v>1.5955000000000002E-5</v>
      </c>
      <c r="S13" s="5">
        <f t="shared" si="11"/>
        <v>3642723.4808630128</v>
      </c>
      <c r="T13" s="9">
        <f t="shared" si="15"/>
        <v>21.754062843116845</v>
      </c>
      <c r="U13" s="9">
        <f t="shared" si="16"/>
        <v>4.2555297733705179E-3</v>
      </c>
      <c r="V13" s="9">
        <f t="shared" si="17"/>
        <v>0.11769297000970166</v>
      </c>
      <c r="W13" s="9">
        <f t="shared" si="18"/>
        <v>10.168672608838225</v>
      </c>
    </row>
    <row r="14" spans="1:23" x14ac:dyDescent="0.25">
      <c r="A14" s="7">
        <v>34</v>
      </c>
      <c r="B14" s="7">
        <v>25</v>
      </c>
      <c r="C14" s="7">
        <v>60</v>
      </c>
      <c r="D14" s="7">
        <f t="shared" si="12"/>
        <v>9</v>
      </c>
      <c r="E14" s="6">
        <v>2.2499999999999999E-2</v>
      </c>
      <c r="F14" s="6">
        <f t="shared" si="0"/>
        <v>5304.6112954028777</v>
      </c>
      <c r="G14" s="6">
        <f t="shared" si="1"/>
        <v>3158.5016332003511</v>
      </c>
      <c r="H14" s="8">
        <f t="shared" si="2"/>
        <v>1895.1009799202106</v>
      </c>
      <c r="I14" s="6">
        <f t="shared" si="3"/>
        <v>37.994936838308099</v>
      </c>
      <c r="J14" s="6">
        <f t="shared" si="4"/>
        <v>969.29681958158801</v>
      </c>
      <c r="K14" s="6">
        <f t="shared" si="5"/>
        <v>13.983639630469442</v>
      </c>
      <c r="L14" s="6">
        <f t="shared" si="6"/>
        <v>1038.4012913556921</v>
      </c>
      <c r="M14" s="6">
        <f t="shared" si="13"/>
        <v>1007.2917564198962</v>
      </c>
      <c r="N14" s="6">
        <f t="shared" si="14"/>
        <v>1052.3849309861616</v>
      </c>
      <c r="O14" s="6">
        <f t="shared" si="7"/>
        <v>2.9604753060026433E-2</v>
      </c>
      <c r="P14" s="6">
        <f t="shared" si="8"/>
        <v>29.604753060026432</v>
      </c>
      <c r="Q14" s="5">
        <f t="shared" si="9"/>
        <v>0.71204999999999996</v>
      </c>
      <c r="R14" s="5">
        <f t="shared" si="10"/>
        <v>1.6002500000000001E-5</v>
      </c>
      <c r="S14" s="5">
        <f t="shared" si="11"/>
        <v>4031060.8741250657</v>
      </c>
      <c r="T14" s="9">
        <f t="shared" si="15"/>
        <v>22.40713749016119</v>
      </c>
      <c r="U14" s="9">
        <f t="shared" si="16"/>
        <v>4.3832842358253318E-3</v>
      </c>
      <c r="V14" s="9">
        <f t="shared" si="17"/>
        <v>0.1297660473935156</v>
      </c>
      <c r="W14" s="9">
        <f t="shared" si="18"/>
        <v>11.211786494799748</v>
      </c>
    </row>
    <row r="15" spans="1:23" x14ac:dyDescent="0.25">
      <c r="A15" s="7">
        <v>35</v>
      </c>
      <c r="B15" s="7">
        <v>25</v>
      </c>
      <c r="C15" s="7">
        <v>60</v>
      </c>
      <c r="D15" s="7">
        <f t="shared" si="12"/>
        <v>10</v>
      </c>
      <c r="E15" s="6">
        <v>2.2499999999999999E-2</v>
      </c>
      <c r="F15" s="6">
        <f t="shared" si="0"/>
        <v>5607.2685911764238</v>
      </c>
      <c r="G15" s="6">
        <f t="shared" si="1"/>
        <v>3158.5016332003511</v>
      </c>
      <c r="H15" s="8">
        <f t="shared" si="2"/>
        <v>1895.1009799202106</v>
      </c>
      <c r="I15" s="6">
        <f t="shared" si="3"/>
        <v>40.032422198890586</v>
      </c>
      <c r="J15" s="6">
        <f t="shared" si="4"/>
        <v>962.72907057259863</v>
      </c>
      <c r="K15" s="6">
        <f t="shared" si="5"/>
        <v>13.983639630469442</v>
      </c>
      <c r="L15" s="6">
        <f t="shared" si="6"/>
        <v>1038.4012913556921</v>
      </c>
      <c r="M15" s="6">
        <f t="shared" si="13"/>
        <v>1002.7614927714892</v>
      </c>
      <c r="N15" s="6">
        <f t="shared" si="14"/>
        <v>1052.3849309861616</v>
      </c>
      <c r="O15" s="6">
        <f t="shared" si="7"/>
        <v>3.1642238420608919E-2</v>
      </c>
      <c r="P15" s="6">
        <f t="shared" si="8"/>
        <v>31.642238420608919</v>
      </c>
      <c r="Q15" s="5">
        <f t="shared" si="9"/>
        <v>0.71199999999999997</v>
      </c>
      <c r="R15" s="5">
        <f t="shared" si="10"/>
        <v>1.605E-5</v>
      </c>
      <c r="S15" s="5">
        <f t="shared" si="11"/>
        <v>4419231.8025666596</v>
      </c>
      <c r="T15" s="9">
        <f t="shared" si="15"/>
        <v>23.01681289328873</v>
      </c>
      <c r="U15" s="9">
        <f t="shared" si="16"/>
        <v>4.502548938185141E-3</v>
      </c>
      <c r="V15" s="9">
        <f t="shared" si="17"/>
        <v>0.14247072700251376</v>
      </c>
      <c r="W15" s="9">
        <f t="shared" si="18"/>
        <v>12.309470813017191</v>
      </c>
    </row>
    <row r="16" spans="1:23" x14ac:dyDescent="0.25">
      <c r="A16" s="7">
        <v>36</v>
      </c>
      <c r="B16" s="7">
        <v>25</v>
      </c>
      <c r="C16" s="7">
        <v>60</v>
      </c>
      <c r="D16" s="7">
        <f t="shared" si="12"/>
        <v>11</v>
      </c>
      <c r="E16" s="6">
        <v>2.2499999999999999E-2</v>
      </c>
      <c r="F16" s="6">
        <f t="shared" si="0"/>
        <v>5924.7753600462183</v>
      </c>
      <c r="G16" s="6">
        <f t="shared" si="1"/>
        <v>3158.5016332003511</v>
      </c>
      <c r="H16" s="8">
        <f t="shared" si="2"/>
        <v>1895.1009799202106</v>
      </c>
      <c r="I16" s="6">
        <f t="shared" si="3"/>
        <v>42.162399456903387</v>
      </c>
      <c r="J16" s="6">
        <f t="shared" si="4"/>
        <v>956.03644746896532</v>
      </c>
      <c r="K16" s="6">
        <f t="shared" si="5"/>
        <v>13.983639630469442</v>
      </c>
      <c r="L16" s="6">
        <f t="shared" si="6"/>
        <v>1038.4012913556921</v>
      </c>
      <c r="M16" s="6">
        <f t="shared" si="13"/>
        <v>998.19884692586868</v>
      </c>
      <c r="N16" s="6">
        <f t="shared" si="14"/>
        <v>1052.3849309861616</v>
      </c>
      <c r="O16" s="6">
        <f t="shared" si="7"/>
        <v>3.3772215678621723E-2</v>
      </c>
      <c r="P16" s="6">
        <f t="shared" si="8"/>
        <v>33.77221567862172</v>
      </c>
      <c r="Q16" s="5">
        <f t="shared" si="9"/>
        <v>0.71194999999999997</v>
      </c>
      <c r="R16" s="5">
        <f t="shared" si="10"/>
        <v>1.60975E-5</v>
      </c>
      <c r="S16" s="5">
        <f t="shared" si="11"/>
        <v>4807459.7415155731</v>
      </c>
      <c r="T16" s="9">
        <f t="shared" si="15"/>
        <v>23.58974783319308</v>
      </c>
      <c r="U16" s="9">
        <f t="shared" si="16"/>
        <v>4.6146264711292304E-3</v>
      </c>
      <c r="V16" s="9">
        <f t="shared" si="17"/>
        <v>0.15584616045925342</v>
      </c>
      <c r="W16" s="9">
        <f t="shared" si="18"/>
        <v>13.465108263679495</v>
      </c>
    </row>
    <row r="17" spans="1:23" x14ac:dyDescent="0.25">
      <c r="A17" s="7">
        <v>37</v>
      </c>
      <c r="B17" s="7">
        <v>25</v>
      </c>
      <c r="C17" s="7">
        <v>60</v>
      </c>
      <c r="D17" s="7">
        <f t="shared" si="12"/>
        <v>12</v>
      </c>
      <c r="E17" s="6">
        <v>2.2499999999999999E-2</v>
      </c>
      <c r="F17" s="6">
        <f t="shared" si="0"/>
        <v>6257.7324078657884</v>
      </c>
      <c r="G17" s="6">
        <f t="shared" si="1"/>
        <v>3158.5016332003511</v>
      </c>
      <c r="H17" s="8">
        <f t="shared" si="2"/>
        <v>1895.1009799202106</v>
      </c>
      <c r="I17" s="6">
        <f t="shared" si="3"/>
        <v>44.388235683716708</v>
      </c>
      <c r="J17" s="6">
        <f t="shared" si="4"/>
        <v>949.2134085073393</v>
      </c>
      <c r="K17" s="6">
        <f t="shared" si="5"/>
        <v>13.983639630469442</v>
      </c>
      <c r="L17" s="6">
        <f t="shared" si="6"/>
        <v>1038.4012913556921</v>
      </c>
      <c r="M17" s="6">
        <f t="shared" si="13"/>
        <v>993.60164419105604</v>
      </c>
      <c r="N17" s="6">
        <f t="shared" si="14"/>
        <v>1052.3849309861616</v>
      </c>
      <c r="O17" s="6">
        <f t="shared" si="7"/>
        <v>3.5998051905435043E-2</v>
      </c>
      <c r="P17" s="6">
        <f t="shared" si="8"/>
        <v>35.998051905435041</v>
      </c>
      <c r="Q17" s="5">
        <f t="shared" si="9"/>
        <v>0.71189999999999998</v>
      </c>
      <c r="R17" s="5">
        <f t="shared" si="10"/>
        <v>1.6145000000000002E-5</v>
      </c>
      <c r="S17" s="5">
        <f t="shared" si="11"/>
        <v>5195971.4983159658</v>
      </c>
      <c r="T17" s="9">
        <f t="shared" si="15"/>
        <v>24.131183426695983</v>
      </c>
      <c r="U17" s="9">
        <f t="shared" si="16"/>
        <v>4.7205421019302692E-3</v>
      </c>
      <c r="V17" s="9">
        <f t="shared" si="17"/>
        <v>0.16993031960707727</v>
      </c>
      <c r="W17" s="9">
        <f t="shared" si="18"/>
        <v>14.681979614051478</v>
      </c>
    </row>
    <row r="18" spans="1:23" x14ac:dyDescent="0.25">
      <c r="A18" s="7">
        <v>38</v>
      </c>
      <c r="B18" s="7">
        <v>25</v>
      </c>
      <c r="C18" s="7">
        <v>60</v>
      </c>
      <c r="D18" s="7">
        <f t="shared" si="12"/>
        <v>13</v>
      </c>
      <c r="E18" s="6">
        <v>2.2499999999999999E-2</v>
      </c>
      <c r="F18" s="6">
        <f t="shared" si="0"/>
        <v>6606.759054446793</v>
      </c>
      <c r="G18" s="6">
        <f t="shared" si="1"/>
        <v>3158.5016332003511</v>
      </c>
      <c r="H18" s="8">
        <f t="shared" si="2"/>
        <v>1895.1009799202106</v>
      </c>
      <c r="I18" s="6">
        <f t="shared" si="3"/>
        <v>46.713385568963353</v>
      </c>
      <c r="J18" s="6">
        <f t="shared" si="4"/>
        <v>942.25427584366651</v>
      </c>
      <c r="K18" s="6">
        <f t="shared" si="5"/>
        <v>13.983639630469442</v>
      </c>
      <c r="L18" s="6">
        <f t="shared" si="6"/>
        <v>1038.4012913556921</v>
      </c>
      <c r="M18" s="6">
        <f t="shared" si="13"/>
        <v>988.96766141262981</v>
      </c>
      <c r="N18" s="6">
        <f t="shared" si="14"/>
        <v>1052.3849309861616</v>
      </c>
      <c r="O18" s="6">
        <f t="shared" si="7"/>
        <v>3.8323201790681688E-2</v>
      </c>
      <c r="P18" s="6">
        <f t="shared" si="8"/>
        <v>38.323201790681686</v>
      </c>
      <c r="Q18" s="5">
        <f t="shared" si="9"/>
        <v>0.71184999999999998</v>
      </c>
      <c r="R18" s="5">
        <f t="shared" si="10"/>
        <v>1.6192500000000001E-5</v>
      </c>
      <c r="S18" s="5">
        <f t="shared" si="11"/>
        <v>5584997.3713352084</v>
      </c>
      <c r="T18" s="9">
        <f t="shared" si="15"/>
        <v>24.64532984581864</v>
      </c>
      <c r="U18" s="9">
        <f t="shared" si="16"/>
        <v>4.8211194244390425E-3</v>
      </c>
      <c r="V18" s="9">
        <f t="shared" si="17"/>
        <v>0.18476073255975259</v>
      </c>
      <c r="W18" s="9">
        <f t="shared" si="18"/>
        <v>15.963327293162624</v>
      </c>
    </row>
    <row r="19" spans="1:23" x14ac:dyDescent="0.25">
      <c r="A19" s="7">
        <v>39</v>
      </c>
      <c r="B19" s="7">
        <v>25</v>
      </c>
      <c r="C19" s="7">
        <v>60</v>
      </c>
      <c r="D19" s="7">
        <f t="shared" si="12"/>
        <v>14</v>
      </c>
      <c r="E19" s="6">
        <v>2.2499999999999999E-2</v>
      </c>
      <c r="F19" s="6">
        <f t="shared" si="0"/>
        <v>6972.4934856146056</v>
      </c>
      <c r="G19" s="6">
        <f t="shared" si="1"/>
        <v>3158.5016332003511</v>
      </c>
      <c r="H19" s="8">
        <f t="shared" si="2"/>
        <v>1895.1009799202106</v>
      </c>
      <c r="I19" s="6">
        <f t="shared" si="3"/>
        <v>49.141392498324954</v>
      </c>
      <c r="J19" s="6">
        <f t="shared" si="4"/>
        <v>935.15323380316033</v>
      </c>
      <c r="K19" s="6">
        <f t="shared" si="5"/>
        <v>13.983639630469442</v>
      </c>
      <c r="L19" s="6">
        <f t="shared" si="6"/>
        <v>1038.4012913556921</v>
      </c>
      <c r="M19" s="6">
        <f t="shared" si="13"/>
        <v>984.29462630148532</v>
      </c>
      <c r="N19" s="6">
        <f t="shared" si="14"/>
        <v>1052.3849309861616</v>
      </c>
      <c r="O19" s="6">
        <f t="shared" si="7"/>
        <v>4.0751208720043286E-2</v>
      </c>
      <c r="P19" s="6">
        <f t="shared" si="8"/>
        <v>40.751208720043287</v>
      </c>
      <c r="Q19" s="5">
        <f t="shared" si="9"/>
        <v>0.71179999999999999</v>
      </c>
      <c r="R19" s="5">
        <f t="shared" si="10"/>
        <v>1.624E-5</v>
      </c>
      <c r="S19" s="5">
        <f t="shared" si="11"/>
        <v>5974771.3155610692</v>
      </c>
      <c r="T19" s="9">
        <f t="shared" si="15"/>
        <v>25.135628142019115</v>
      </c>
      <c r="U19" s="9">
        <f t="shared" si="16"/>
        <v>4.9170315771417802E-3</v>
      </c>
      <c r="V19" s="9">
        <f t="shared" si="17"/>
        <v>0.2003749800831483</v>
      </c>
      <c r="W19" s="9">
        <f t="shared" si="18"/>
        <v>17.312398279184013</v>
      </c>
    </row>
    <row r="20" spans="1:23" x14ac:dyDescent="0.25">
      <c r="A20" s="7">
        <v>40</v>
      </c>
      <c r="B20" s="7">
        <v>25</v>
      </c>
      <c r="C20" s="7">
        <v>60</v>
      </c>
      <c r="D20" s="7">
        <f t="shared" si="12"/>
        <v>15</v>
      </c>
      <c r="E20" s="6">
        <v>2.2499999999999999E-2</v>
      </c>
      <c r="F20" s="6">
        <f t="shared" si="0"/>
        <v>7355.5931053434133</v>
      </c>
      <c r="G20" s="6">
        <f t="shared" si="1"/>
        <v>3158.5016332003511</v>
      </c>
      <c r="H20" s="8">
        <f t="shared" si="2"/>
        <v>1895.1009799202106</v>
      </c>
      <c r="I20" s="6">
        <f t="shared" si="3"/>
        <v>51.675889611226289</v>
      </c>
      <c r="J20" s="6">
        <f t="shared" si="4"/>
        <v>927.90432716291957</v>
      </c>
      <c r="K20" s="6">
        <f t="shared" si="5"/>
        <v>13.983639630469442</v>
      </c>
      <c r="L20" s="6">
        <f t="shared" si="6"/>
        <v>1038.4012913556921</v>
      </c>
      <c r="M20" s="6">
        <f t="shared" si="13"/>
        <v>979.58021677414581</v>
      </c>
      <c r="N20" s="6">
        <f t="shared" si="14"/>
        <v>1052.3849309861616</v>
      </c>
      <c r="O20" s="6">
        <f t="shared" si="7"/>
        <v>4.3285705832944624E-2</v>
      </c>
      <c r="P20" s="6">
        <f t="shared" si="8"/>
        <v>43.285705832944622</v>
      </c>
      <c r="Q20" s="5">
        <f t="shared" si="9"/>
        <v>0.71174999999999999</v>
      </c>
      <c r="R20" s="5">
        <f t="shared" si="10"/>
        <v>1.6287499999999999E-5</v>
      </c>
      <c r="S20" s="5">
        <f t="shared" si="11"/>
        <v>6365531.1153115425</v>
      </c>
      <c r="T20" s="9">
        <f t="shared" si="15"/>
        <v>25.604932973616744</v>
      </c>
      <c r="U20" s="9">
        <f t="shared" si="16"/>
        <v>5.0088369882989071E-3</v>
      </c>
      <c r="V20" s="9">
        <f t="shared" si="17"/>
        <v>0.21681104444067878</v>
      </c>
      <c r="W20" s="9">
        <f t="shared" si="18"/>
        <v>18.732474239674648</v>
      </c>
    </row>
    <row r="21" spans="1:23" x14ac:dyDescent="0.25">
      <c r="A21" s="7">
        <v>41</v>
      </c>
      <c r="B21" s="7">
        <v>25</v>
      </c>
      <c r="C21" s="7">
        <v>60</v>
      </c>
      <c r="D21" s="7">
        <f t="shared" ref="D21:D40" si="19">A21-B21</f>
        <v>16</v>
      </c>
      <c r="E21" s="6">
        <v>2.2499999999999999E-2</v>
      </c>
      <c r="F21" s="6">
        <f t="shared" ref="F21:F40" si="20">(EXP(77.345+(0.0057*(273.15+A21))-(7235/(273.15+A21))))/((273.15+A21)^(8.2))</f>
        <v>7756.7348877899185</v>
      </c>
      <c r="G21" s="6">
        <f t="shared" ref="G21:G40" si="21">(EXP(77.345+(0.0057*(273.15+B21))-(7235/(273.15+B21))))/((273.15+B21)^(8.2))</f>
        <v>3158.5016332003511</v>
      </c>
      <c r="H21" s="8">
        <f t="shared" ref="H21:H40" si="22">0.01*C21*G21</f>
        <v>1895.1009799202106</v>
      </c>
      <c r="I21" s="6">
        <f t="shared" ref="I21:I40" si="23">2.2*F21/(273.15+A21)</f>
        <v>54.320600837618407</v>
      </c>
      <c r="J21" s="6">
        <f t="shared" ref="J21:J40" si="24">1000*(90750.113-F21)/(287*(273.15+A21))</f>
        <v>920.50145946847442</v>
      </c>
      <c r="K21" s="6">
        <f t="shared" ref="K21:K40" si="25">0.01*C21*2.2*G21/(273.15+B21)</f>
        <v>13.983639630469442</v>
      </c>
      <c r="L21" s="6">
        <f t="shared" ref="L21:L40" si="26">1000*(90750.113-H21)/(287*(273.15+B21))</f>
        <v>1038.4012913556921</v>
      </c>
      <c r="M21" s="6">
        <f t="shared" ref="M21:M40" si="27">I21+J21</f>
        <v>974.82206030609279</v>
      </c>
      <c r="N21" s="6">
        <f t="shared" ref="N21:N40" si="28">K21+L21</f>
        <v>1052.3849309861616</v>
      </c>
      <c r="O21" s="6">
        <f t="shared" ref="O21:O40" si="29">0.001*(I21-0.01*C21*K21)</f>
        <v>4.5930417059336738E-2</v>
      </c>
      <c r="P21" s="6">
        <f t="shared" ref="P21:P40" si="30">I21-0.01*C21*K21</f>
        <v>45.93041705933674</v>
      </c>
      <c r="Q21" s="5">
        <f t="shared" ref="Q21:Q40" si="31">0.715-0.0001*0.5*(A21+B21)</f>
        <v>0.7117</v>
      </c>
      <c r="R21" s="5">
        <f t="shared" ref="R21:R40" si="32">0.0000132+0.000000095*0.5*(A21+B21)</f>
        <v>1.6335000000000002E-5</v>
      </c>
      <c r="S21" s="5">
        <f t="shared" ref="S21:S40" si="33">9.81*(2*(N21-M21)/(N21+M21))*(E21^(1.5))/(R21^2/Q21)</f>
        <v>6757518.5646090517</v>
      </c>
      <c r="T21" s="9">
        <f t="shared" ref="T21:T40" si="34">0.264*(S21^0.292)</f>
        <v>26.055643480062141</v>
      </c>
      <c r="U21" s="9">
        <f t="shared" si="16"/>
        <v>5.0970049775697565E-3</v>
      </c>
      <c r="V21" s="9">
        <f t="shared" ref="V21:V40" si="35">U21*P21</f>
        <v>0.23410756437329422</v>
      </c>
      <c r="W21" s="9">
        <f t="shared" ref="W21:W40" si="36">V21*86400*10/10000</f>
        <v>20.22689356185262</v>
      </c>
    </row>
    <row r="22" spans="1:23" x14ac:dyDescent="0.25">
      <c r="A22" s="7">
        <v>42</v>
      </c>
      <c r="B22" s="7">
        <v>25</v>
      </c>
      <c r="C22" s="7">
        <v>60</v>
      </c>
      <c r="D22" s="7">
        <f t="shared" si="19"/>
        <v>17</v>
      </c>
      <c r="E22" s="6">
        <v>2.2499999999999999E-2</v>
      </c>
      <c r="F22" s="6">
        <f t="shared" si="20"/>
        <v>8176.615729048186</v>
      </c>
      <c r="G22" s="6">
        <f t="shared" si="21"/>
        <v>3158.5016332003511</v>
      </c>
      <c r="H22" s="8">
        <f t="shared" si="22"/>
        <v>1895.1009799202106</v>
      </c>
      <c r="I22" s="6">
        <f t="shared" si="23"/>
        <v>57.079341913076348</v>
      </c>
      <c r="J22" s="6">
        <f t="shared" si="24"/>
        <v>912.93839138546184</v>
      </c>
      <c r="K22" s="6">
        <f t="shared" si="25"/>
        <v>13.983639630469442</v>
      </c>
      <c r="L22" s="6">
        <f t="shared" si="26"/>
        <v>1038.4012913556921</v>
      </c>
      <c r="M22" s="6">
        <f t="shared" si="27"/>
        <v>970.01773329853813</v>
      </c>
      <c r="N22" s="6">
        <f t="shared" si="28"/>
        <v>1052.3849309861616</v>
      </c>
      <c r="O22" s="6">
        <f t="shared" si="29"/>
        <v>4.8689158134794686E-2</v>
      </c>
      <c r="P22" s="6">
        <f t="shared" si="30"/>
        <v>48.689158134794681</v>
      </c>
      <c r="Q22" s="5">
        <f t="shared" si="31"/>
        <v>0.71165</v>
      </c>
      <c r="R22" s="5">
        <f t="shared" si="32"/>
        <v>1.6382500000000001E-5</v>
      </c>
      <c r="S22" s="5">
        <f t="shared" si="33"/>
        <v>7150979.6558098076</v>
      </c>
      <c r="T22" s="9">
        <f t="shared" si="34"/>
        <v>26.489799141514354</v>
      </c>
      <c r="U22" s="9">
        <f t="shared" si="16"/>
        <v>5.1819345080630378E-3</v>
      </c>
      <c r="V22" s="9">
        <f t="shared" si="35"/>
        <v>0.25230402870723073</v>
      </c>
      <c r="W22" s="9">
        <f t="shared" si="36"/>
        <v>21.799068080304739</v>
      </c>
    </row>
    <row r="23" spans="1:23" x14ac:dyDescent="0.25">
      <c r="A23" s="7">
        <v>43</v>
      </c>
      <c r="B23" s="7">
        <v>25</v>
      </c>
      <c r="C23" s="7">
        <v>60</v>
      </c>
      <c r="D23" s="7">
        <f t="shared" si="19"/>
        <v>18</v>
      </c>
      <c r="E23" s="6">
        <v>2.2499999999999999E-2</v>
      </c>
      <c r="F23" s="6">
        <f t="shared" si="20"/>
        <v>8615.9527984465931</v>
      </c>
      <c r="G23" s="6">
        <f t="shared" si="21"/>
        <v>3158.5016332003511</v>
      </c>
      <c r="H23" s="8">
        <f t="shared" si="22"/>
        <v>1895.1009799202106</v>
      </c>
      <c r="I23" s="6">
        <f t="shared" si="23"/>
        <v>59.956021371445537</v>
      </c>
      <c r="J23" s="6">
        <f t="shared" si="24"/>
        <v>905.20873908763383</v>
      </c>
      <c r="K23" s="6">
        <f t="shared" si="25"/>
        <v>13.983639630469442</v>
      </c>
      <c r="L23" s="6">
        <f t="shared" si="26"/>
        <v>1038.4012913556921</v>
      </c>
      <c r="M23" s="6">
        <f t="shared" si="27"/>
        <v>965.16476045907939</v>
      </c>
      <c r="N23" s="6">
        <f t="shared" si="28"/>
        <v>1052.3849309861616</v>
      </c>
      <c r="O23" s="6">
        <f t="shared" si="29"/>
        <v>5.1565837593163869E-2</v>
      </c>
      <c r="P23" s="6">
        <f t="shared" si="30"/>
        <v>51.56583759316387</v>
      </c>
      <c r="Q23" s="5">
        <f t="shared" si="31"/>
        <v>0.71160000000000001</v>
      </c>
      <c r="R23" s="5">
        <f t="shared" si="32"/>
        <v>1.643E-5</v>
      </c>
      <c r="S23" s="5">
        <f t="shared" si="33"/>
        <v>7546164.777114707</v>
      </c>
      <c r="T23" s="9">
        <f t="shared" si="34"/>
        <v>26.909151379257761</v>
      </c>
      <c r="U23" s="9">
        <f t="shared" si="16"/>
        <v>5.263968192810403E-3</v>
      </c>
      <c r="V23" s="9">
        <f t="shared" si="35"/>
        <v>0.27144092892604155</v>
      </c>
      <c r="W23" s="9">
        <f t="shared" si="36"/>
        <v>23.45249625920999</v>
      </c>
    </row>
    <row r="24" spans="1:23" x14ac:dyDescent="0.25">
      <c r="A24" s="7">
        <v>44</v>
      </c>
      <c r="B24" s="7">
        <v>25</v>
      </c>
      <c r="C24" s="7">
        <v>60</v>
      </c>
      <c r="D24" s="7">
        <f t="shared" si="19"/>
        <v>19</v>
      </c>
      <c r="E24" s="6">
        <v>2.2499999999999999E-2</v>
      </c>
      <c r="F24" s="6">
        <f t="shared" si="20"/>
        <v>9075.4838892079224</v>
      </c>
      <c r="G24" s="6">
        <f t="shared" si="21"/>
        <v>3158.5016332003511</v>
      </c>
      <c r="H24" s="8">
        <f t="shared" si="22"/>
        <v>1895.1009799202106</v>
      </c>
      <c r="I24" s="6">
        <f t="shared" si="23"/>
        <v>62.954641514291133</v>
      </c>
      <c r="J24" s="6">
        <f t="shared" si="24"/>
        <v>897.30597268235647</v>
      </c>
      <c r="K24" s="6">
        <f t="shared" si="25"/>
        <v>13.983639630469442</v>
      </c>
      <c r="L24" s="6">
        <f t="shared" si="26"/>
        <v>1038.4012913556921</v>
      </c>
      <c r="M24" s="6">
        <f t="shared" si="27"/>
        <v>960.26061419664757</v>
      </c>
      <c r="N24" s="6">
        <f t="shared" si="28"/>
        <v>1052.3849309861616</v>
      </c>
      <c r="O24" s="6">
        <f t="shared" si="29"/>
        <v>5.4564457736009465E-2</v>
      </c>
      <c r="P24" s="6">
        <f t="shared" si="30"/>
        <v>54.564457736009466</v>
      </c>
      <c r="Q24" s="5">
        <f t="shared" si="31"/>
        <v>0.71155000000000002</v>
      </c>
      <c r="R24" s="5">
        <f t="shared" si="32"/>
        <v>1.6477499999999999E-5</v>
      </c>
      <c r="S24" s="5">
        <f t="shared" si="33"/>
        <v>7943328.9196312726</v>
      </c>
      <c r="T24" s="9">
        <f t="shared" si="34"/>
        <v>27.31521796653497</v>
      </c>
      <c r="U24" s="9">
        <f t="shared" si="16"/>
        <v>5.3434029386135711E-3</v>
      </c>
      <c r="V24" s="9">
        <f t="shared" si="35"/>
        <v>0.29155988381044901</v>
      </c>
      <c r="W24" s="9">
        <f t="shared" si="36"/>
        <v>25.190773961222792</v>
      </c>
    </row>
    <row r="25" spans="1:23" x14ac:dyDescent="0.25">
      <c r="A25" s="7">
        <v>45</v>
      </c>
      <c r="B25" s="7">
        <v>25</v>
      </c>
      <c r="C25" s="7">
        <v>60</v>
      </c>
      <c r="D25" s="7">
        <f t="shared" si="19"/>
        <v>20</v>
      </c>
      <c r="E25" s="6">
        <v>2.2499999999999999E-2</v>
      </c>
      <c r="F25" s="6">
        <f t="shared" si="20"/>
        <v>9555.9677682913261</v>
      </c>
      <c r="G25" s="6">
        <f t="shared" si="21"/>
        <v>3158.5016332003511</v>
      </c>
      <c r="H25" s="8">
        <f t="shared" si="22"/>
        <v>1895.1009799202106</v>
      </c>
      <c r="I25" s="6">
        <f t="shared" si="23"/>
        <v>66.079299356407105</v>
      </c>
      <c r="J25" s="6">
        <f t="shared" si="24"/>
        <v>889.22341467476303</v>
      </c>
      <c r="K25" s="6">
        <f t="shared" si="25"/>
        <v>13.983639630469442</v>
      </c>
      <c r="L25" s="6">
        <f t="shared" si="26"/>
        <v>1038.4012913556921</v>
      </c>
      <c r="M25" s="6">
        <f t="shared" si="27"/>
        <v>955.30271403117013</v>
      </c>
      <c r="N25" s="6">
        <f t="shared" si="28"/>
        <v>1052.3849309861616</v>
      </c>
      <c r="O25" s="6">
        <f t="shared" si="29"/>
        <v>5.7689115578125442E-2</v>
      </c>
      <c r="P25" s="6">
        <f t="shared" si="30"/>
        <v>57.689115578125438</v>
      </c>
      <c r="Q25" s="5">
        <f t="shared" si="31"/>
        <v>0.71150000000000002</v>
      </c>
      <c r="R25" s="5">
        <f t="shared" si="32"/>
        <v>1.6525000000000002E-5</v>
      </c>
      <c r="S25" s="5">
        <f t="shared" si="33"/>
        <v>8342731.8946979595</v>
      </c>
      <c r="T25" s="9">
        <f t="shared" si="34"/>
        <v>27.70932501489472</v>
      </c>
      <c r="U25" s="9">
        <f t="shared" si="16"/>
        <v>5.4204981594137055E-3</v>
      </c>
      <c r="V25" s="9">
        <f t="shared" si="35"/>
        <v>0.31270374480943347</v>
      </c>
      <c r="W25" s="9">
        <f t="shared" si="36"/>
        <v>27.017603551535053</v>
      </c>
    </row>
    <row r="26" spans="1:23" x14ac:dyDescent="0.25">
      <c r="A26" s="7">
        <v>46</v>
      </c>
      <c r="B26" s="7">
        <v>25</v>
      </c>
      <c r="C26" s="7">
        <v>60</v>
      </c>
      <c r="D26" s="7">
        <f t="shared" si="19"/>
        <v>21</v>
      </c>
      <c r="E26" s="6">
        <v>2.2499999999999999E-2</v>
      </c>
      <c r="F26" s="6">
        <f t="shared" si="20"/>
        <v>10058.184525239083</v>
      </c>
      <c r="G26" s="6">
        <f t="shared" si="21"/>
        <v>3158.5016332003511</v>
      </c>
      <c r="H26" s="8">
        <f t="shared" si="22"/>
        <v>1895.1009799202106</v>
      </c>
      <c r="I26" s="6">
        <f t="shared" si="23"/>
        <v>69.334187546689591</v>
      </c>
      <c r="J26" s="6">
        <f t="shared" si="24"/>
        <v>880.95423847164727</v>
      </c>
      <c r="K26" s="6">
        <f t="shared" si="25"/>
        <v>13.983639630469442</v>
      </c>
      <c r="L26" s="6">
        <f t="shared" si="26"/>
        <v>1038.4012913556921</v>
      </c>
      <c r="M26" s="6">
        <f t="shared" si="27"/>
        <v>950.28842601833685</v>
      </c>
      <c r="N26" s="6">
        <f t="shared" si="28"/>
        <v>1052.3849309861616</v>
      </c>
      <c r="O26" s="6">
        <f t="shared" si="29"/>
        <v>6.0944003768407924E-2</v>
      </c>
      <c r="P26" s="6">
        <f t="shared" si="30"/>
        <v>60.944003768407924</v>
      </c>
      <c r="Q26" s="5">
        <f t="shared" si="31"/>
        <v>0.71144999999999992</v>
      </c>
      <c r="R26" s="5">
        <f t="shared" si="32"/>
        <v>1.6572500000000001E-5</v>
      </c>
      <c r="S26" s="5">
        <f t="shared" si="33"/>
        <v>8744638.5622317977</v>
      </c>
      <c r="T26" s="9">
        <f t="shared" si="34"/>
        <v>28.092639820170785</v>
      </c>
      <c r="U26" s="9">
        <f t="shared" si="16"/>
        <v>5.495482201621809E-3</v>
      </c>
      <c r="V26" s="9">
        <f t="shared" si="35"/>
        <v>0.33491668800485819</v>
      </c>
      <c r="W26" s="9">
        <f t="shared" si="36"/>
        <v>28.936801843619747</v>
      </c>
    </row>
    <row r="27" spans="1:23" x14ac:dyDescent="0.25">
      <c r="A27" s="7">
        <v>47</v>
      </c>
      <c r="B27" s="7">
        <v>25</v>
      </c>
      <c r="C27" s="7">
        <v>60</v>
      </c>
      <c r="D27" s="7">
        <f t="shared" si="19"/>
        <v>22</v>
      </c>
      <c r="E27" s="6">
        <v>2.2499999999999999E-2</v>
      </c>
      <c r="F27" s="6">
        <f t="shared" si="20"/>
        <v>10582.935919847805</v>
      </c>
      <c r="G27" s="6">
        <f t="shared" si="21"/>
        <v>3158.5016332003511</v>
      </c>
      <c r="H27" s="8">
        <f t="shared" si="22"/>
        <v>1895.1009799202106</v>
      </c>
      <c r="I27" s="6">
        <f t="shared" si="23"/>
        <v>72.723595263673829</v>
      </c>
      <c r="J27" s="6">
        <f t="shared" si="24"/>
        <v>872.49146692618729</v>
      </c>
      <c r="K27" s="6">
        <f t="shared" si="25"/>
        <v>13.983639630469442</v>
      </c>
      <c r="L27" s="6">
        <f t="shared" si="26"/>
        <v>1038.4012913556921</v>
      </c>
      <c r="M27" s="6">
        <f t="shared" si="27"/>
        <v>945.2150621898611</v>
      </c>
      <c r="N27" s="6">
        <f t="shared" si="28"/>
        <v>1052.3849309861616</v>
      </c>
      <c r="O27" s="6">
        <f t="shared" si="29"/>
        <v>6.4333411485392164E-2</v>
      </c>
      <c r="P27" s="6">
        <f t="shared" si="30"/>
        <v>64.333411485392162</v>
      </c>
      <c r="Q27" s="5">
        <f t="shared" si="31"/>
        <v>0.71139999999999992</v>
      </c>
      <c r="R27" s="5">
        <f t="shared" si="32"/>
        <v>1.662E-5</v>
      </c>
      <c r="S27" s="5">
        <f t="shared" si="33"/>
        <v>9149319.0709097143</v>
      </c>
      <c r="T27" s="9">
        <f t="shared" si="34"/>
        <v>28.466196876903595</v>
      </c>
      <c r="U27" s="9">
        <f t="shared" si="16"/>
        <v>5.5685574330598814E-3</v>
      </c>
      <c r="V27" s="9">
        <f t="shared" si="35"/>
        <v>0.35824429672108049</v>
      </c>
      <c r="W27" s="9">
        <f t="shared" si="36"/>
        <v>30.952307236701355</v>
      </c>
    </row>
    <row r="28" spans="1:23" x14ac:dyDescent="0.25">
      <c r="A28" s="7">
        <v>48</v>
      </c>
      <c r="B28" s="7">
        <v>25</v>
      </c>
      <c r="C28" s="7">
        <v>60</v>
      </c>
      <c r="D28" s="7">
        <f t="shared" si="19"/>
        <v>23</v>
      </c>
      <c r="E28" s="6">
        <v>2.2499999999999999E-2</v>
      </c>
      <c r="F28" s="6">
        <f t="shared" si="20"/>
        <v>11131.04572848277</v>
      </c>
      <c r="G28" s="6">
        <f t="shared" si="21"/>
        <v>3158.5016332003511</v>
      </c>
      <c r="H28" s="8">
        <f t="shared" si="22"/>
        <v>1895.1009799202106</v>
      </c>
      <c r="I28" s="6">
        <f t="shared" si="23"/>
        <v>76.251909085044673</v>
      </c>
      <c r="J28" s="6">
        <f t="shared" si="24"/>
        <v>863.82797092458168</v>
      </c>
      <c r="K28" s="6">
        <f t="shared" si="25"/>
        <v>13.983639630469442</v>
      </c>
      <c r="L28" s="6">
        <f t="shared" si="26"/>
        <v>1038.4012913556921</v>
      </c>
      <c r="M28" s="6">
        <f t="shared" si="27"/>
        <v>940.07988000962632</v>
      </c>
      <c r="N28" s="6">
        <f t="shared" si="28"/>
        <v>1052.3849309861616</v>
      </c>
      <c r="O28" s="6">
        <f t="shared" si="29"/>
        <v>6.7861725306763002E-2</v>
      </c>
      <c r="P28" s="6">
        <f t="shared" si="30"/>
        <v>67.861725306763006</v>
      </c>
      <c r="Q28" s="5">
        <f t="shared" si="31"/>
        <v>0.71134999999999993</v>
      </c>
      <c r="R28" s="5">
        <f t="shared" si="32"/>
        <v>1.6667500000000003E-5</v>
      </c>
      <c r="S28" s="5">
        <f t="shared" si="33"/>
        <v>9557049.111048175</v>
      </c>
      <c r="T28" s="9">
        <f t="shared" si="34"/>
        <v>28.830918713550137</v>
      </c>
      <c r="U28" s="9">
        <f t="shared" si="16"/>
        <v>5.6399043187446785E-3</v>
      </c>
      <c r="V28" s="9">
        <f t="shared" si="35"/>
        <v>0.38273363763507773</v>
      </c>
      <c r="W28" s="9">
        <f t="shared" si="36"/>
        <v>33.06818629167072</v>
      </c>
    </row>
    <row r="29" spans="1:23" x14ac:dyDescent="0.25">
      <c r="A29" s="7">
        <v>49</v>
      </c>
      <c r="B29" s="7">
        <v>25</v>
      </c>
      <c r="C29" s="7">
        <v>60</v>
      </c>
      <c r="D29" s="7">
        <f t="shared" si="19"/>
        <v>24</v>
      </c>
      <c r="E29" s="6">
        <v>2.2499999999999999E-2</v>
      </c>
      <c r="F29" s="6">
        <f t="shared" si="20"/>
        <v>11703.360088860647</v>
      </c>
      <c r="G29" s="6">
        <f t="shared" si="21"/>
        <v>3158.5016332003511</v>
      </c>
      <c r="H29" s="8">
        <f t="shared" si="22"/>
        <v>1895.1009799202106</v>
      </c>
      <c r="I29" s="6">
        <f t="shared" si="23"/>
        <v>79.923613830493338</v>
      </c>
      <c r="J29" s="6">
        <f t="shared" si="24"/>
        <v>854.95646801557439</v>
      </c>
      <c r="K29" s="6">
        <f t="shared" si="25"/>
        <v>13.983639630469442</v>
      </c>
      <c r="L29" s="6">
        <f t="shared" si="26"/>
        <v>1038.4012913556921</v>
      </c>
      <c r="M29" s="6">
        <f t="shared" si="27"/>
        <v>934.8800818460677</v>
      </c>
      <c r="N29" s="6">
        <f t="shared" si="28"/>
        <v>1052.3849309861616</v>
      </c>
      <c r="O29" s="6">
        <f t="shared" si="29"/>
        <v>7.1533430052211674E-2</v>
      </c>
      <c r="P29" s="6">
        <f t="shared" si="30"/>
        <v>71.533430052211671</v>
      </c>
      <c r="Q29" s="5">
        <f t="shared" si="31"/>
        <v>0.71129999999999993</v>
      </c>
      <c r="R29" s="5">
        <f t="shared" si="32"/>
        <v>1.6715000000000002E-5</v>
      </c>
      <c r="S29" s="5">
        <f t="shared" si="33"/>
        <v>9968110.1811073478</v>
      </c>
      <c r="T29" s="9">
        <f t="shared" si="34"/>
        <v>29.187632750208433</v>
      </c>
      <c r="U29" s="9">
        <f t="shared" si="16"/>
        <v>5.7096847185957736E-3</v>
      </c>
      <c r="V29" s="9">
        <f t="shared" si="35"/>
        <v>0.40843333243785263</v>
      </c>
      <c r="W29" s="9">
        <f t="shared" si="36"/>
        <v>35.288639922630459</v>
      </c>
    </row>
    <row r="30" spans="1:23" x14ac:dyDescent="0.25">
      <c r="A30" s="7">
        <v>50</v>
      </c>
      <c r="B30" s="7">
        <v>25</v>
      </c>
      <c r="C30" s="7">
        <v>60</v>
      </c>
      <c r="D30" s="7">
        <f t="shared" si="19"/>
        <v>25</v>
      </c>
      <c r="E30" s="6">
        <v>2.2499999999999999E-2</v>
      </c>
      <c r="F30" s="6">
        <f t="shared" si="20"/>
        <v>12300.74784312152</v>
      </c>
      <c r="G30" s="6">
        <f t="shared" si="21"/>
        <v>3158.5016332003511</v>
      </c>
      <c r="H30" s="8">
        <f t="shared" si="22"/>
        <v>1895.1009799202106</v>
      </c>
      <c r="I30" s="6">
        <f t="shared" si="23"/>
        <v>83.743293377277894</v>
      </c>
      <c r="J30" s="6">
        <f t="shared" si="24"/>
        <v>845.86952108387004</v>
      </c>
      <c r="K30" s="6">
        <f t="shared" si="25"/>
        <v>13.983639630469442</v>
      </c>
      <c r="L30" s="6">
        <f t="shared" si="26"/>
        <v>1038.4012913556921</v>
      </c>
      <c r="M30" s="6">
        <f t="shared" si="27"/>
        <v>929.61281446114799</v>
      </c>
      <c r="N30" s="6">
        <f t="shared" si="28"/>
        <v>1052.3849309861616</v>
      </c>
      <c r="O30" s="6">
        <f t="shared" si="29"/>
        <v>7.5353109598996229E-2</v>
      </c>
      <c r="P30" s="6">
        <f t="shared" si="30"/>
        <v>75.353109598996227</v>
      </c>
      <c r="Q30" s="5">
        <f t="shared" si="31"/>
        <v>0.71124999999999994</v>
      </c>
      <c r="R30" s="5">
        <f t="shared" si="32"/>
        <v>1.6762500000000001E-5</v>
      </c>
      <c r="S30" s="5">
        <f t="shared" si="33"/>
        <v>10382789.868808022</v>
      </c>
      <c r="T30" s="9">
        <f t="shared" si="34"/>
        <v>29.537085065717083</v>
      </c>
      <c r="U30" s="9">
        <f t="shared" si="16"/>
        <v>5.7780445805555762E-3</v>
      </c>
      <c r="V30" s="9">
        <f t="shared" si="35"/>
        <v>0.4353936265464905</v>
      </c>
      <c r="W30" s="9">
        <f t="shared" si="36"/>
        <v>37.618009333616776</v>
      </c>
    </row>
    <row r="31" spans="1:23" x14ac:dyDescent="0.25">
      <c r="A31" s="7">
        <v>51</v>
      </c>
      <c r="B31" s="7">
        <v>25</v>
      </c>
      <c r="C31" s="7">
        <v>60</v>
      </c>
      <c r="D31" s="7">
        <f t="shared" si="19"/>
        <v>26</v>
      </c>
      <c r="E31" s="6">
        <v>2.2499999999999999E-2</v>
      </c>
      <c r="F31" s="6">
        <f t="shared" si="20"/>
        <v>12924.10087900968</v>
      </c>
      <c r="G31" s="6">
        <f t="shared" si="21"/>
        <v>3158.5016332003511</v>
      </c>
      <c r="H31" s="8">
        <f t="shared" si="22"/>
        <v>1895.1009799202106</v>
      </c>
      <c r="I31" s="6">
        <f t="shared" si="23"/>
        <v>87.715631447852232</v>
      </c>
      <c r="J31" s="6">
        <f t="shared" si="24"/>
        <v>836.55953706843388</v>
      </c>
      <c r="K31" s="6">
        <f t="shared" si="25"/>
        <v>13.983639630469442</v>
      </c>
      <c r="L31" s="6">
        <f t="shared" si="26"/>
        <v>1038.4012913556921</v>
      </c>
      <c r="M31" s="6">
        <f t="shared" si="27"/>
        <v>924.27516851628616</v>
      </c>
      <c r="N31" s="6">
        <f t="shared" si="28"/>
        <v>1052.3849309861616</v>
      </c>
      <c r="O31" s="6">
        <f t="shared" si="29"/>
        <v>7.9325447669570573E-2</v>
      </c>
      <c r="P31" s="6">
        <f t="shared" si="30"/>
        <v>79.325447669570565</v>
      </c>
      <c r="Q31" s="5">
        <f t="shared" si="31"/>
        <v>0.71119999999999994</v>
      </c>
      <c r="R31" s="5">
        <f t="shared" si="32"/>
        <v>1.681E-5</v>
      </c>
      <c r="S31" s="5">
        <f t="shared" si="33"/>
        <v>10801382.147917537</v>
      </c>
      <c r="T31" s="9">
        <f t="shared" si="34"/>
        <v>29.879951737402539</v>
      </c>
      <c r="U31" s="9">
        <f t="shared" si="16"/>
        <v>5.8451161588706849E-3</v>
      </c>
      <c r="V31" s="9">
        <f t="shared" si="35"/>
        <v>0.46366645598305783</v>
      </c>
      <c r="W31" s="9">
        <f t="shared" si="36"/>
        <v>40.060781796936205</v>
      </c>
    </row>
    <row r="32" spans="1:23" x14ac:dyDescent="0.25">
      <c r="A32" s="7">
        <v>52</v>
      </c>
      <c r="B32" s="7">
        <v>25</v>
      </c>
      <c r="C32" s="7">
        <v>60</v>
      </c>
      <c r="D32" s="7">
        <f t="shared" si="19"/>
        <v>27</v>
      </c>
      <c r="E32" s="6">
        <v>2.2499999999999999E-2</v>
      </c>
      <c r="F32" s="6">
        <f t="shared" si="20"/>
        <v>13574.334468991761</v>
      </c>
      <c r="G32" s="6">
        <f t="shared" si="21"/>
        <v>3158.5016332003511</v>
      </c>
      <c r="H32" s="8">
        <f t="shared" si="22"/>
        <v>1895.1009799202106</v>
      </c>
      <c r="I32" s="6">
        <f t="shared" si="23"/>
        <v>91.845412369004691</v>
      </c>
      <c r="J32" s="6">
        <f t="shared" si="24"/>
        <v>827.0187657265476</v>
      </c>
      <c r="K32" s="6">
        <f t="shared" si="25"/>
        <v>13.983639630469442</v>
      </c>
      <c r="L32" s="6">
        <f t="shared" si="26"/>
        <v>1038.4012913556921</v>
      </c>
      <c r="M32" s="6">
        <f t="shared" si="27"/>
        <v>918.86417809555223</v>
      </c>
      <c r="N32" s="6">
        <f t="shared" si="28"/>
        <v>1052.3849309861616</v>
      </c>
      <c r="O32" s="6">
        <f t="shared" si="29"/>
        <v>8.3455228590723032E-2</v>
      </c>
      <c r="P32" s="6">
        <f t="shared" si="30"/>
        <v>83.455228590723024</v>
      </c>
      <c r="Q32" s="5">
        <f t="shared" si="31"/>
        <v>0.71114999999999995</v>
      </c>
      <c r="R32" s="5">
        <f t="shared" si="32"/>
        <v>1.6857499999999999E-5</v>
      </c>
      <c r="S32" s="5">
        <f t="shared" si="33"/>
        <v>11224187.691838481</v>
      </c>
      <c r="T32" s="9">
        <f t="shared" si="34"/>
        <v>30.216848255622956</v>
      </c>
      <c r="U32" s="9">
        <f t="shared" si="16"/>
        <v>5.9110198557649632E-3</v>
      </c>
      <c r="V32" s="9">
        <f t="shared" si="35"/>
        <v>0.49330551326716765</v>
      </c>
      <c r="W32" s="9">
        <f t="shared" si="36"/>
        <v>42.621596346283283</v>
      </c>
    </row>
    <row r="33" spans="1:23" x14ac:dyDescent="0.25">
      <c r="A33" s="7">
        <v>53</v>
      </c>
      <c r="B33" s="7">
        <v>25</v>
      </c>
      <c r="C33" s="7">
        <v>60</v>
      </c>
      <c r="D33" s="7">
        <f t="shared" si="19"/>
        <v>28</v>
      </c>
      <c r="E33" s="6">
        <v>2.2499999999999999E-2</v>
      </c>
      <c r="F33" s="6">
        <f t="shared" si="20"/>
        <v>14252.387607136086</v>
      </c>
      <c r="G33" s="6">
        <f t="shared" si="21"/>
        <v>3158.5016332003511</v>
      </c>
      <c r="H33" s="8">
        <f t="shared" si="22"/>
        <v>1895.1009799202106</v>
      </c>
      <c r="I33" s="6">
        <f t="shared" si="23"/>
        <v>96.137521801929765</v>
      </c>
      <c r="J33" s="6">
        <f t="shared" si="24"/>
        <v>817.23929844451686</v>
      </c>
      <c r="K33" s="6">
        <f t="shared" si="25"/>
        <v>13.983639630469442</v>
      </c>
      <c r="L33" s="6">
        <f t="shared" si="26"/>
        <v>1038.4012913556921</v>
      </c>
      <c r="M33" s="6">
        <f t="shared" si="27"/>
        <v>913.37682024644664</v>
      </c>
      <c r="N33" s="6">
        <f t="shared" si="28"/>
        <v>1052.3849309861616</v>
      </c>
      <c r="O33" s="6">
        <f t="shared" si="29"/>
        <v>8.7747338023648105E-2</v>
      </c>
      <c r="P33" s="6">
        <f t="shared" si="30"/>
        <v>87.747338023648098</v>
      </c>
      <c r="Q33" s="5">
        <f t="shared" si="31"/>
        <v>0.71109999999999995</v>
      </c>
      <c r="R33" s="5">
        <f t="shared" si="32"/>
        <v>1.6905000000000002E-5</v>
      </c>
      <c r="S33" s="5">
        <f t="shared" si="33"/>
        <v>11651514.205213228</v>
      </c>
      <c r="T33" s="9">
        <f t="shared" si="34"/>
        <v>30.548337397563024</v>
      </c>
      <c r="U33" s="9">
        <f t="shared" si="16"/>
        <v>5.9758657617112786E-3</v>
      </c>
      <c r="V33" s="9">
        <f t="shared" si="35"/>
        <v>0.5243663129768249</v>
      </c>
      <c r="W33" s="9">
        <f t="shared" si="36"/>
        <v>45.305249441197674</v>
      </c>
    </row>
    <row r="34" spans="1:23" x14ac:dyDescent="0.25">
      <c r="A34" s="7">
        <v>54</v>
      </c>
      <c r="B34" s="7">
        <v>25</v>
      </c>
      <c r="C34" s="7">
        <v>60</v>
      </c>
      <c r="D34" s="7">
        <f t="shared" si="19"/>
        <v>29</v>
      </c>
      <c r="E34" s="6">
        <v>2.2499999999999999E-2</v>
      </c>
      <c r="F34" s="6">
        <f t="shared" si="20"/>
        <v>14959.223343576272</v>
      </c>
      <c r="G34" s="6">
        <f t="shared" si="21"/>
        <v>3158.5016332003511</v>
      </c>
      <c r="H34" s="8">
        <f t="shared" si="22"/>
        <v>1895.1009799202106</v>
      </c>
      <c r="I34" s="6">
        <f t="shared" si="23"/>
        <v>100.59694744266483</v>
      </c>
      <c r="J34" s="6">
        <f t="shared" si="24"/>
        <v>807.21306709592272</v>
      </c>
      <c r="K34" s="6">
        <f t="shared" si="25"/>
        <v>13.983639630469442</v>
      </c>
      <c r="L34" s="6">
        <f t="shared" si="26"/>
        <v>1038.4012913556921</v>
      </c>
      <c r="M34" s="6">
        <f t="shared" si="27"/>
        <v>907.81001453858755</v>
      </c>
      <c r="N34" s="6">
        <f t="shared" si="28"/>
        <v>1052.3849309861616</v>
      </c>
      <c r="O34" s="6">
        <f t="shared" si="29"/>
        <v>9.2206763664383157E-2</v>
      </c>
      <c r="P34" s="6">
        <f t="shared" si="30"/>
        <v>92.206763664383161</v>
      </c>
      <c r="Q34" s="5">
        <f t="shared" si="31"/>
        <v>0.71104999999999996</v>
      </c>
      <c r="R34" s="5">
        <f t="shared" si="32"/>
        <v>1.6952500000000001E-5</v>
      </c>
      <c r="S34" s="5">
        <f t="shared" si="33"/>
        <v>12083676.774843421</v>
      </c>
      <c r="T34" s="9">
        <f t="shared" si="34"/>
        <v>30.87493585768966</v>
      </c>
      <c r="U34" s="9">
        <f t="shared" si="16"/>
        <v>6.0397549524812515E-3</v>
      </c>
      <c r="V34" s="9">
        <f t="shared" si="35"/>
        <v>0.55690625749422651</v>
      </c>
      <c r="W34" s="9">
        <f t="shared" si="36"/>
        <v>48.116700647501169</v>
      </c>
    </row>
    <row r="35" spans="1:23" x14ac:dyDescent="0.25">
      <c r="A35" s="7">
        <v>55</v>
      </c>
      <c r="B35" s="7">
        <v>25</v>
      </c>
      <c r="C35" s="7">
        <v>60</v>
      </c>
      <c r="D35" s="7">
        <f t="shared" si="19"/>
        <v>30</v>
      </c>
      <c r="E35" s="6">
        <v>2.2499999999999999E-2</v>
      </c>
      <c r="F35" s="6">
        <f t="shared" si="20"/>
        <v>15695.829116390098</v>
      </c>
      <c r="G35" s="6">
        <f t="shared" si="21"/>
        <v>3158.5016332003511</v>
      </c>
      <c r="H35" s="8">
        <f t="shared" si="22"/>
        <v>1895.1009799202106</v>
      </c>
      <c r="I35" s="6">
        <f t="shared" si="23"/>
        <v>105.22877969239136</v>
      </c>
      <c r="J35" s="6">
        <f t="shared" si="24"/>
        <v>796.93184294819173</v>
      </c>
      <c r="K35" s="6">
        <f t="shared" si="25"/>
        <v>13.983639630469442</v>
      </c>
      <c r="L35" s="6">
        <f t="shared" si="26"/>
        <v>1038.4012913556921</v>
      </c>
      <c r="M35" s="6">
        <f t="shared" si="27"/>
        <v>902.16062264058314</v>
      </c>
      <c r="N35" s="6">
        <f t="shared" si="28"/>
        <v>1052.3849309861616</v>
      </c>
      <c r="O35" s="6">
        <f t="shared" si="29"/>
        <v>9.683859591410969E-2</v>
      </c>
      <c r="P35" s="6">
        <f t="shared" si="30"/>
        <v>96.838595914109689</v>
      </c>
      <c r="Q35" s="5">
        <f t="shared" si="31"/>
        <v>0.71099999999999997</v>
      </c>
      <c r="R35" s="5">
        <f t="shared" si="32"/>
        <v>1.7E-5</v>
      </c>
      <c r="S35" s="5">
        <f t="shared" si="33"/>
        <v>12520998.241321418</v>
      </c>
      <c r="T35" s="9">
        <f t="shared" si="34"/>
        <v>31.197119867161174</v>
      </c>
      <c r="U35" s="9">
        <f t="shared" si="16"/>
        <v>6.1027805884140696E-3</v>
      </c>
      <c r="V35" s="9">
        <f t="shared" si="35"/>
        <v>0.59098470335390263</v>
      </c>
      <c r="W35" s="9">
        <f t="shared" si="36"/>
        <v>51.061078369777185</v>
      </c>
    </row>
    <row r="36" spans="1:23" x14ac:dyDescent="0.25">
      <c r="A36" s="7">
        <v>56</v>
      </c>
      <c r="B36" s="7">
        <v>25</v>
      </c>
      <c r="C36" s="7">
        <v>60</v>
      </c>
      <c r="D36" s="7">
        <f t="shared" si="19"/>
        <v>31</v>
      </c>
      <c r="E36" s="6">
        <v>2.2499999999999999E-2</v>
      </c>
      <c r="F36" s="6">
        <f t="shared" si="20"/>
        <v>16463.217080721446</v>
      </c>
      <c r="G36" s="6">
        <f t="shared" si="21"/>
        <v>3158.5016332003511</v>
      </c>
      <c r="H36" s="8">
        <f t="shared" si="22"/>
        <v>1895.1009799202106</v>
      </c>
      <c r="I36" s="6">
        <f t="shared" si="23"/>
        <v>110.03821229709006</v>
      </c>
      <c r="J36" s="6">
        <f t="shared" si="24"/>
        <v>786.38723561828374</v>
      </c>
      <c r="K36" s="6">
        <f t="shared" si="25"/>
        <v>13.983639630469442</v>
      </c>
      <c r="L36" s="6">
        <f t="shared" si="26"/>
        <v>1038.4012913556921</v>
      </c>
      <c r="M36" s="6">
        <f t="shared" si="27"/>
        <v>896.42544791537375</v>
      </c>
      <c r="N36" s="6">
        <f t="shared" si="28"/>
        <v>1052.3849309861616</v>
      </c>
      <c r="O36" s="6">
        <f t="shared" si="29"/>
        <v>0.10164802851880839</v>
      </c>
      <c r="P36" s="6">
        <f t="shared" si="30"/>
        <v>101.64802851880839</v>
      </c>
      <c r="Q36" s="5">
        <f t="shared" si="31"/>
        <v>0.71094999999999997</v>
      </c>
      <c r="R36" s="5">
        <f t="shared" si="32"/>
        <v>1.7047500000000002E-5</v>
      </c>
      <c r="S36" s="5">
        <f t="shared" si="33"/>
        <v>12963809.592872238</v>
      </c>
      <c r="T36" s="9">
        <f t="shared" si="34"/>
        <v>31.515329985247906</v>
      </c>
      <c r="U36" s="9">
        <f t="shared" si="16"/>
        <v>6.165028851714196E-3</v>
      </c>
      <c r="V36" s="9">
        <f t="shared" si="35"/>
        <v>0.62666302853832112</v>
      </c>
      <c r="W36" s="9">
        <f t="shared" si="36"/>
        <v>54.143685665710947</v>
      </c>
    </row>
    <row r="37" spans="1:23" x14ac:dyDescent="0.25">
      <c r="A37" s="7">
        <v>57</v>
      </c>
      <c r="B37" s="7">
        <v>25</v>
      </c>
      <c r="C37" s="7">
        <v>60</v>
      </c>
      <c r="D37" s="7">
        <f t="shared" si="19"/>
        <v>32</v>
      </c>
      <c r="E37" s="6">
        <v>2.2499999999999999E-2</v>
      </c>
      <c r="F37" s="6">
        <f t="shared" si="20"/>
        <v>17262.424434978133</v>
      </c>
      <c r="G37" s="6">
        <f t="shared" si="21"/>
        <v>3158.5016332003511</v>
      </c>
      <c r="H37" s="8">
        <f t="shared" si="22"/>
        <v>1895.1009799202106</v>
      </c>
      <c r="I37" s="6">
        <f t="shared" si="23"/>
        <v>115.03054295608634</v>
      </c>
      <c r="J37" s="6">
        <f t="shared" si="24"/>
        <v>775.57069207821667</v>
      </c>
      <c r="K37" s="6">
        <f t="shared" si="25"/>
        <v>13.983639630469442</v>
      </c>
      <c r="L37" s="6">
        <f t="shared" si="26"/>
        <v>1038.4012913556921</v>
      </c>
      <c r="M37" s="6">
        <f t="shared" si="27"/>
        <v>890.60123503430304</v>
      </c>
      <c r="N37" s="6">
        <f t="shared" si="28"/>
        <v>1052.3849309861616</v>
      </c>
      <c r="O37" s="6">
        <f t="shared" si="29"/>
        <v>0.10664035917780468</v>
      </c>
      <c r="P37" s="6">
        <f t="shared" si="30"/>
        <v>106.64035917780467</v>
      </c>
      <c r="Q37" s="5">
        <f t="shared" si="31"/>
        <v>0.71089999999999998</v>
      </c>
      <c r="R37" s="5">
        <f t="shared" si="32"/>
        <v>1.7095000000000001E-5</v>
      </c>
      <c r="S37" s="5">
        <f t="shared" si="33"/>
        <v>13412450.383017747</v>
      </c>
      <c r="T37" s="9">
        <f t="shared" si="34"/>
        <v>31.829975208224369</v>
      </c>
      <c r="U37" s="9">
        <f t="shared" si="16"/>
        <v>6.226579750232851E-3</v>
      </c>
      <c r="V37" s="9">
        <f t="shared" si="35"/>
        <v>0.66400470101407649</v>
      </c>
      <c r="W37" s="9">
        <f t="shared" si="36"/>
        <v>57.370006167616204</v>
      </c>
    </row>
    <row r="38" spans="1:23" x14ac:dyDescent="0.25">
      <c r="A38" s="7">
        <v>58</v>
      </c>
      <c r="B38" s="7">
        <v>25</v>
      </c>
      <c r="C38" s="7">
        <v>60</v>
      </c>
      <c r="D38" s="7">
        <f t="shared" si="19"/>
        <v>33</v>
      </c>
      <c r="E38" s="6">
        <v>2.2499999999999999E-2</v>
      </c>
      <c r="F38" s="6">
        <f t="shared" si="20"/>
        <v>18094.513743932494</v>
      </c>
      <c r="G38" s="6">
        <f t="shared" si="21"/>
        <v>3158.5016332003511</v>
      </c>
      <c r="H38" s="8">
        <f t="shared" si="22"/>
        <v>1895.1009799202106</v>
      </c>
      <c r="I38" s="6">
        <f t="shared" si="23"/>
        <v>120.21117389899288</v>
      </c>
      <c r="J38" s="6">
        <f t="shared" si="24"/>
        <v>764.4734957112031</v>
      </c>
      <c r="K38" s="6">
        <f t="shared" si="25"/>
        <v>13.983639630469442</v>
      </c>
      <c r="L38" s="6">
        <f t="shared" si="26"/>
        <v>1038.4012913556921</v>
      </c>
      <c r="M38" s="6">
        <f t="shared" si="27"/>
        <v>884.68466961019601</v>
      </c>
      <c r="N38" s="6">
        <f t="shared" si="28"/>
        <v>1052.3849309861616</v>
      </c>
      <c r="O38" s="6">
        <f t="shared" si="29"/>
        <v>0.11182099012071121</v>
      </c>
      <c r="P38" s="6">
        <f t="shared" si="30"/>
        <v>111.82099012071122</v>
      </c>
      <c r="Q38" s="5">
        <f t="shared" si="31"/>
        <v>0.71084999999999998</v>
      </c>
      <c r="R38" s="5">
        <f t="shared" si="32"/>
        <v>1.7142500000000001E-5</v>
      </c>
      <c r="S38" s="5">
        <f t="shared" si="33"/>
        <v>13867269.1737941</v>
      </c>
      <c r="T38" s="9">
        <f t="shared" si="34"/>
        <v>32.141436512219677</v>
      </c>
      <c r="U38" s="9">
        <f t="shared" si="16"/>
        <v>6.2875078105204133E-3</v>
      </c>
      <c r="V38" s="9">
        <f t="shared" si="35"/>
        <v>0.70307534876409772</v>
      </c>
      <c r="W38" s="9">
        <f t="shared" si="36"/>
        <v>60.74571013321804</v>
      </c>
    </row>
    <row r="39" spans="1:23" x14ac:dyDescent="0.25">
      <c r="A39" s="7">
        <v>59</v>
      </c>
      <c r="B39" s="7">
        <v>25</v>
      </c>
      <c r="C39" s="7">
        <v>60</v>
      </c>
      <c r="D39" s="7">
        <f t="shared" si="19"/>
        <v>34</v>
      </c>
      <c r="E39" s="6">
        <v>2.2499999999999999E-2</v>
      </c>
      <c r="F39" s="6">
        <f t="shared" si="20"/>
        <v>18960.573258567136</v>
      </c>
      <c r="G39" s="6">
        <f t="shared" si="21"/>
        <v>3158.5016332003511</v>
      </c>
      <c r="H39" s="8">
        <f t="shared" si="22"/>
        <v>1895.1009799202106</v>
      </c>
      <c r="I39" s="6">
        <f t="shared" si="23"/>
        <v>125.58561243067201</v>
      </c>
      <c r="J39" s="6">
        <f t="shared" si="24"/>
        <v>753.08676541897466</v>
      </c>
      <c r="K39" s="6">
        <f t="shared" si="25"/>
        <v>13.983639630469442</v>
      </c>
      <c r="L39" s="6">
        <f t="shared" si="26"/>
        <v>1038.4012913556921</v>
      </c>
      <c r="M39" s="6">
        <f t="shared" si="27"/>
        <v>878.67237784964664</v>
      </c>
      <c r="N39" s="6">
        <f t="shared" si="28"/>
        <v>1052.3849309861616</v>
      </c>
      <c r="O39" s="6">
        <f t="shared" si="29"/>
        <v>0.11719542865239035</v>
      </c>
      <c r="P39" s="6">
        <f t="shared" si="30"/>
        <v>117.19542865239035</v>
      </c>
      <c r="Q39" s="5">
        <f t="shared" si="31"/>
        <v>0.71079999999999999</v>
      </c>
      <c r="R39" s="5">
        <f t="shared" si="32"/>
        <v>1.719E-5</v>
      </c>
      <c r="S39" s="5">
        <f t="shared" si="33"/>
        <v>14328624.006392021</v>
      </c>
      <c r="T39" s="9">
        <f t="shared" si="34"/>
        <v>32.450069923996608</v>
      </c>
      <c r="U39" s="9">
        <f t="shared" si="16"/>
        <v>6.3478826785322165E-3</v>
      </c>
      <c r="V39" s="9">
        <f t="shared" si="35"/>
        <v>0.74394283154566687</v>
      </c>
      <c r="W39" s="9">
        <f t="shared" si="36"/>
        <v>64.276660645545618</v>
      </c>
    </row>
    <row r="40" spans="1:23" x14ac:dyDescent="0.25">
      <c r="A40" s="7">
        <v>60</v>
      </c>
      <c r="B40" s="7">
        <v>25</v>
      </c>
      <c r="C40" s="7">
        <v>60</v>
      </c>
      <c r="D40" s="7">
        <f t="shared" si="19"/>
        <v>35</v>
      </c>
      <c r="E40" s="6">
        <v>2.2499999999999999E-2</v>
      </c>
      <c r="F40" s="6">
        <f t="shared" si="20"/>
        <v>19861.717232497962</v>
      </c>
      <c r="G40" s="6">
        <f t="shared" si="21"/>
        <v>3158.5016332003511</v>
      </c>
      <c r="H40" s="8">
        <f t="shared" si="22"/>
        <v>1895.1009799202106</v>
      </c>
      <c r="I40" s="6">
        <f t="shared" si="23"/>
        <v>131.15947144378066</v>
      </c>
      <c r="J40" s="6">
        <f t="shared" si="24"/>
        <v>741.40145478098714</v>
      </c>
      <c r="K40" s="6">
        <f t="shared" si="25"/>
        <v>13.983639630469442</v>
      </c>
      <c r="L40" s="6">
        <f t="shared" si="26"/>
        <v>1038.4012913556921</v>
      </c>
      <c r="M40" s="6">
        <f t="shared" si="27"/>
        <v>872.56092622476785</v>
      </c>
      <c r="N40" s="6">
        <f t="shared" si="28"/>
        <v>1052.3849309861616</v>
      </c>
      <c r="O40" s="6">
        <f t="shared" si="29"/>
        <v>0.12276928766549899</v>
      </c>
      <c r="P40" s="6">
        <f t="shared" si="30"/>
        <v>122.76928766549899</v>
      </c>
      <c r="Q40" s="5">
        <f t="shared" si="31"/>
        <v>0.71074999999999999</v>
      </c>
      <c r="R40" s="5">
        <f t="shared" si="32"/>
        <v>1.7237499999999999E-5</v>
      </c>
      <c r="S40" s="5">
        <f t="shared" si="33"/>
        <v>14796882.901228778</v>
      </c>
      <c r="T40" s="9">
        <f t="shared" si="34"/>
        <v>32.756209195981036</v>
      </c>
      <c r="U40" s="9">
        <f t="shared" si="16"/>
        <v>6.4077696429178099E-3</v>
      </c>
      <c r="V40" s="9">
        <f t="shared" si="35"/>
        <v>0.7866773145856284</v>
      </c>
      <c r="W40" s="9">
        <f t="shared" si="36"/>
        <v>67.96891998019828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0"/>
  <sheetViews>
    <sheetView workbookViewId="0"/>
  </sheetViews>
  <sheetFormatPr defaultRowHeight="15" x14ac:dyDescent="0.25"/>
  <cols>
    <col min="1" max="2" width="12.42578125" style="1" bestFit="1" customWidth="1"/>
    <col min="3" max="4" width="8.5703125" style="1" bestFit="1" customWidth="1"/>
    <col min="5" max="5" width="8.28515625" style="1" bestFit="1" customWidth="1"/>
    <col min="6" max="8" width="12" style="1" bestFit="1" customWidth="1"/>
    <col min="9" max="9" width="12.42578125" style="1" bestFit="1" customWidth="1"/>
    <col min="10" max="10" width="12.140625" style="1" bestFit="1" customWidth="1"/>
    <col min="11" max="11" width="12.85546875" style="1" bestFit="1" customWidth="1"/>
    <col min="12" max="12" width="12.5703125" style="1" bestFit="1" customWidth="1"/>
    <col min="13" max="15" width="12" style="1" bestFit="1" customWidth="1"/>
    <col min="16" max="16" width="13.7109375" style="1" bestFit="1" customWidth="1"/>
    <col min="17" max="18" width="8.28515625" style="1" bestFit="1" customWidth="1"/>
    <col min="19" max="19" width="9.28515625" style="1" bestFit="1" customWidth="1"/>
    <col min="20" max="20" width="8.5703125" style="1" bestFit="1" customWidth="1"/>
    <col min="21" max="21" width="8.28515625" style="1" bestFit="1" customWidth="1"/>
    <col min="22" max="23" width="9.5703125" style="1" bestFit="1" customWidth="1"/>
    <col min="24" max="16384" width="9.140625" style="1"/>
  </cols>
  <sheetData>
    <row r="1" spans="1:23" ht="15.75" x14ac:dyDescent="0.25">
      <c r="A1" s="3" t="s">
        <v>2</v>
      </c>
      <c r="B1" s="3" t="s">
        <v>3</v>
      </c>
      <c r="C1" s="3" t="s">
        <v>1</v>
      </c>
      <c r="D1" s="3" t="s">
        <v>0</v>
      </c>
      <c r="E1" s="2" t="s">
        <v>4</v>
      </c>
      <c r="F1" s="2" t="s">
        <v>6</v>
      </c>
      <c r="G1" s="2" t="s">
        <v>7</v>
      </c>
      <c r="H1" s="2" t="s">
        <v>8</v>
      </c>
      <c r="I1" s="2" t="s">
        <v>9</v>
      </c>
      <c r="J1" s="2" t="s">
        <v>10</v>
      </c>
      <c r="K1" s="2" t="s">
        <v>11</v>
      </c>
      <c r="L1" s="2" t="s">
        <v>12</v>
      </c>
      <c r="M1" s="2" t="s">
        <v>13</v>
      </c>
      <c r="N1" s="2" t="s">
        <v>14</v>
      </c>
      <c r="O1" s="2" t="s">
        <v>15</v>
      </c>
      <c r="P1" s="2" t="s">
        <v>29</v>
      </c>
      <c r="Q1" s="4" t="s">
        <v>16</v>
      </c>
      <c r="R1" s="4" t="s">
        <v>17</v>
      </c>
      <c r="S1" s="2" t="s">
        <v>5</v>
      </c>
      <c r="T1" s="2" t="s">
        <v>25</v>
      </c>
      <c r="U1" s="10" t="s">
        <v>26</v>
      </c>
      <c r="V1" s="10" t="s">
        <v>28</v>
      </c>
      <c r="W1" s="10" t="s">
        <v>30</v>
      </c>
    </row>
    <row r="2" spans="1:23" x14ac:dyDescent="0.25">
      <c r="A2" s="3" t="s">
        <v>18</v>
      </c>
      <c r="B2" s="3" t="s">
        <v>18</v>
      </c>
      <c r="C2" s="3" t="s">
        <v>19</v>
      </c>
      <c r="D2" s="3" t="s">
        <v>20</v>
      </c>
      <c r="E2" s="2" t="s">
        <v>21</v>
      </c>
      <c r="F2" s="2" t="s">
        <v>22</v>
      </c>
      <c r="G2" s="2" t="s">
        <v>22</v>
      </c>
      <c r="H2" s="2" t="s">
        <v>22</v>
      </c>
      <c r="I2" s="2" t="s">
        <v>23</v>
      </c>
      <c r="J2" s="2" t="s">
        <v>23</v>
      </c>
      <c r="K2" s="2" t="s">
        <v>23</v>
      </c>
      <c r="L2" s="2" t="s">
        <v>23</v>
      </c>
      <c r="M2" s="2" t="s">
        <v>23</v>
      </c>
      <c r="N2" s="2" t="s">
        <v>23</v>
      </c>
      <c r="O2" s="2" t="s">
        <v>24</v>
      </c>
      <c r="P2" s="2" t="s">
        <v>23</v>
      </c>
      <c r="Q2" s="5"/>
      <c r="R2" s="5"/>
      <c r="S2" s="2"/>
      <c r="U2" s="10" t="s">
        <v>27</v>
      </c>
      <c r="V2" s="10" t="s">
        <v>32</v>
      </c>
      <c r="W2" s="10" t="s">
        <v>31</v>
      </c>
    </row>
    <row r="3" spans="1:23" x14ac:dyDescent="0.25">
      <c r="A3" s="7" t="s">
        <v>33</v>
      </c>
      <c r="B3" s="7"/>
      <c r="C3" s="7"/>
      <c r="D3" s="7"/>
      <c r="E3" s="6"/>
      <c r="F3" s="6"/>
      <c r="G3" s="6"/>
      <c r="H3" s="8"/>
      <c r="I3" s="6"/>
      <c r="J3" s="6"/>
      <c r="K3" s="6"/>
      <c r="L3" s="6"/>
      <c r="M3" s="6"/>
      <c r="N3" s="6"/>
      <c r="O3" s="6"/>
      <c r="P3" s="6"/>
      <c r="S3" s="6"/>
    </row>
    <row r="4" spans="1:23" x14ac:dyDescent="0.25">
      <c r="A4" s="7">
        <v>24</v>
      </c>
      <c r="B4" s="7">
        <v>25</v>
      </c>
      <c r="C4" s="7">
        <v>90</v>
      </c>
      <c r="D4" s="7">
        <f>A4-B4</f>
        <v>-1</v>
      </c>
      <c r="E4" s="6">
        <v>2.2499999999999999E-2</v>
      </c>
      <c r="F4" s="6">
        <f t="shared" ref="F4:F20" si="0">(EXP(77.345+(0.0057*(273.15+A4))-(7235/(273.15+A4))))/((273.15+A4)^(8.2))</f>
        <v>2975.1171299801654</v>
      </c>
      <c r="G4" s="6">
        <f t="shared" ref="G4:G20" si="1">(EXP(77.345+(0.0057*(273.15+B4))-(7235/(273.15+B4))))/((273.15+B4)^(8.2))</f>
        <v>3158.5016332003511</v>
      </c>
      <c r="H4" s="8">
        <f t="shared" ref="H4:H20" si="2">0.01*C4*G4</f>
        <v>2842.6514698803162</v>
      </c>
      <c r="I4" s="6">
        <f t="shared" ref="I4:I20" si="3">2.2*F4/(273.15+A4)</f>
        <v>22.026780030140888</v>
      </c>
      <c r="J4" s="6">
        <f t="shared" ref="J4:J20" si="4">1000*(90750.113-F4)/(287*(273.15+A4))</f>
        <v>1029.2317770271686</v>
      </c>
      <c r="K4" s="6">
        <f t="shared" ref="K4:K20" si="5">0.01*C4*2.2*G4/(273.15+B4)</f>
        <v>20.975459445704164</v>
      </c>
      <c r="L4" s="6">
        <f t="shared" ref="L4:L20" si="6">1000*(90750.113-H4)/(287*(273.15+B4))</f>
        <v>1027.327772484557</v>
      </c>
      <c r="M4" s="6">
        <f>I4+J4</f>
        <v>1051.2585570573094</v>
      </c>
      <c r="N4" s="6">
        <f>K4+L4</f>
        <v>1048.3032319302613</v>
      </c>
      <c r="O4" s="6">
        <f t="shared" ref="O4:O20" si="7">0.001*(I4-0.01*C4*K4)</f>
        <v>3.1488665290071403E-3</v>
      </c>
      <c r="P4" s="6">
        <f t="shared" ref="P4:P20" si="8">I4-0.01*C4*K4</f>
        <v>3.1488665290071403</v>
      </c>
      <c r="Q4" s="5">
        <f t="shared" ref="Q4:Q20" si="9">0.715-0.0001*0.5*(A4+B4)</f>
        <v>0.71255000000000002</v>
      </c>
      <c r="R4" s="5">
        <f t="shared" ref="R4:R20" si="10">0.0000132+0.000000095*0.5*(A4+B4)</f>
        <v>1.55275E-5</v>
      </c>
      <c r="S4" s="5">
        <f t="shared" ref="S4:S20" si="11">9.81*(2*(N4-M4)/(N4+M4))*(E4^(1.5))/(R4^2/Q4)</f>
        <v>-275461.97368482221</v>
      </c>
      <c r="T4" s="9" t="e">
        <f>0.264*(S4^0.292)</f>
        <v>#NUM!</v>
      </c>
      <c r="U4" s="9" t="e">
        <f>T4*0.000029343/0.15</f>
        <v>#NUM!</v>
      </c>
      <c r="V4" s="9" t="e">
        <f>U4*P4</f>
        <v>#NUM!</v>
      </c>
      <c r="W4" s="9" t="e">
        <f>V4*86400*10/10000</f>
        <v>#NUM!</v>
      </c>
    </row>
    <row r="5" spans="1:23" x14ac:dyDescent="0.25">
      <c r="A5" s="7">
        <v>25</v>
      </c>
      <c r="B5" s="7">
        <v>25</v>
      </c>
      <c r="C5" s="7">
        <v>90</v>
      </c>
      <c r="D5" s="7">
        <f t="shared" ref="D5:D20" si="12">A5-B5</f>
        <v>0</v>
      </c>
      <c r="E5" s="6">
        <v>2.2499999999999999E-2</v>
      </c>
      <c r="F5" s="6">
        <f t="shared" si="0"/>
        <v>3158.5016332003511</v>
      </c>
      <c r="G5" s="6">
        <f t="shared" si="1"/>
        <v>3158.5016332003511</v>
      </c>
      <c r="H5" s="8">
        <f t="shared" si="2"/>
        <v>2842.6514698803162</v>
      </c>
      <c r="I5" s="6">
        <f t="shared" si="3"/>
        <v>23.306066050782402</v>
      </c>
      <c r="J5" s="6">
        <f t="shared" si="4"/>
        <v>1023.636599527512</v>
      </c>
      <c r="K5" s="6">
        <f t="shared" si="5"/>
        <v>20.975459445704164</v>
      </c>
      <c r="L5" s="6">
        <f t="shared" si="6"/>
        <v>1027.327772484557</v>
      </c>
      <c r="M5" s="6">
        <f t="shared" ref="M5:M20" si="13">I5+J5</f>
        <v>1046.9426655782943</v>
      </c>
      <c r="N5" s="6">
        <f t="shared" ref="N5:N20" si="14">K5+L5</f>
        <v>1048.3032319302613</v>
      </c>
      <c r="O5" s="6">
        <f t="shared" si="7"/>
        <v>4.4281525496486542E-3</v>
      </c>
      <c r="P5" s="6">
        <f t="shared" si="8"/>
        <v>4.4281525496486545</v>
      </c>
      <c r="Q5" s="5">
        <f t="shared" si="9"/>
        <v>0.71250000000000002</v>
      </c>
      <c r="R5" s="5">
        <f t="shared" si="10"/>
        <v>1.5574999999999999E-5</v>
      </c>
      <c r="S5" s="5">
        <f t="shared" si="11"/>
        <v>126295.03148540473</v>
      </c>
      <c r="T5" s="9">
        <f t="shared" ref="T5:T20" si="15">0.264*(S5^0.292)</f>
        <v>8.150959146274193</v>
      </c>
      <c r="U5" s="9">
        <f t="shared" ref="U5:U40" si="16">T5*0.000029343/0.15</f>
        <v>1.5944906281941576E-3</v>
      </c>
      <c r="V5" s="9">
        <f t="shared" ref="V5:V20" si="17">U5*P5</f>
        <v>7.0606477406288436E-3</v>
      </c>
      <c r="W5" s="9">
        <f t="shared" ref="W5:W20" si="18">V5*86400*10/10000</f>
        <v>0.61003996479033218</v>
      </c>
    </row>
    <row r="6" spans="1:23" x14ac:dyDescent="0.25">
      <c r="A6" s="7">
        <v>26</v>
      </c>
      <c r="B6" s="7">
        <v>25</v>
      </c>
      <c r="C6" s="7">
        <v>90</v>
      </c>
      <c r="D6" s="7">
        <f t="shared" si="12"/>
        <v>1</v>
      </c>
      <c r="E6" s="6">
        <v>2.2499999999999999E-2</v>
      </c>
      <c r="F6" s="6">
        <f t="shared" si="0"/>
        <v>3351.668772324198</v>
      </c>
      <c r="G6" s="6">
        <f t="shared" si="1"/>
        <v>3158.5016332003511</v>
      </c>
      <c r="H6" s="8">
        <f t="shared" si="2"/>
        <v>2842.6514698803162</v>
      </c>
      <c r="I6" s="6">
        <f t="shared" si="3"/>
        <v>24.648742433940289</v>
      </c>
      <c r="J6" s="6">
        <f t="shared" si="4"/>
        <v>1017.9648868970309</v>
      </c>
      <c r="K6" s="6">
        <f t="shared" si="5"/>
        <v>20.975459445704164</v>
      </c>
      <c r="L6" s="6">
        <f t="shared" si="6"/>
        <v>1027.327772484557</v>
      </c>
      <c r="M6" s="6">
        <f t="shared" si="13"/>
        <v>1042.6136293309712</v>
      </c>
      <c r="N6" s="6">
        <f t="shared" si="14"/>
        <v>1048.3032319302613</v>
      </c>
      <c r="O6" s="6">
        <f t="shared" si="7"/>
        <v>5.7708289328065416E-3</v>
      </c>
      <c r="P6" s="6">
        <f t="shared" si="8"/>
        <v>5.7708289328065412</v>
      </c>
      <c r="Q6" s="5">
        <f t="shared" si="9"/>
        <v>0.71244999999999992</v>
      </c>
      <c r="R6" s="5">
        <f t="shared" si="10"/>
        <v>1.5622500000000002E-5</v>
      </c>
      <c r="S6" s="5">
        <f t="shared" si="11"/>
        <v>525982.47328347189</v>
      </c>
      <c r="T6" s="9">
        <f t="shared" si="15"/>
        <v>12.363104454183986</v>
      </c>
      <c r="U6" s="9">
        <f t="shared" si="16"/>
        <v>2.4184704933274716E-3</v>
      </c>
      <c r="V6" s="9">
        <f t="shared" si="17"/>
        <v>1.3956579496033081E-2</v>
      </c>
      <c r="W6" s="9">
        <f t="shared" si="18"/>
        <v>1.2058484684572581</v>
      </c>
    </row>
    <row r="7" spans="1:23" x14ac:dyDescent="0.25">
      <c r="A7" s="7">
        <v>27</v>
      </c>
      <c r="B7" s="7">
        <v>25</v>
      </c>
      <c r="C7" s="7">
        <v>90</v>
      </c>
      <c r="D7" s="7">
        <f t="shared" si="12"/>
        <v>2</v>
      </c>
      <c r="E7" s="6">
        <v>2.2499999999999999E-2</v>
      </c>
      <c r="F7" s="6">
        <f t="shared" si="0"/>
        <v>3555.0534347297348</v>
      </c>
      <c r="G7" s="6">
        <f t="shared" si="1"/>
        <v>3158.5016332003511</v>
      </c>
      <c r="H7" s="8">
        <f t="shared" si="2"/>
        <v>2842.6514698803162</v>
      </c>
      <c r="I7" s="6">
        <f t="shared" si="3"/>
        <v>26.057363173098178</v>
      </c>
      <c r="J7" s="6">
        <f t="shared" si="4"/>
        <v>1012.2123556719929</v>
      </c>
      <c r="K7" s="6">
        <f t="shared" si="5"/>
        <v>20.975459445704164</v>
      </c>
      <c r="L7" s="6">
        <f t="shared" si="6"/>
        <v>1027.327772484557</v>
      </c>
      <c r="M7" s="6">
        <f t="shared" si="13"/>
        <v>1038.2697188450911</v>
      </c>
      <c r="N7" s="6">
        <f t="shared" si="14"/>
        <v>1048.3032319302613</v>
      </c>
      <c r="O7" s="6">
        <f t="shared" si="7"/>
        <v>7.1794496719644312E-3</v>
      </c>
      <c r="P7" s="6">
        <f t="shared" si="8"/>
        <v>7.1794496719644307</v>
      </c>
      <c r="Q7" s="5">
        <f t="shared" si="9"/>
        <v>0.71239999999999992</v>
      </c>
      <c r="R7" s="5">
        <f t="shared" si="10"/>
        <v>1.5670000000000001E-5</v>
      </c>
      <c r="S7" s="5">
        <f t="shared" si="11"/>
        <v>923800.40080940118</v>
      </c>
      <c r="T7" s="9">
        <f t="shared" si="15"/>
        <v>14.573126864062056</v>
      </c>
      <c r="U7" s="9">
        <f t="shared" si="16"/>
        <v>2.8507950771478195E-3</v>
      </c>
      <c r="V7" s="9">
        <f t="shared" si="17"/>
        <v>2.0467139781466727E-2</v>
      </c>
      <c r="W7" s="9">
        <f t="shared" si="18"/>
        <v>1.7683608771187254</v>
      </c>
    </row>
    <row r="8" spans="1:23" x14ac:dyDescent="0.25">
      <c r="A8" s="7">
        <v>28</v>
      </c>
      <c r="B8" s="7">
        <v>25</v>
      </c>
      <c r="C8" s="7">
        <v>90</v>
      </c>
      <c r="D8" s="7">
        <f t="shared" si="12"/>
        <v>3</v>
      </c>
      <c r="E8" s="6">
        <v>2.2499999999999999E-2</v>
      </c>
      <c r="F8" s="6">
        <f t="shared" si="0"/>
        <v>3769.1055437563177</v>
      </c>
      <c r="G8" s="6">
        <f t="shared" si="1"/>
        <v>3158.5016332003511</v>
      </c>
      <c r="H8" s="8">
        <f t="shared" si="2"/>
        <v>2842.6514698803162</v>
      </c>
      <c r="I8" s="6">
        <f t="shared" si="3"/>
        <v>27.534558181185123</v>
      </c>
      <c r="J8" s="6">
        <f t="shared" si="4"/>
        <v>1006.3746053165963</v>
      </c>
      <c r="K8" s="6">
        <f t="shared" si="5"/>
        <v>20.975459445704164</v>
      </c>
      <c r="L8" s="6">
        <f t="shared" si="6"/>
        <v>1027.327772484557</v>
      </c>
      <c r="M8" s="6">
        <f t="shared" si="13"/>
        <v>1033.9091634977815</v>
      </c>
      <c r="N8" s="6">
        <f t="shared" si="14"/>
        <v>1048.3032319302613</v>
      </c>
      <c r="O8" s="6">
        <f t="shared" si="7"/>
        <v>8.6566446800513761E-3</v>
      </c>
      <c r="P8" s="6">
        <f t="shared" si="8"/>
        <v>8.6566446800513752</v>
      </c>
      <c r="Q8" s="5">
        <f t="shared" si="9"/>
        <v>0.71234999999999993</v>
      </c>
      <c r="R8" s="5">
        <f t="shared" si="10"/>
        <v>1.57175E-5</v>
      </c>
      <c r="S8" s="5">
        <f t="shared" si="11"/>
        <v>1319950.9909208205</v>
      </c>
      <c r="T8" s="9">
        <f t="shared" si="15"/>
        <v>16.173604031348511</v>
      </c>
      <c r="U8" s="9">
        <f t="shared" si="16"/>
        <v>3.1638804206123956E-3</v>
      </c>
      <c r="V8" s="9">
        <f t="shared" si="17"/>
        <v>2.7388588611413002E-2</v>
      </c>
      <c r="W8" s="9">
        <f t="shared" si="18"/>
        <v>2.3663740560260833</v>
      </c>
    </row>
    <row r="9" spans="1:23" x14ac:dyDescent="0.25">
      <c r="A9" s="7">
        <v>29</v>
      </c>
      <c r="B9" s="7">
        <v>25</v>
      </c>
      <c r="C9" s="7">
        <v>90</v>
      </c>
      <c r="D9" s="7">
        <f t="shared" si="12"/>
        <v>4</v>
      </c>
      <c r="E9" s="6">
        <v>2.2499999999999999E-2</v>
      </c>
      <c r="F9" s="6">
        <f t="shared" si="0"/>
        <v>3994.2904004730208</v>
      </c>
      <c r="G9" s="6">
        <f t="shared" si="1"/>
        <v>3158.5016332003511</v>
      </c>
      <c r="H9" s="8">
        <f t="shared" si="2"/>
        <v>2842.6514698803162</v>
      </c>
      <c r="I9" s="6">
        <f t="shared" si="3"/>
        <v>29.083034522722649</v>
      </c>
      <c r="J9" s="6">
        <f t="shared" si="4"/>
        <v>1000.447116219094</v>
      </c>
      <c r="K9" s="6">
        <f t="shared" si="5"/>
        <v>20.975459445704164</v>
      </c>
      <c r="L9" s="6">
        <f t="shared" si="6"/>
        <v>1027.327772484557</v>
      </c>
      <c r="M9" s="6">
        <f t="shared" si="13"/>
        <v>1029.5301507418167</v>
      </c>
      <c r="N9" s="6">
        <f t="shared" si="14"/>
        <v>1048.3032319302613</v>
      </c>
      <c r="O9" s="6">
        <f t="shared" si="7"/>
        <v>1.0205121021588902E-2</v>
      </c>
      <c r="P9" s="6">
        <f t="shared" si="8"/>
        <v>10.205121021588901</v>
      </c>
      <c r="Q9" s="5">
        <f t="shared" si="9"/>
        <v>0.71229999999999993</v>
      </c>
      <c r="R9" s="5">
        <f t="shared" si="10"/>
        <v>1.5765000000000002E-5</v>
      </c>
      <c r="S9" s="5">
        <f t="shared" si="11"/>
        <v>1714638.6670758305</v>
      </c>
      <c r="T9" s="9">
        <f t="shared" si="15"/>
        <v>17.457511225224096</v>
      </c>
      <c r="U9" s="9">
        <f t="shared" si="16"/>
        <v>3.4150383458783377E-3</v>
      </c>
      <c r="V9" s="9">
        <f t="shared" si="17"/>
        <v>3.4850879613055212E-2</v>
      </c>
      <c r="W9" s="9">
        <f t="shared" si="18"/>
        <v>3.0111159985679699</v>
      </c>
    </row>
    <row r="10" spans="1:23" x14ac:dyDescent="0.25">
      <c r="A10" s="7">
        <v>30</v>
      </c>
      <c r="B10" s="7">
        <v>25</v>
      </c>
      <c r="C10" s="7">
        <v>90</v>
      </c>
      <c r="D10" s="7">
        <f t="shared" si="12"/>
        <v>5</v>
      </c>
      <c r="E10" s="6">
        <v>2.2499999999999999E-2</v>
      </c>
      <c r="F10" s="6">
        <f t="shared" si="0"/>
        <v>4231.0890272287934</v>
      </c>
      <c r="G10" s="6">
        <f t="shared" si="1"/>
        <v>3158.5016332003511</v>
      </c>
      <c r="H10" s="8">
        <f t="shared" si="2"/>
        <v>2842.6514698803162</v>
      </c>
      <c r="I10" s="6">
        <f t="shared" si="3"/>
        <v>30.705577634515414</v>
      </c>
      <c r="J10" s="6">
        <f t="shared" si="4"/>
        <v>994.42524770710338</v>
      </c>
      <c r="K10" s="6">
        <f t="shared" si="5"/>
        <v>20.975459445704164</v>
      </c>
      <c r="L10" s="6">
        <f t="shared" si="6"/>
        <v>1027.327772484557</v>
      </c>
      <c r="M10" s="6">
        <f t="shared" si="13"/>
        <v>1025.1308253416189</v>
      </c>
      <c r="N10" s="6">
        <f t="shared" si="14"/>
        <v>1048.3032319302613</v>
      </c>
      <c r="O10" s="6">
        <f t="shared" si="7"/>
        <v>1.1827664133381667E-2</v>
      </c>
      <c r="P10" s="6">
        <f t="shared" si="8"/>
        <v>11.827664133381667</v>
      </c>
      <c r="Q10" s="5">
        <f t="shared" si="9"/>
        <v>0.71224999999999994</v>
      </c>
      <c r="R10" s="5">
        <f t="shared" si="10"/>
        <v>1.5812500000000001E-5</v>
      </c>
      <c r="S10" s="5">
        <f t="shared" si="11"/>
        <v>2108070.2212889809</v>
      </c>
      <c r="T10" s="9">
        <f t="shared" si="15"/>
        <v>18.542930404328157</v>
      </c>
      <c r="U10" s="9">
        <f t="shared" si="16"/>
        <v>3.6273680456946743E-3</v>
      </c>
      <c r="V10" s="9">
        <f t="shared" si="17"/>
        <v>4.2903290932637651E-2</v>
      </c>
      <c r="W10" s="9">
        <f t="shared" si="18"/>
        <v>3.7068443365798927</v>
      </c>
    </row>
    <row r="11" spans="1:23" x14ac:dyDescent="0.25">
      <c r="A11" s="7">
        <v>31</v>
      </c>
      <c r="B11" s="7">
        <v>25</v>
      </c>
      <c r="C11" s="7">
        <v>90</v>
      </c>
      <c r="D11" s="7">
        <f t="shared" si="12"/>
        <v>6</v>
      </c>
      <c r="E11" s="6">
        <v>2.2499999999999999E-2</v>
      </c>
      <c r="F11" s="6">
        <f t="shared" si="0"/>
        <v>4479.9985128234302</v>
      </c>
      <c r="G11" s="6">
        <f t="shared" si="1"/>
        <v>3158.5016332003511</v>
      </c>
      <c r="H11" s="8">
        <f t="shared" si="2"/>
        <v>2842.6514698803162</v>
      </c>
      <c r="I11" s="6">
        <f t="shared" si="3"/>
        <v>32.405052533985035</v>
      </c>
      <c r="J11" s="6">
        <f t="shared" si="4"/>
        <v>988.30423608349975</v>
      </c>
      <c r="K11" s="6">
        <f t="shared" si="5"/>
        <v>20.975459445704164</v>
      </c>
      <c r="L11" s="6">
        <f t="shared" si="6"/>
        <v>1027.327772484557</v>
      </c>
      <c r="M11" s="6">
        <f t="shared" si="13"/>
        <v>1020.7092886174847</v>
      </c>
      <c r="N11" s="6">
        <f t="shared" si="14"/>
        <v>1048.3032319302613</v>
      </c>
      <c r="O11" s="6">
        <f t="shared" si="7"/>
        <v>1.3527139032851288E-2</v>
      </c>
      <c r="P11" s="6">
        <f t="shared" si="8"/>
        <v>13.527139032851288</v>
      </c>
      <c r="Q11" s="5">
        <f t="shared" si="9"/>
        <v>0.71219999999999994</v>
      </c>
      <c r="R11" s="5">
        <f t="shared" si="10"/>
        <v>1.5860000000000001E-5</v>
      </c>
      <c r="S11" s="5">
        <f t="shared" si="11"/>
        <v>2500454.9395029875</v>
      </c>
      <c r="T11" s="9">
        <f t="shared" si="15"/>
        <v>19.490612373282701</v>
      </c>
      <c r="U11" s="9">
        <f t="shared" si="16"/>
        <v>3.8127535924615619E-3</v>
      </c>
      <c r="V11" s="9">
        <f t="shared" si="17"/>
        <v>5.1575647943230767E-2</v>
      </c>
      <c r="W11" s="9">
        <f t="shared" si="18"/>
        <v>4.4561359822951383</v>
      </c>
    </row>
    <row r="12" spans="1:23" x14ac:dyDescent="0.25">
      <c r="A12" s="7">
        <v>32</v>
      </c>
      <c r="B12" s="7">
        <v>25</v>
      </c>
      <c r="C12" s="7">
        <v>90</v>
      </c>
      <c r="D12" s="7">
        <f t="shared" si="12"/>
        <v>7</v>
      </c>
      <c r="E12" s="6">
        <v>2.2499999999999999E-2</v>
      </c>
      <c r="F12" s="6">
        <f t="shared" si="0"/>
        <v>4741.5323591331353</v>
      </c>
      <c r="G12" s="6">
        <f t="shared" si="1"/>
        <v>3158.5016332003511</v>
      </c>
      <c r="H12" s="8">
        <f t="shared" si="2"/>
        <v>2842.6514698803162</v>
      </c>
      <c r="I12" s="6">
        <f t="shared" si="3"/>
        <v>34.18440501423202</v>
      </c>
      <c r="J12" s="6">
        <f t="shared" si="4"/>
        <v>982.0791926843184</v>
      </c>
      <c r="K12" s="6">
        <f t="shared" si="5"/>
        <v>20.975459445704164</v>
      </c>
      <c r="L12" s="6">
        <f t="shared" si="6"/>
        <v>1027.327772484557</v>
      </c>
      <c r="M12" s="6">
        <f t="shared" si="13"/>
        <v>1016.2635976985504</v>
      </c>
      <c r="N12" s="6">
        <f t="shared" si="14"/>
        <v>1048.3032319302613</v>
      </c>
      <c r="O12" s="6">
        <f t="shared" si="7"/>
        <v>1.5306491513098272E-2</v>
      </c>
      <c r="P12" s="6">
        <f t="shared" si="8"/>
        <v>15.306491513098273</v>
      </c>
      <c r="Q12" s="5">
        <f t="shared" si="9"/>
        <v>0.71214999999999995</v>
      </c>
      <c r="R12" s="5">
        <f t="shared" si="10"/>
        <v>1.59075E-5</v>
      </c>
      <c r="S12" s="5">
        <f t="shared" si="11"/>
        <v>2892004.730695656</v>
      </c>
      <c r="T12" s="9">
        <f t="shared" si="15"/>
        <v>20.336398084077732</v>
      </c>
      <c r="U12" s="9">
        <f t="shared" si="16"/>
        <v>3.9782061932072859E-3</v>
      </c>
      <c r="V12" s="9">
        <f t="shared" si="17"/>
        <v>6.0892379333682307E-2</v>
      </c>
      <c r="W12" s="9">
        <f t="shared" si="18"/>
        <v>5.2611015744301515</v>
      </c>
    </row>
    <row r="13" spans="1:23" x14ac:dyDescent="0.25">
      <c r="A13" s="7">
        <v>33</v>
      </c>
      <c r="B13" s="7">
        <v>25</v>
      </c>
      <c r="C13" s="7">
        <v>90</v>
      </c>
      <c r="D13" s="7">
        <f t="shared" si="12"/>
        <v>8</v>
      </c>
      <c r="E13" s="6">
        <v>2.2499999999999999E-2</v>
      </c>
      <c r="F13" s="6">
        <f t="shared" si="0"/>
        <v>5016.2208290267827</v>
      </c>
      <c r="G13" s="6">
        <f t="shared" si="1"/>
        <v>3158.5016332003511</v>
      </c>
      <c r="H13" s="8">
        <f t="shared" si="2"/>
        <v>2842.6514698803162</v>
      </c>
      <c r="I13" s="6">
        <f t="shared" si="3"/>
        <v>36.046662824951575</v>
      </c>
      <c r="J13" s="6">
        <f t="shared" si="4"/>
        <v>975.74510196003098</v>
      </c>
      <c r="K13" s="6">
        <f t="shared" si="5"/>
        <v>20.975459445704164</v>
      </c>
      <c r="L13" s="6">
        <f t="shared" si="6"/>
        <v>1027.327772484557</v>
      </c>
      <c r="M13" s="6">
        <f t="shared" si="13"/>
        <v>1011.7917647849825</v>
      </c>
      <c r="N13" s="6">
        <f t="shared" si="14"/>
        <v>1048.3032319302613</v>
      </c>
      <c r="O13" s="6">
        <f t="shared" si="7"/>
        <v>1.7168749323817827E-2</v>
      </c>
      <c r="P13" s="6">
        <f t="shared" si="8"/>
        <v>17.168749323817828</v>
      </c>
      <c r="Q13" s="5">
        <f t="shared" si="9"/>
        <v>0.71209999999999996</v>
      </c>
      <c r="R13" s="5">
        <f t="shared" si="10"/>
        <v>1.5955000000000002E-5</v>
      </c>
      <c r="S13" s="5">
        <f t="shared" si="11"/>
        <v>3282934.2600636473</v>
      </c>
      <c r="T13" s="9">
        <f t="shared" si="15"/>
        <v>21.103402646948275</v>
      </c>
      <c r="U13" s="9">
        <f t="shared" si="16"/>
        <v>4.1282476257960225E-3</v>
      </c>
      <c r="V13" s="9">
        <f t="shared" si="17"/>
        <v>7.0876848633938019E-2</v>
      </c>
      <c r="W13" s="9">
        <f t="shared" si="18"/>
        <v>6.1237597219722444</v>
      </c>
    </row>
    <row r="14" spans="1:23" x14ac:dyDescent="0.25">
      <c r="A14" s="7">
        <v>34</v>
      </c>
      <c r="B14" s="7">
        <v>25</v>
      </c>
      <c r="C14" s="7">
        <v>90</v>
      </c>
      <c r="D14" s="7">
        <f t="shared" si="12"/>
        <v>9</v>
      </c>
      <c r="E14" s="6">
        <v>2.2499999999999999E-2</v>
      </c>
      <c r="F14" s="6">
        <f t="shared" si="0"/>
        <v>5304.6112954028777</v>
      </c>
      <c r="G14" s="6">
        <f t="shared" si="1"/>
        <v>3158.5016332003511</v>
      </c>
      <c r="H14" s="8">
        <f t="shared" si="2"/>
        <v>2842.6514698803162</v>
      </c>
      <c r="I14" s="6">
        <f t="shared" si="3"/>
        <v>37.994936838308099</v>
      </c>
      <c r="J14" s="6">
        <f t="shared" si="4"/>
        <v>969.29681958158801</v>
      </c>
      <c r="K14" s="6">
        <f t="shared" si="5"/>
        <v>20.975459445704164</v>
      </c>
      <c r="L14" s="6">
        <f t="shared" si="6"/>
        <v>1027.327772484557</v>
      </c>
      <c r="M14" s="6">
        <f t="shared" si="13"/>
        <v>1007.2917564198962</v>
      </c>
      <c r="N14" s="6">
        <f t="shared" si="14"/>
        <v>1048.3032319302613</v>
      </c>
      <c r="O14" s="6">
        <f t="shared" si="7"/>
        <v>1.9117023337174351E-2</v>
      </c>
      <c r="P14" s="6">
        <f t="shared" si="8"/>
        <v>19.117023337174352</v>
      </c>
      <c r="Q14" s="5">
        <f t="shared" si="9"/>
        <v>0.71204999999999996</v>
      </c>
      <c r="R14" s="5">
        <f t="shared" si="10"/>
        <v>1.6002500000000001E-5</v>
      </c>
      <c r="S14" s="5">
        <f t="shared" si="11"/>
        <v>3673461.0866442611</v>
      </c>
      <c r="T14" s="9">
        <f t="shared" si="15"/>
        <v>21.807503779879607</v>
      </c>
      <c r="U14" s="9">
        <f t="shared" si="16"/>
        <v>4.265983889420049E-3</v>
      </c>
      <c r="V14" s="9">
        <f t="shared" si="17"/>
        <v>8.1552913570052885E-2</v>
      </c>
      <c r="W14" s="9">
        <f t="shared" si="18"/>
        <v>7.0461717324525681</v>
      </c>
    </row>
    <row r="15" spans="1:23" x14ac:dyDescent="0.25">
      <c r="A15" s="7">
        <v>35</v>
      </c>
      <c r="B15" s="7">
        <v>25</v>
      </c>
      <c r="C15" s="7">
        <v>90</v>
      </c>
      <c r="D15" s="7">
        <f t="shared" si="12"/>
        <v>10</v>
      </c>
      <c r="E15" s="6">
        <v>2.2499999999999999E-2</v>
      </c>
      <c r="F15" s="6">
        <f t="shared" si="0"/>
        <v>5607.2685911764238</v>
      </c>
      <c r="G15" s="6">
        <f t="shared" si="1"/>
        <v>3158.5016332003511</v>
      </c>
      <c r="H15" s="8">
        <f t="shared" si="2"/>
        <v>2842.6514698803162</v>
      </c>
      <c r="I15" s="6">
        <f t="shared" si="3"/>
        <v>40.032422198890586</v>
      </c>
      <c r="J15" s="6">
        <f t="shared" si="4"/>
        <v>962.72907057259863</v>
      </c>
      <c r="K15" s="6">
        <f t="shared" si="5"/>
        <v>20.975459445704164</v>
      </c>
      <c r="L15" s="6">
        <f t="shared" si="6"/>
        <v>1027.327772484557</v>
      </c>
      <c r="M15" s="6">
        <f t="shared" si="13"/>
        <v>1002.7614927714892</v>
      </c>
      <c r="N15" s="6">
        <f t="shared" si="14"/>
        <v>1048.3032319302613</v>
      </c>
      <c r="O15" s="6">
        <f t="shared" si="7"/>
        <v>2.1154508697756841E-2</v>
      </c>
      <c r="P15" s="6">
        <f t="shared" si="8"/>
        <v>21.154508697756839</v>
      </c>
      <c r="Q15" s="5">
        <f t="shared" si="9"/>
        <v>0.71199999999999997</v>
      </c>
      <c r="R15" s="5">
        <f t="shared" si="10"/>
        <v>1.605E-5</v>
      </c>
      <c r="S15" s="5">
        <f t="shared" si="11"/>
        <v>4063805.8057596413</v>
      </c>
      <c r="T15" s="9">
        <f t="shared" si="15"/>
        <v>22.460134219431644</v>
      </c>
      <c r="U15" s="9">
        <f t="shared" si="16"/>
        <v>4.3936514560052181E-3</v>
      </c>
      <c r="V15" s="9">
        <f t="shared" si="17"/>
        <v>9.294553794097439E-2</v>
      </c>
      <c r="W15" s="9">
        <f t="shared" si="18"/>
        <v>8.0304944781001879</v>
      </c>
    </row>
    <row r="16" spans="1:23" x14ac:dyDescent="0.25">
      <c r="A16" s="7">
        <v>36</v>
      </c>
      <c r="B16" s="7">
        <v>25</v>
      </c>
      <c r="C16" s="7">
        <v>90</v>
      </c>
      <c r="D16" s="7">
        <f t="shared" si="12"/>
        <v>11</v>
      </c>
      <c r="E16" s="6">
        <v>2.2499999999999999E-2</v>
      </c>
      <c r="F16" s="6">
        <f t="shared" si="0"/>
        <v>5924.7753600462183</v>
      </c>
      <c r="G16" s="6">
        <f t="shared" si="1"/>
        <v>3158.5016332003511</v>
      </c>
      <c r="H16" s="8">
        <f t="shared" si="2"/>
        <v>2842.6514698803162</v>
      </c>
      <c r="I16" s="6">
        <f t="shared" si="3"/>
        <v>42.162399456903387</v>
      </c>
      <c r="J16" s="6">
        <f t="shared" si="4"/>
        <v>956.03644746896532</v>
      </c>
      <c r="K16" s="6">
        <f t="shared" si="5"/>
        <v>20.975459445704164</v>
      </c>
      <c r="L16" s="6">
        <f t="shared" si="6"/>
        <v>1027.327772484557</v>
      </c>
      <c r="M16" s="6">
        <f t="shared" si="13"/>
        <v>998.19884692586868</v>
      </c>
      <c r="N16" s="6">
        <f t="shared" si="14"/>
        <v>1048.3032319302613</v>
      </c>
      <c r="O16" s="6">
        <f t="shared" si="7"/>
        <v>2.3284485955769641E-2</v>
      </c>
      <c r="P16" s="6">
        <f t="shared" si="8"/>
        <v>23.28448595576964</v>
      </c>
      <c r="Q16" s="5">
        <f t="shared" si="9"/>
        <v>0.71194999999999997</v>
      </c>
      <c r="R16" s="5">
        <f t="shared" si="10"/>
        <v>1.60975E-5</v>
      </c>
      <c r="S16" s="5">
        <f t="shared" si="11"/>
        <v>4454192.1966929128</v>
      </c>
      <c r="T16" s="9">
        <f t="shared" si="15"/>
        <v>23.069833549727566</v>
      </c>
      <c r="U16" s="9">
        <f t="shared" si="16"/>
        <v>4.5129208389977065E-3</v>
      </c>
      <c r="V16" s="9">
        <f t="shared" si="17"/>
        <v>0.10508104189514224</v>
      </c>
      <c r="W16" s="9">
        <f t="shared" si="18"/>
        <v>9.0790020197402903</v>
      </c>
    </row>
    <row r="17" spans="1:23" x14ac:dyDescent="0.25">
      <c r="A17" s="7">
        <v>37</v>
      </c>
      <c r="B17" s="7">
        <v>25</v>
      </c>
      <c r="C17" s="7">
        <v>90</v>
      </c>
      <c r="D17" s="7">
        <f t="shared" si="12"/>
        <v>12</v>
      </c>
      <c r="E17" s="6">
        <v>2.2499999999999999E-2</v>
      </c>
      <c r="F17" s="6">
        <f t="shared" si="0"/>
        <v>6257.7324078657884</v>
      </c>
      <c r="G17" s="6">
        <f t="shared" si="1"/>
        <v>3158.5016332003511</v>
      </c>
      <c r="H17" s="8">
        <f t="shared" si="2"/>
        <v>2842.6514698803162</v>
      </c>
      <c r="I17" s="6">
        <f t="shared" si="3"/>
        <v>44.388235683716708</v>
      </c>
      <c r="J17" s="6">
        <f t="shared" si="4"/>
        <v>949.2134085073393</v>
      </c>
      <c r="K17" s="6">
        <f t="shared" si="5"/>
        <v>20.975459445704164</v>
      </c>
      <c r="L17" s="6">
        <f t="shared" si="6"/>
        <v>1027.327772484557</v>
      </c>
      <c r="M17" s="6">
        <f t="shared" si="13"/>
        <v>993.60164419105604</v>
      </c>
      <c r="N17" s="6">
        <f t="shared" si="14"/>
        <v>1048.3032319302613</v>
      </c>
      <c r="O17" s="6">
        <f t="shared" si="7"/>
        <v>2.5510322182582961E-2</v>
      </c>
      <c r="P17" s="6">
        <f t="shared" si="8"/>
        <v>25.510322182582961</v>
      </c>
      <c r="Q17" s="5">
        <f t="shared" si="9"/>
        <v>0.71189999999999998</v>
      </c>
      <c r="R17" s="5">
        <f t="shared" si="10"/>
        <v>1.6145000000000002E-5</v>
      </c>
      <c r="S17" s="5">
        <f t="shared" si="11"/>
        <v>4844847.3760296581</v>
      </c>
      <c r="T17" s="9">
        <f t="shared" si="15"/>
        <v>23.643170612176796</v>
      </c>
      <c r="U17" s="9">
        <f t="shared" si="16"/>
        <v>4.6250770351540255E-3</v>
      </c>
      <c r="V17" s="9">
        <f t="shared" si="17"/>
        <v>0.11798720528604477</v>
      </c>
      <c r="W17" s="9">
        <f t="shared" si="18"/>
        <v>10.194094536714269</v>
      </c>
    </row>
    <row r="18" spans="1:23" x14ac:dyDescent="0.25">
      <c r="A18" s="7">
        <v>38</v>
      </c>
      <c r="B18" s="7">
        <v>25</v>
      </c>
      <c r="C18" s="7">
        <v>90</v>
      </c>
      <c r="D18" s="7">
        <f t="shared" si="12"/>
        <v>13</v>
      </c>
      <c r="E18" s="6">
        <v>2.2499999999999999E-2</v>
      </c>
      <c r="F18" s="6">
        <f t="shared" si="0"/>
        <v>6606.759054446793</v>
      </c>
      <c r="G18" s="6">
        <f t="shared" si="1"/>
        <v>3158.5016332003511</v>
      </c>
      <c r="H18" s="8">
        <f t="shared" si="2"/>
        <v>2842.6514698803162</v>
      </c>
      <c r="I18" s="6">
        <f t="shared" si="3"/>
        <v>46.713385568963353</v>
      </c>
      <c r="J18" s="6">
        <f t="shared" si="4"/>
        <v>942.25427584366651</v>
      </c>
      <c r="K18" s="6">
        <f t="shared" si="5"/>
        <v>20.975459445704164</v>
      </c>
      <c r="L18" s="6">
        <f t="shared" si="6"/>
        <v>1027.327772484557</v>
      </c>
      <c r="M18" s="6">
        <f t="shared" si="13"/>
        <v>988.96766141262981</v>
      </c>
      <c r="N18" s="6">
        <f t="shared" si="14"/>
        <v>1048.3032319302613</v>
      </c>
      <c r="O18" s="6">
        <f t="shared" si="7"/>
        <v>2.7835472067829607E-2</v>
      </c>
      <c r="P18" s="6">
        <f t="shared" si="8"/>
        <v>27.835472067829606</v>
      </c>
      <c r="Q18" s="5">
        <f t="shared" si="9"/>
        <v>0.71184999999999998</v>
      </c>
      <c r="R18" s="5">
        <f t="shared" si="10"/>
        <v>1.6192500000000001E-5</v>
      </c>
      <c r="S18" s="5">
        <f t="shared" si="11"/>
        <v>5236001.9571276559</v>
      </c>
      <c r="T18" s="9">
        <f t="shared" si="15"/>
        <v>24.185321701077346</v>
      </c>
      <c r="U18" s="9">
        <f t="shared" si="16"/>
        <v>4.7311326311647505E-3</v>
      </c>
      <c r="V18" s="9">
        <f t="shared" si="17"/>
        <v>0.13169331020398362</v>
      </c>
      <c r="W18" s="9">
        <f t="shared" si="18"/>
        <v>11.378302001624185</v>
      </c>
    </row>
    <row r="19" spans="1:23" x14ac:dyDescent="0.25">
      <c r="A19" s="7">
        <v>39</v>
      </c>
      <c r="B19" s="7">
        <v>25</v>
      </c>
      <c r="C19" s="7">
        <v>90</v>
      </c>
      <c r="D19" s="7">
        <f t="shared" si="12"/>
        <v>14</v>
      </c>
      <c r="E19" s="6">
        <v>2.2499999999999999E-2</v>
      </c>
      <c r="F19" s="6">
        <f t="shared" si="0"/>
        <v>6972.4934856146056</v>
      </c>
      <c r="G19" s="6">
        <f t="shared" si="1"/>
        <v>3158.5016332003511</v>
      </c>
      <c r="H19" s="8">
        <f t="shared" si="2"/>
        <v>2842.6514698803162</v>
      </c>
      <c r="I19" s="6">
        <f t="shared" si="3"/>
        <v>49.141392498324954</v>
      </c>
      <c r="J19" s="6">
        <f t="shared" si="4"/>
        <v>935.15323380316033</v>
      </c>
      <c r="K19" s="6">
        <f t="shared" si="5"/>
        <v>20.975459445704164</v>
      </c>
      <c r="L19" s="6">
        <f t="shared" si="6"/>
        <v>1027.327772484557</v>
      </c>
      <c r="M19" s="6">
        <f t="shared" si="13"/>
        <v>984.29462630148532</v>
      </c>
      <c r="N19" s="6">
        <f t="shared" si="14"/>
        <v>1048.3032319302613</v>
      </c>
      <c r="O19" s="6">
        <f t="shared" si="7"/>
        <v>3.0263478997191208E-2</v>
      </c>
      <c r="P19" s="6">
        <f t="shared" si="8"/>
        <v>30.263478997191207</v>
      </c>
      <c r="Q19" s="5">
        <f t="shared" si="9"/>
        <v>0.71179999999999999</v>
      </c>
      <c r="R19" s="5">
        <f t="shared" si="10"/>
        <v>1.624E-5</v>
      </c>
      <c r="S19" s="5">
        <f t="shared" si="11"/>
        <v>5627890.2162045073</v>
      </c>
      <c r="T19" s="9">
        <f t="shared" si="15"/>
        <v>24.70044895377297</v>
      </c>
      <c r="U19" s="9">
        <f t="shared" si="16"/>
        <v>4.8319018243370686E-3</v>
      </c>
      <c r="V19" s="9">
        <f t="shared" si="17"/>
        <v>0.14623015937731476</v>
      </c>
      <c r="W19" s="9">
        <f t="shared" si="18"/>
        <v>12.634285770199995</v>
      </c>
    </row>
    <row r="20" spans="1:23" x14ac:dyDescent="0.25">
      <c r="A20" s="7">
        <v>40</v>
      </c>
      <c r="B20" s="7">
        <v>25</v>
      </c>
      <c r="C20" s="7">
        <v>90</v>
      </c>
      <c r="D20" s="7">
        <f t="shared" si="12"/>
        <v>15</v>
      </c>
      <c r="E20" s="6">
        <v>2.2499999999999999E-2</v>
      </c>
      <c r="F20" s="6">
        <f t="shared" si="0"/>
        <v>7355.5931053434133</v>
      </c>
      <c r="G20" s="6">
        <f t="shared" si="1"/>
        <v>3158.5016332003511</v>
      </c>
      <c r="H20" s="8">
        <f t="shared" si="2"/>
        <v>2842.6514698803162</v>
      </c>
      <c r="I20" s="6">
        <f t="shared" si="3"/>
        <v>51.675889611226289</v>
      </c>
      <c r="J20" s="6">
        <f t="shared" si="4"/>
        <v>927.90432716291957</v>
      </c>
      <c r="K20" s="6">
        <f t="shared" si="5"/>
        <v>20.975459445704164</v>
      </c>
      <c r="L20" s="6">
        <f t="shared" si="6"/>
        <v>1027.327772484557</v>
      </c>
      <c r="M20" s="6">
        <f t="shared" si="13"/>
        <v>979.58021677414581</v>
      </c>
      <c r="N20" s="6">
        <f t="shared" si="14"/>
        <v>1048.3032319302613</v>
      </c>
      <c r="O20" s="6">
        <f t="shared" si="7"/>
        <v>3.2797976110092539E-2</v>
      </c>
      <c r="P20" s="6">
        <f t="shared" si="8"/>
        <v>32.797976110092542</v>
      </c>
      <c r="Q20" s="5">
        <f t="shared" si="9"/>
        <v>0.71174999999999999</v>
      </c>
      <c r="R20" s="5">
        <f t="shared" si="10"/>
        <v>1.6287499999999999E-5</v>
      </c>
      <c r="S20" s="5">
        <f t="shared" si="11"/>
        <v>6020750.2655674955</v>
      </c>
      <c r="T20" s="9">
        <f t="shared" si="15"/>
        <v>25.19195698127141</v>
      </c>
      <c r="U20" s="9">
        <f t="shared" si="16"/>
        <v>4.9280506246763139E-3</v>
      </c>
      <c r="V20" s="9">
        <f t="shared" si="17"/>
        <v>0.16163008665746037</v>
      </c>
      <c r="W20" s="9">
        <f t="shared" si="18"/>
        <v>13.964839487204575</v>
      </c>
    </row>
    <row r="21" spans="1:23" x14ac:dyDescent="0.25">
      <c r="A21" s="7">
        <v>41</v>
      </c>
      <c r="B21" s="7">
        <v>25</v>
      </c>
      <c r="C21" s="7">
        <v>90</v>
      </c>
      <c r="D21" s="7">
        <f t="shared" ref="D21:D40" si="19">A21-B21</f>
        <v>16</v>
      </c>
      <c r="E21" s="6">
        <v>2.2499999999999999E-2</v>
      </c>
      <c r="F21" s="6">
        <f t="shared" ref="F21:F40" si="20">(EXP(77.345+(0.0057*(273.15+A21))-(7235/(273.15+A21))))/((273.15+A21)^(8.2))</f>
        <v>7756.7348877899185</v>
      </c>
      <c r="G21" s="6">
        <f t="shared" ref="G21:G40" si="21">(EXP(77.345+(0.0057*(273.15+B21))-(7235/(273.15+B21))))/((273.15+B21)^(8.2))</f>
        <v>3158.5016332003511</v>
      </c>
      <c r="H21" s="8">
        <f t="shared" ref="H21:H40" si="22">0.01*C21*G21</f>
        <v>2842.6514698803162</v>
      </c>
      <c r="I21" s="6">
        <f t="shared" ref="I21:I40" si="23">2.2*F21/(273.15+A21)</f>
        <v>54.320600837618407</v>
      </c>
      <c r="J21" s="6">
        <f t="shared" ref="J21:J40" si="24">1000*(90750.113-F21)/(287*(273.15+A21))</f>
        <v>920.50145946847442</v>
      </c>
      <c r="K21" s="6">
        <f t="shared" ref="K21:K40" si="25">0.01*C21*2.2*G21/(273.15+B21)</f>
        <v>20.975459445704164</v>
      </c>
      <c r="L21" s="6">
        <f t="shared" ref="L21:L40" si="26">1000*(90750.113-H21)/(287*(273.15+B21))</f>
        <v>1027.327772484557</v>
      </c>
      <c r="M21" s="6">
        <f t="shared" ref="M21:M40" si="27">I21+J21</f>
        <v>974.82206030609279</v>
      </c>
      <c r="N21" s="6">
        <f t="shared" ref="N21:N40" si="28">K21+L21</f>
        <v>1048.3032319302613</v>
      </c>
      <c r="O21" s="6">
        <f t="shared" ref="O21:O40" si="29">0.001*(I21-0.01*C21*K21)</f>
        <v>3.544268733648466E-2</v>
      </c>
      <c r="P21" s="6">
        <f t="shared" ref="P21:P40" si="30">I21-0.01*C21*K21</f>
        <v>35.44268733648466</v>
      </c>
      <c r="Q21" s="5">
        <f t="shared" ref="Q21:Q40" si="31">0.715-0.0001*0.5*(A21+B21)</f>
        <v>0.7117</v>
      </c>
      <c r="R21" s="5">
        <f t="shared" ref="R21:R40" si="32">0.0000132+0.000000095*0.5*(A21+B21)</f>
        <v>1.6335000000000002E-5</v>
      </c>
      <c r="S21" s="5">
        <f t="shared" ref="S21:S40" si="33">9.81*(2*(N21-M21)/(N21+M21))*(E21^(1.5))/(R21^2/Q21)</f>
        <v>6414824.2345396327</v>
      </c>
      <c r="T21" s="9">
        <f t="shared" ref="T21:T40" si="34">0.264*(S21^0.292)</f>
        <v>25.662672235036514</v>
      </c>
      <c r="U21" s="9">
        <f t="shared" si="16"/>
        <v>5.0201319426178429E-3</v>
      </c>
      <c r="V21" s="9">
        <f t="shared" ref="V21:V40" si="35">U21*P21</f>
        <v>0.17792696683010356</v>
      </c>
      <c r="W21" s="9">
        <f t="shared" ref="W21:W40" si="36">V21*86400*10/10000</f>
        <v>15.372889934120947</v>
      </c>
    </row>
    <row r="22" spans="1:23" x14ac:dyDescent="0.25">
      <c r="A22" s="7">
        <v>42</v>
      </c>
      <c r="B22" s="7">
        <v>25</v>
      </c>
      <c r="C22" s="7">
        <v>90</v>
      </c>
      <c r="D22" s="7">
        <f t="shared" si="19"/>
        <v>17</v>
      </c>
      <c r="E22" s="6">
        <v>2.2499999999999999E-2</v>
      </c>
      <c r="F22" s="6">
        <f t="shared" si="20"/>
        <v>8176.615729048186</v>
      </c>
      <c r="G22" s="6">
        <f t="shared" si="21"/>
        <v>3158.5016332003511</v>
      </c>
      <c r="H22" s="8">
        <f t="shared" si="22"/>
        <v>2842.6514698803162</v>
      </c>
      <c r="I22" s="6">
        <f t="shared" si="23"/>
        <v>57.079341913076348</v>
      </c>
      <c r="J22" s="6">
        <f t="shared" si="24"/>
        <v>912.93839138546184</v>
      </c>
      <c r="K22" s="6">
        <f t="shared" si="25"/>
        <v>20.975459445704164</v>
      </c>
      <c r="L22" s="6">
        <f t="shared" si="26"/>
        <v>1027.327772484557</v>
      </c>
      <c r="M22" s="6">
        <f t="shared" si="27"/>
        <v>970.01773329853813</v>
      </c>
      <c r="N22" s="6">
        <f t="shared" si="28"/>
        <v>1048.3032319302613</v>
      </c>
      <c r="O22" s="6">
        <f t="shared" si="29"/>
        <v>3.8201428411942601E-2</v>
      </c>
      <c r="P22" s="6">
        <f t="shared" si="30"/>
        <v>38.201428411942601</v>
      </c>
      <c r="Q22" s="5">
        <f t="shared" si="31"/>
        <v>0.71165</v>
      </c>
      <c r="R22" s="5">
        <f t="shared" si="32"/>
        <v>1.6382500000000001E-5</v>
      </c>
      <c r="S22" s="5">
        <f t="shared" si="33"/>
        <v>6810358.4586751414</v>
      </c>
      <c r="T22" s="9">
        <f t="shared" si="34"/>
        <v>26.114971636993165</v>
      </c>
      <c r="U22" s="9">
        <f t="shared" si="16"/>
        <v>5.1086107516286026E-3</v>
      </c>
      <c r="V22" s="9">
        <f t="shared" si="35"/>
        <v>0.19515622791282033</v>
      </c>
      <c r="W22" s="9">
        <f t="shared" si="36"/>
        <v>16.861498091667674</v>
      </c>
    </row>
    <row r="23" spans="1:23" x14ac:dyDescent="0.25">
      <c r="A23" s="7">
        <v>43</v>
      </c>
      <c r="B23" s="7">
        <v>25</v>
      </c>
      <c r="C23" s="7">
        <v>90</v>
      </c>
      <c r="D23" s="7">
        <f t="shared" si="19"/>
        <v>18</v>
      </c>
      <c r="E23" s="6">
        <v>2.2499999999999999E-2</v>
      </c>
      <c r="F23" s="6">
        <f t="shared" si="20"/>
        <v>8615.9527984465931</v>
      </c>
      <c r="G23" s="6">
        <f t="shared" si="21"/>
        <v>3158.5016332003511</v>
      </c>
      <c r="H23" s="8">
        <f t="shared" si="22"/>
        <v>2842.6514698803162</v>
      </c>
      <c r="I23" s="6">
        <f t="shared" si="23"/>
        <v>59.956021371445537</v>
      </c>
      <c r="J23" s="6">
        <f t="shared" si="24"/>
        <v>905.20873908763383</v>
      </c>
      <c r="K23" s="6">
        <f t="shared" si="25"/>
        <v>20.975459445704164</v>
      </c>
      <c r="L23" s="6">
        <f t="shared" si="26"/>
        <v>1027.327772484557</v>
      </c>
      <c r="M23" s="6">
        <f t="shared" si="27"/>
        <v>965.16476045907939</v>
      </c>
      <c r="N23" s="6">
        <f t="shared" si="28"/>
        <v>1048.3032319302613</v>
      </c>
      <c r="O23" s="6">
        <f t="shared" si="29"/>
        <v>4.1078107870311791E-2</v>
      </c>
      <c r="P23" s="6">
        <f t="shared" si="30"/>
        <v>41.07810787031179</v>
      </c>
      <c r="Q23" s="5">
        <f t="shared" si="31"/>
        <v>0.71160000000000001</v>
      </c>
      <c r="R23" s="5">
        <f t="shared" si="32"/>
        <v>1.643E-5</v>
      </c>
      <c r="S23" s="5">
        <f t="shared" si="33"/>
        <v>7207603.6778933005</v>
      </c>
      <c r="T23" s="9">
        <f t="shared" si="34"/>
        <v>26.550876899004674</v>
      </c>
      <c r="U23" s="9">
        <f t="shared" si="16"/>
        <v>5.1938825389832941E-3</v>
      </c>
      <c r="V23" s="9">
        <f t="shared" si="35"/>
        <v>0.21335486720208463</v>
      </c>
      <c r="W23" s="9">
        <f t="shared" si="36"/>
        <v>18.433860526260112</v>
      </c>
    </row>
    <row r="24" spans="1:23" x14ac:dyDescent="0.25">
      <c r="A24" s="7">
        <v>44</v>
      </c>
      <c r="B24" s="7">
        <v>25</v>
      </c>
      <c r="C24" s="7">
        <v>90</v>
      </c>
      <c r="D24" s="7">
        <f t="shared" si="19"/>
        <v>19</v>
      </c>
      <c r="E24" s="6">
        <v>2.2499999999999999E-2</v>
      </c>
      <c r="F24" s="6">
        <f t="shared" si="20"/>
        <v>9075.4838892079224</v>
      </c>
      <c r="G24" s="6">
        <f t="shared" si="21"/>
        <v>3158.5016332003511</v>
      </c>
      <c r="H24" s="8">
        <f t="shared" si="22"/>
        <v>2842.6514698803162</v>
      </c>
      <c r="I24" s="6">
        <f t="shared" si="23"/>
        <v>62.954641514291133</v>
      </c>
      <c r="J24" s="6">
        <f t="shared" si="24"/>
        <v>897.30597268235647</v>
      </c>
      <c r="K24" s="6">
        <f t="shared" si="25"/>
        <v>20.975459445704164</v>
      </c>
      <c r="L24" s="6">
        <f t="shared" si="26"/>
        <v>1027.327772484557</v>
      </c>
      <c r="M24" s="6">
        <f t="shared" si="27"/>
        <v>960.26061419664757</v>
      </c>
      <c r="N24" s="6">
        <f t="shared" si="28"/>
        <v>1048.3032319302613</v>
      </c>
      <c r="O24" s="6">
        <f t="shared" si="29"/>
        <v>4.4076728013157387E-2</v>
      </c>
      <c r="P24" s="6">
        <f t="shared" si="30"/>
        <v>44.076728013157386</v>
      </c>
      <c r="Q24" s="5">
        <f t="shared" si="31"/>
        <v>0.71155000000000002</v>
      </c>
      <c r="R24" s="5">
        <f t="shared" si="32"/>
        <v>1.6477499999999999E-5</v>
      </c>
      <c r="S24" s="5">
        <f t="shared" si="33"/>
        <v>7606815.2442030543</v>
      </c>
      <c r="T24" s="9">
        <f t="shared" si="34"/>
        <v>26.972125041068601</v>
      </c>
      <c r="U24" s="9">
        <f t="shared" si="16"/>
        <v>5.2762871005338401E-3</v>
      </c>
      <c r="V24" s="9">
        <f t="shared" si="35"/>
        <v>0.23256147144956088</v>
      </c>
      <c r="W24" s="9">
        <f t="shared" si="36"/>
        <v>20.093311133242061</v>
      </c>
    </row>
    <row r="25" spans="1:23" x14ac:dyDescent="0.25">
      <c r="A25" s="7">
        <v>45</v>
      </c>
      <c r="B25" s="7">
        <v>25</v>
      </c>
      <c r="C25" s="7">
        <v>90</v>
      </c>
      <c r="D25" s="7">
        <f t="shared" si="19"/>
        <v>20</v>
      </c>
      <c r="E25" s="6">
        <v>2.2499999999999999E-2</v>
      </c>
      <c r="F25" s="6">
        <f t="shared" si="20"/>
        <v>9555.9677682913261</v>
      </c>
      <c r="G25" s="6">
        <f t="shared" si="21"/>
        <v>3158.5016332003511</v>
      </c>
      <c r="H25" s="8">
        <f t="shared" si="22"/>
        <v>2842.6514698803162</v>
      </c>
      <c r="I25" s="6">
        <f t="shared" si="23"/>
        <v>66.079299356407105</v>
      </c>
      <c r="J25" s="6">
        <f t="shared" si="24"/>
        <v>889.22341467476303</v>
      </c>
      <c r="K25" s="6">
        <f t="shared" si="25"/>
        <v>20.975459445704164</v>
      </c>
      <c r="L25" s="6">
        <f t="shared" si="26"/>
        <v>1027.327772484557</v>
      </c>
      <c r="M25" s="6">
        <f t="shared" si="27"/>
        <v>955.30271403117013</v>
      </c>
      <c r="N25" s="6">
        <f t="shared" si="28"/>
        <v>1048.3032319302613</v>
      </c>
      <c r="O25" s="6">
        <f t="shared" si="29"/>
        <v>4.7201385855273358E-2</v>
      </c>
      <c r="P25" s="6">
        <f t="shared" si="30"/>
        <v>47.201385855273358</v>
      </c>
      <c r="Q25" s="5">
        <f t="shared" si="31"/>
        <v>0.71150000000000002</v>
      </c>
      <c r="R25" s="5">
        <f t="shared" si="32"/>
        <v>1.6525000000000002E-5</v>
      </c>
      <c r="S25" s="5">
        <f t="shared" si="33"/>
        <v>8008253.3397327112</v>
      </c>
      <c r="T25" s="9">
        <f t="shared" si="34"/>
        <v>27.380222025694774</v>
      </c>
      <c r="U25" s="9">
        <f t="shared" si="16"/>
        <v>5.3561190326664116E-3</v>
      </c>
      <c r="V25" s="9">
        <f t="shared" si="35"/>
        <v>0.25281624114766077</v>
      </c>
      <c r="W25" s="9">
        <f t="shared" si="36"/>
        <v>21.843323235157893</v>
      </c>
    </row>
    <row r="26" spans="1:23" x14ac:dyDescent="0.25">
      <c r="A26" s="7">
        <v>46</v>
      </c>
      <c r="B26" s="7">
        <v>25</v>
      </c>
      <c r="C26" s="7">
        <v>90</v>
      </c>
      <c r="D26" s="7">
        <f t="shared" si="19"/>
        <v>21</v>
      </c>
      <c r="E26" s="6">
        <v>2.2499999999999999E-2</v>
      </c>
      <c r="F26" s="6">
        <f t="shared" si="20"/>
        <v>10058.184525239083</v>
      </c>
      <c r="G26" s="6">
        <f t="shared" si="21"/>
        <v>3158.5016332003511</v>
      </c>
      <c r="H26" s="8">
        <f t="shared" si="22"/>
        <v>2842.6514698803162</v>
      </c>
      <c r="I26" s="6">
        <f t="shared" si="23"/>
        <v>69.334187546689591</v>
      </c>
      <c r="J26" s="6">
        <f t="shared" si="24"/>
        <v>880.95423847164727</v>
      </c>
      <c r="K26" s="6">
        <f t="shared" si="25"/>
        <v>20.975459445704164</v>
      </c>
      <c r="L26" s="6">
        <f t="shared" si="26"/>
        <v>1027.327772484557</v>
      </c>
      <c r="M26" s="6">
        <f t="shared" si="27"/>
        <v>950.28842601833685</v>
      </c>
      <c r="N26" s="6">
        <f t="shared" si="28"/>
        <v>1048.3032319302613</v>
      </c>
      <c r="O26" s="6">
        <f t="shared" si="29"/>
        <v>5.0456274045555846E-2</v>
      </c>
      <c r="P26" s="6">
        <f t="shared" si="30"/>
        <v>50.456274045555844</v>
      </c>
      <c r="Q26" s="5">
        <f t="shared" si="31"/>
        <v>0.71144999999999992</v>
      </c>
      <c r="R26" s="5">
        <f t="shared" si="32"/>
        <v>1.6572500000000001E-5</v>
      </c>
      <c r="S26" s="5">
        <f t="shared" si="33"/>
        <v>8412183.2058290355</v>
      </c>
      <c r="T26" s="9">
        <f t="shared" si="34"/>
        <v>27.776484176857313</v>
      </c>
      <c r="U26" s="9">
        <f t="shared" si="16"/>
        <v>5.4336358346768277E-3</v>
      </c>
      <c r="V26" s="9">
        <f t="shared" si="35"/>
        <v>0.27416101873820659</v>
      </c>
      <c r="W26" s="9">
        <f t="shared" si="36"/>
        <v>23.687512018981046</v>
      </c>
    </row>
    <row r="27" spans="1:23" x14ac:dyDescent="0.25">
      <c r="A27" s="7">
        <v>47</v>
      </c>
      <c r="B27" s="7">
        <v>25</v>
      </c>
      <c r="C27" s="7">
        <v>90</v>
      </c>
      <c r="D27" s="7">
        <f t="shared" si="19"/>
        <v>22</v>
      </c>
      <c r="E27" s="6">
        <v>2.2499999999999999E-2</v>
      </c>
      <c r="F27" s="6">
        <f t="shared" si="20"/>
        <v>10582.935919847805</v>
      </c>
      <c r="G27" s="6">
        <f t="shared" si="21"/>
        <v>3158.5016332003511</v>
      </c>
      <c r="H27" s="8">
        <f t="shared" si="22"/>
        <v>2842.6514698803162</v>
      </c>
      <c r="I27" s="6">
        <f t="shared" si="23"/>
        <v>72.723595263673829</v>
      </c>
      <c r="J27" s="6">
        <f t="shared" si="24"/>
        <v>872.49146692618729</v>
      </c>
      <c r="K27" s="6">
        <f t="shared" si="25"/>
        <v>20.975459445704164</v>
      </c>
      <c r="L27" s="6">
        <f t="shared" si="26"/>
        <v>1027.327772484557</v>
      </c>
      <c r="M27" s="6">
        <f t="shared" si="27"/>
        <v>945.2150621898611</v>
      </c>
      <c r="N27" s="6">
        <f t="shared" si="28"/>
        <v>1048.3032319302613</v>
      </c>
      <c r="O27" s="6">
        <f t="shared" si="29"/>
        <v>5.3845681762540086E-2</v>
      </c>
      <c r="P27" s="6">
        <f t="shared" si="30"/>
        <v>53.845681762540082</v>
      </c>
      <c r="Q27" s="5">
        <f t="shared" si="31"/>
        <v>0.71139999999999992</v>
      </c>
      <c r="R27" s="5">
        <f t="shared" si="32"/>
        <v>1.662E-5</v>
      </c>
      <c r="S27" s="5">
        <f t="shared" si="33"/>
        <v>8818875.3840396646</v>
      </c>
      <c r="T27" s="9">
        <f t="shared" si="34"/>
        <v>28.162070604545132</v>
      </c>
      <c r="U27" s="9">
        <f t="shared" si="16"/>
        <v>5.5090642516611192E-3</v>
      </c>
      <c r="V27" s="9">
        <f t="shared" si="35"/>
        <v>0.29663932050433067</v>
      </c>
      <c r="W27" s="9">
        <f t="shared" si="36"/>
        <v>25.62963729157417</v>
      </c>
    </row>
    <row r="28" spans="1:23" x14ac:dyDescent="0.25">
      <c r="A28" s="7">
        <v>48</v>
      </c>
      <c r="B28" s="7">
        <v>25</v>
      </c>
      <c r="C28" s="7">
        <v>90</v>
      </c>
      <c r="D28" s="7">
        <f t="shared" si="19"/>
        <v>23</v>
      </c>
      <c r="E28" s="6">
        <v>2.2499999999999999E-2</v>
      </c>
      <c r="F28" s="6">
        <f t="shared" si="20"/>
        <v>11131.04572848277</v>
      </c>
      <c r="G28" s="6">
        <f t="shared" si="21"/>
        <v>3158.5016332003511</v>
      </c>
      <c r="H28" s="8">
        <f t="shared" si="22"/>
        <v>2842.6514698803162</v>
      </c>
      <c r="I28" s="6">
        <f t="shared" si="23"/>
        <v>76.251909085044673</v>
      </c>
      <c r="J28" s="6">
        <f t="shared" si="24"/>
        <v>863.82797092458168</v>
      </c>
      <c r="K28" s="6">
        <f t="shared" si="25"/>
        <v>20.975459445704164</v>
      </c>
      <c r="L28" s="6">
        <f t="shared" si="26"/>
        <v>1027.327772484557</v>
      </c>
      <c r="M28" s="6">
        <f t="shared" si="27"/>
        <v>940.07988000962632</v>
      </c>
      <c r="N28" s="6">
        <f t="shared" si="28"/>
        <v>1048.3032319302613</v>
      </c>
      <c r="O28" s="6">
        <f t="shared" si="29"/>
        <v>5.7373995583910924E-2</v>
      </c>
      <c r="P28" s="6">
        <f t="shared" si="30"/>
        <v>57.373995583910926</v>
      </c>
      <c r="Q28" s="5">
        <f t="shared" si="31"/>
        <v>0.71134999999999993</v>
      </c>
      <c r="R28" s="5">
        <f t="shared" si="32"/>
        <v>1.6667500000000003E-5</v>
      </c>
      <c r="S28" s="5">
        <f t="shared" si="33"/>
        <v>9228605.9698473774</v>
      </c>
      <c r="T28" s="9">
        <f t="shared" si="34"/>
        <v>28.538008901612539</v>
      </c>
      <c r="U28" s="9">
        <f t="shared" si="16"/>
        <v>5.5826053013334452E-3</v>
      </c>
      <c r="V28" s="9">
        <f t="shared" si="35"/>
        <v>0.32029637190542282</v>
      </c>
      <c r="W28" s="9">
        <f t="shared" si="36"/>
        <v>27.673606532628533</v>
      </c>
    </row>
    <row r="29" spans="1:23" x14ac:dyDescent="0.25">
      <c r="A29" s="7">
        <v>49</v>
      </c>
      <c r="B29" s="7">
        <v>25</v>
      </c>
      <c r="C29" s="7">
        <v>90</v>
      </c>
      <c r="D29" s="7">
        <f t="shared" si="19"/>
        <v>24</v>
      </c>
      <c r="E29" s="6">
        <v>2.2499999999999999E-2</v>
      </c>
      <c r="F29" s="6">
        <f t="shared" si="20"/>
        <v>11703.360088860647</v>
      </c>
      <c r="G29" s="6">
        <f t="shared" si="21"/>
        <v>3158.5016332003511</v>
      </c>
      <c r="H29" s="8">
        <f t="shared" si="22"/>
        <v>2842.6514698803162</v>
      </c>
      <c r="I29" s="6">
        <f t="shared" si="23"/>
        <v>79.923613830493338</v>
      </c>
      <c r="J29" s="6">
        <f t="shared" si="24"/>
        <v>854.95646801557439</v>
      </c>
      <c r="K29" s="6">
        <f t="shared" si="25"/>
        <v>20.975459445704164</v>
      </c>
      <c r="L29" s="6">
        <f t="shared" si="26"/>
        <v>1027.327772484557</v>
      </c>
      <c r="M29" s="6">
        <f t="shared" si="27"/>
        <v>934.8800818460677</v>
      </c>
      <c r="N29" s="6">
        <f t="shared" si="28"/>
        <v>1048.3032319302613</v>
      </c>
      <c r="O29" s="6">
        <f t="shared" si="29"/>
        <v>6.104570032935959E-2</v>
      </c>
      <c r="P29" s="6">
        <f t="shared" si="30"/>
        <v>61.04570032935959</v>
      </c>
      <c r="Q29" s="5">
        <f t="shared" si="31"/>
        <v>0.71129999999999993</v>
      </c>
      <c r="R29" s="5">
        <f t="shared" si="32"/>
        <v>1.6715000000000002E-5</v>
      </c>
      <c r="S29" s="5">
        <f t="shared" si="33"/>
        <v>9641656.8800866082</v>
      </c>
      <c r="T29" s="9">
        <f t="shared" si="34"/>
        <v>28.90521573658566</v>
      </c>
      <c r="U29" s="9">
        <f t="shared" si="16"/>
        <v>5.654438302390887E-3</v>
      </c>
      <c r="V29" s="9">
        <f t="shared" si="35"/>
        <v>0.34517914613860684</v>
      </c>
      <c r="W29" s="9">
        <f t="shared" si="36"/>
        <v>29.823478226375631</v>
      </c>
    </row>
    <row r="30" spans="1:23" x14ac:dyDescent="0.25">
      <c r="A30" s="7">
        <v>50</v>
      </c>
      <c r="B30" s="7">
        <v>25</v>
      </c>
      <c r="C30" s="7">
        <v>90</v>
      </c>
      <c r="D30" s="7">
        <f t="shared" si="19"/>
        <v>25</v>
      </c>
      <c r="E30" s="6">
        <v>2.2499999999999999E-2</v>
      </c>
      <c r="F30" s="6">
        <f t="shared" si="20"/>
        <v>12300.74784312152</v>
      </c>
      <c r="G30" s="6">
        <f t="shared" si="21"/>
        <v>3158.5016332003511</v>
      </c>
      <c r="H30" s="8">
        <f t="shared" si="22"/>
        <v>2842.6514698803162</v>
      </c>
      <c r="I30" s="6">
        <f t="shared" si="23"/>
        <v>83.743293377277894</v>
      </c>
      <c r="J30" s="6">
        <f t="shared" si="24"/>
        <v>845.86952108387004</v>
      </c>
      <c r="K30" s="6">
        <f t="shared" si="25"/>
        <v>20.975459445704164</v>
      </c>
      <c r="L30" s="6">
        <f t="shared" si="26"/>
        <v>1027.327772484557</v>
      </c>
      <c r="M30" s="6">
        <f t="shared" si="27"/>
        <v>929.61281446114799</v>
      </c>
      <c r="N30" s="6">
        <f t="shared" si="28"/>
        <v>1048.3032319302613</v>
      </c>
      <c r="O30" s="6">
        <f t="shared" si="29"/>
        <v>6.4865379876144144E-2</v>
      </c>
      <c r="P30" s="6">
        <f t="shared" si="30"/>
        <v>64.865379876144146</v>
      </c>
      <c r="Q30" s="5">
        <f t="shared" si="31"/>
        <v>0.71124999999999994</v>
      </c>
      <c r="R30" s="5">
        <f t="shared" si="32"/>
        <v>1.6762500000000001E-5</v>
      </c>
      <c r="S30" s="5">
        <f t="shared" si="33"/>
        <v>10058316.135035068</v>
      </c>
      <c r="T30" s="9">
        <f t="shared" si="34"/>
        <v>29.264513524234218</v>
      </c>
      <c r="U30" s="9">
        <f t="shared" si="16"/>
        <v>5.7247241356106985E-3</v>
      </c>
      <c r="V30" s="9">
        <f t="shared" si="35"/>
        <v>0.37133640574251892</v>
      </c>
      <c r="W30" s="9">
        <f t="shared" si="36"/>
        <v>32.083465456153633</v>
      </c>
    </row>
    <row r="31" spans="1:23" x14ac:dyDescent="0.25">
      <c r="A31" s="7">
        <v>51</v>
      </c>
      <c r="B31" s="7">
        <v>25</v>
      </c>
      <c r="C31" s="7">
        <v>90</v>
      </c>
      <c r="D31" s="7">
        <f t="shared" si="19"/>
        <v>26</v>
      </c>
      <c r="E31" s="6">
        <v>2.2499999999999999E-2</v>
      </c>
      <c r="F31" s="6">
        <f t="shared" si="20"/>
        <v>12924.10087900968</v>
      </c>
      <c r="G31" s="6">
        <f t="shared" si="21"/>
        <v>3158.5016332003511</v>
      </c>
      <c r="H31" s="8">
        <f t="shared" si="22"/>
        <v>2842.6514698803162</v>
      </c>
      <c r="I31" s="6">
        <f t="shared" si="23"/>
        <v>87.715631447852232</v>
      </c>
      <c r="J31" s="6">
        <f t="shared" si="24"/>
        <v>836.55953706843388</v>
      </c>
      <c r="K31" s="6">
        <f t="shared" si="25"/>
        <v>20.975459445704164</v>
      </c>
      <c r="L31" s="6">
        <f t="shared" si="26"/>
        <v>1027.327772484557</v>
      </c>
      <c r="M31" s="6">
        <f t="shared" si="27"/>
        <v>924.27516851628616</v>
      </c>
      <c r="N31" s="6">
        <f t="shared" si="28"/>
        <v>1048.3032319302613</v>
      </c>
      <c r="O31" s="6">
        <f t="shared" si="29"/>
        <v>6.8837717946718488E-2</v>
      </c>
      <c r="P31" s="6">
        <f t="shared" si="30"/>
        <v>68.837717946718485</v>
      </c>
      <c r="Q31" s="5">
        <f t="shared" si="31"/>
        <v>0.71119999999999994</v>
      </c>
      <c r="R31" s="5">
        <f t="shared" si="32"/>
        <v>1.681E-5</v>
      </c>
      <c r="S31" s="5">
        <f t="shared" si="33"/>
        <v>10478878.156241646</v>
      </c>
      <c r="T31" s="9">
        <f t="shared" si="34"/>
        <v>29.616644046710466</v>
      </c>
      <c r="U31" s="9">
        <f t="shared" si="16"/>
        <v>5.7936079084175019E-3</v>
      </c>
      <c r="V31" s="9">
        <f t="shared" si="35"/>
        <v>0.39881874709352161</v>
      </c>
      <c r="W31" s="9">
        <f t="shared" si="36"/>
        <v>34.457939748880264</v>
      </c>
    </row>
    <row r="32" spans="1:23" x14ac:dyDescent="0.25">
      <c r="A32" s="7">
        <v>52</v>
      </c>
      <c r="B32" s="7">
        <v>25</v>
      </c>
      <c r="C32" s="7">
        <v>90</v>
      </c>
      <c r="D32" s="7">
        <f t="shared" si="19"/>
        <v>27</v>
      </c>
      <c r="E32" s="6">
        <v>2.2499999999999999E-2</v>
      </c>
      <c r="F32" s="6">
        <f t="shared" si="20"/>
        <v>13574.334468991761</v>
      </c>
      <c r="G32" s="6">
        <f t="shared" si="21"/>
        <v>3158.5016332003511</v>
      </c>
      <c r="H32" s="8">
        <f t="shared" si="22"/>
        <v>2842.6514698803162</v>
      </c>
      <c r="I32" s="6">
        <f t="shared" si="23"/>
        <v>91.845412369004691</v>
      </c>
      <c r="J32" s="6">
        <f t="shared" si="24"/>
        <v>827.0187657265476</v>
      </c>
      <c r="K32" s="6">
        <f t="shared" si="25"/>
        <v>20.975459445704164</v>
      </c>
      <c r="L32" s="6">
        <f t="shared" si="26"/>
        <v>1027.327772484557</v>
      </c>
      <c r="M32" s="6">
        <f t="shared" si="27"/>
        <v>918.86417809555223</v>
      </c>
      <c r="N32" s="6">
        <f t="shared" si="28"/>
        <v>1048.3032319302613</v>
      </c>
      <c r="O32" s="6">
        <f t="shared" si="29"/>
        <v>7.2967498867870947E-2</v>
      </c>
      <c r="P32" s="6">
        <f t="shared" si="30"/>
        <v>72.967498867870944</v>
      </c>
      <c r="Q32" s="5">
        <f t="shared" si="31"/>
        <v>0.71114999999999995</v>
      </c>
      <c r="R32" s="5">
        <f t="shared" si="32"/>
        <v>1.6857499999999999E-5</v>
      </c>
      <c r="S32" s="5">
        <f t="shared" si="33"/>
        <v>10903644.081229793</v>
      </c>
      <c r="T32" s="9">
        <f t="shared" si="34"/>
        <v>29.962279678452365</v>
      </c>
      <c r="U32" s="9">
        <f t="shared" si="16"/>
        <v>5.8612211506988516E-3</v>
      </c>
      <c r="V32" s="9">
        <f t="shared" si="35"/>
        <v>0.42767864767795971</v>
      </c>
      <c r="W32" s="9">
        <f t="shared" si="36"/>
        <v>36.95143515937572</v>
      </c>
    </row>
    <row r="33" spans="1:23" x14ac:dyDescent="0.25">
      <c r="A33" s="7">
        <v>53</v>
      </c>
      <c r="B33" s="7">
        <v>25</v>
      </c>
      <c r="C33" s="7">
        <v>90</v>
      </c>
      <c r="D33" s="7">
        <f t="shared" si="19"/>
        <v>28</v>
      </c>
      <c r="E33" s="6">
        <v>2.2499999999999999E-2</v>
      </c>
      <c r="F33" s="6">
        <f t="shared" si="20"/>
        <v>14252.387607136086</v>
      </c>
      <c r="G33" s="6">
        <f t="shared" si="21"/>
        <v>3158.5016332003511</v>
      </c>
      <c r="H33" s="8">
        <f t="shared" si="22"/>
        <v>2842.6514698803162</v>
      </c>
      <c r="I33" s="6">
        <f t="shared" si="23"/>
        <v>96.137521801929765</v>
      </c>
      <c r="J33" s="6">
        <f t="shared" si="24"/>
        <v>817.23929844451686</v>
      </c>
      <c r="K33" s="6">
        <f t="shared" si="25"/>
        <v>20.975459445704164</v>
      </c>
      <c r="L33" s="6">
        <f t="shared" si="26"/>
        <v>1027.327772484557</v>
      </c>
      <c r="M33" s="6">
        <f t="shared" si="27"/>
        <v>913.37682024644664</v>
      </c>
      <c r="N33" s="6">
        <f t="shared" si="28"/>
        <v>1048.3032319302613</v>
      </c>
      <c r="O33" s="6">
        <f t="shared" si="29"/>
        <v>7.725960830079602E-2</v>
      </c>
      <c r="P33" s="6">
        <f t="shared" si="30"/>
        <v>77.259608300796017</v>
      </c>
      <c r="Q33" s="5">
        <f t="shared" si="31"/>
        <v>0.71109999999999995</v>
      </c>
      <c r="R33" s="5">
        <f t="shared" si="32"/>
        <v>1.6905000000000002E-5</v>
      </c>
      <c r="S33" s="5">
        <f t="shared" si="33"/>
        <v>11332922.096295346</v>
      </c>
      <c r="T33" s="9">
        <f t="shared" si="34"/>
        <v>30.302032709674204</v>
      </c>
      <c r="U33" s="9">
        <f t="shared" si="16"/>
        <v>5.9276836386664682E-3</v>
      </c>
      <c r="V33" s="9">
        <f t="shared" si="35"/>
        <v>0.45797051605440858</v>
      </c>
      <c r="W33" s="9">
        <f t="shared" si="36"/>
        <v>39.5686525871009</v>
      </c>
    </row>
    <row r="34" spans="1:23" x14ac:dyDescent="0.25">
      <c r="A34" s="7">
        <v>54</v>
      </c>
      <c r="B34" s="7">
        <v>25</v>
      </c>
      <c r="C34" s="7">
        <v>90</v>
      </c>
      <c r="D34" s="7">
        <f t="shared" si="19"/>
        <v>29</v>
      </c>
      <c r="E34" s="6">
        <v>2.2499999999999999E-2</v>
      </c>
      <c r="F34" s="6">
        <f t="shared" si="20"/>
        <v>14959.223343576272</v>
      </c>
      <c r="G34" s="6">
        <f t="shared" si="21"/>
        <v>3158.5016332003511</v>
      </c>
      <c r="H34" s="8">
        <f t="shared" si="22"/>
        <v>2842.6514698803162</v>
      </c>
      <c r="I34" s="6">
        <f t="shared" si="23"/>
        <v>100.59694744266483</v>
      </c>
      <c r="J34" s="6">
        <f t="shared" si="24"/>
        <v>807.21306709592272</v>
      </c>
      <c r="K34" s="6">
        <f t="shared" si="25"/>
        <v>20.975459445704164</v>
      </c>
      <c r="L34" s="6">
        <f t="shared" si="26"/>
        <v>1027.327772484557</v>
      </c>
      <c r="M34" s="6">
        <f t="shared" si="27"/>
        <v>907.81001453858755</v>
      </c>
      <c r="N34" s="6">
        <f t="shared" si="28"/>
        <v>1048.3032319302613</v>
      </c>
      <c r="O34" s="6">
        <f t="shared" si="29"/>
        <v>8.1719033941531086E-2</v>
      </c>
      <c r="P34" s="6">
        <f t="shared" si="30"/>
        <v>81.71903394153108</v>
      </c>
      <c r="Q34" s="5">
        <f t="shared" si="31"/>
        <v>0.71104999999999996</v>
      </c>
      <c r="R34" s="5">
        <f t="shared" si="32"/>
        <v>1.6952500000000001E-5</v>
      </c>
      <c r="S34" s="5">
        <f t="shared" si="33"/>
        <v>11767027.788704293</v>
      </c>
      <c r="T34" s="9">
        <f t="shared" si="34"/>
        <v>30.636463147502759</v>
      </c>
      <c r="U34" s="9">
        <f t="shared" si="16"/>
        <v>5.9931049209144905E-3</v>
      </c>
      <c r="V34" s="9">
        <f t="shared" si="35"/>
        <v>0.48975074444736821</v>
      </c>
      <c r="W34" s="9">
        <f t="shared" si="36"/>
        <v>42.314464320252611</v>
      </c>
    </row>
    <row r="35" spans="1:23" x14ac:dyDescent="0.25">
      <c r="A35" s="7">
        <v>55</v>
      </c>
      <c r="B35" s="7">
        <v>25</v>
      </c>
      <c r="C35" s="7">
        <v>90</v>
      </c>
      <c r="D35" s="7">
        <f t="shared" si="19"/>
        <v>30</v>
      </c>
      <c r="E35" s="6">
        <v>2.2499999999999999E-2</v>
      </c>
      <c r="F35" s="6">
        <f t="shared" si="20"/>
        <v>15695.829116390098</v>
      </c>
      <c r="G35" s="6">
        <f t="shared" si="21"/>
        <v>3158.5016332003511</v>
      </c>
      <c r="H35" s="8">
        <f t="shared" si="22"/>
        <v>2842.6514698803162</v>
      </c>
      <c r="I35" s="6">
        <f t="shared" si="23"/>
        <v>105.22877969239136</v>
      </c>
      <c r="J35" s="6">
        <f t="shared" si="24"/>
        <v>796.93184294819173</v>
      </c>
      <c r="K35" s="6">
        <f t="shared" si="25"/>
        <v>20.975459445704164</v>
      </c>
      <c r="L35" s="6">
        <f t="shared" si="26"/>
        <v>1027.327772484557</v>
      </c>
      <c r="M35" s="6">
        <f t="shared" si="27"/>
        <v>902.16062264058314</v>
      </c>
      <c r="N35" s="6">
        <f t="shared" si="28"/>
        <v>1048.3032319302613</v>
      </c>
      <c r="O35" s="6">
        <f t="shared" si="29"/>
        <v>8.6350866191257605E-2</v>
      </c>
      <c r="P35" s="6">
        <f t="shared" si="30"/>
        <v>86.350866191257609</v>
      </c>
      <c r="Q35" s="5">
        <f t="shared" si="31"/>
        <v>0.71099999999999997</v>
      </c>
      <c r="R35" s="5">
        <f t="shared" si="32"/>
        <v>1.7E-5</v>
      </c>
      <c r="S35" s="5">
        <f t="shared" si="33"/>
        <v>12206284.519694459</v>
      </c>
      <c r="T35" s="9">
        <f t="shared" si="34"/>
        <v>30.966085288151145</v>
      </c>
      <c r="U35" s="9">
        <f t="shared" si="16"/>
        <v>6.057585604068127E-3</v>
      </c>
      <c r="V35" s="9">
        <f t="shared" si="35"/>
        <v>0.5230777639389752</v>
      </c>
      <c r="W35" s="9">
        <f t="shared" si="36"/>
        <v>45.19391880432746</v>
      </c>
    </row>
    <row r="36" spans="1:23" x14ac:dyDescent="0.25">
      <c r="A36" s="7">
        <v>56</v>
      </c>
      <c r="B36" s="7">
        <v>25</v>
      </c>
      <c r="C36" s="7">
        <v>90</v>
      </c>
      <c r="D36" s="7">
        <f t="shared" si="19"/>
        <v>31</v>
      </c>
      <c r="E36" s="6">
        <v>2.2499999999999999E-2</v>
      </c>
      <c r="F36" s="6">
        <f t="shared" si="20"/>
        <v>16463.217080721446</v>
      </c>
      <c r="G36" s="6">
        <f t="shared" si="21"/>
        <v>3158.5016332003511</v>
      </c>
      <c r="H36" s="8">
        <f t="shared" si="22"/>
        <v>2842.6514698803162</v>
      </c>
      <c r="I36" s="6">
        <f t="shared" si="23"/>
        <v>110.03821229709006</v>
      </c>
      <c r="J36" s="6">
        <f t="shared" si="24"/>
        <v>786.38723561828374</v>
      </c>
      <c r="K36" s="6">
        <f t="shared" si="25"/>
        <v>20.975459445704164</v>
      </c>
      <c r="L36" s="6">
        <f t="shared" si="26"/>
        <v>1027.327772484557</v>
      </c>
      <c r="M36" s="6">
        <f t="shared" si="27"/>
        <v>896.42544791537375</v>
      </c>
      <c r="N36" s="6">
        <f t="shared" si="28"/>
        <v>1048.3032319302613</v>
      </c>
      <c r="O36" s="6">
        <f t="shared" si="29"/>
        <v>9.1160298795956315E-2</v>
      </c>
      <c r="P36" s="6">
        <f t="shared" si="30"/>
        <v>91.160298795956308</v>
      </c>
      <c r="Q36" s="5">
        <f t="shared" si="31"/>
        <v>0.71094999999999997</v>
      </c>
      <c r="R36" s="5">
        <f t="shared" si="32"/>
        <v>1.7047500000000002E-5</v>
      </c>
      <c r="S36" s="5">
        <f t="shared" si="33"/>
        <v>12651023.819787296</v>
      </c>
      <c r="T36" s="9">
        <f t="shared" si="34"/>
        <v>31.291373289395136</v>
      </c>
      <c r="U36" s="9">
        <f t="shared" si="16"/>
        <v>6.1212184428714768E-3</v>
      </c>
      <c r="V36" s="9">
        <f t="shared" si="35"/>
        <v>0.55801210224748221</v>
      </c>
      <c r="W36" s="9">
        <f t="shared" si="36"/>
        <v>48.212245634182466</v>
      </c>
    </row>
    <row r="37" spans="1:23" x14ac:dyDescent="0.25">
      <c r="A37" s="7">
        <v>57</v>
      </c>
      <c r="B37" s="7">
        <v>25</v>
      </c>
      <c r="C37" s="7">
        <v>90</v>
      </c>
      <c r="D37" s="7">
        <f t="shared" si="19"/>
        <v>32</v>
      </c>
      <c r="E37" s="6">
        <v>2.2499999999999999E-2</v>
      </c>
      <c r="F37" s="6">
        <f t="shared" si="20"/>
        <v>17262.424434978133</v>
      </c>
      <c r="G37" s="6">
        <f t="shared" si="21"/>
        <v>3158.5016332003511</v>
      </c>
      <c r="H37" s="8">
        <f t="shared" si="22"/>
        <v>2842.6514698803162</v>
      </c>
      <c r="I37" s="6">
        <f t="shared" si="23"/>
        <v>115.03054295608634</v>
      </c>
      <c r="J37" s="6">
        <f t="shared" si="24"/>
        <v>775.57069207821667</v>
      </c>
      <c r="K37" s="6">
        <f t="shared" si="25"/>
        <v>20.975459445704164</v>
      </c>
      <c r="L37" s="6">
        <f t="shared" si="26"/>
        <v>1027.327772484557</v>
      </c>
      <c r="M37" s="6">
        <f t="shared" si="27"/>
        <v>890.60123503430304</v>
      </c>
      <c r="N37" s="6">
        <f t="shared" si="28"/>
        <v>1048.3032319302613</v>
      </c>
      <c r="O37" s="6">
        <f t="shared" si="29"/>
        <v>9.6152629454952593E-2</v>
      </c>
      <c r="P37" s="6">
        <f t="shared" si="30"/>
        <v>96.152629454952589</v>
      </c>
      <c r="Q37" s="5">
        <f t="shared" si="31"/>
        <v>0.71089999999999998</v>
      </c>
      <c r="R37" s="5">
        <f t="shared" si="32"/>
        <v>1.7095000000000001E-5</v>
      </c>
      <c r="S37" s="5">
        <f t="shared" si="33"/>
        <v>13101585.808029884</v>
      </c>
      <c r="T37" s="9">
        <f t="shared" si="34"/>
        <v>31.612765924104558</v>
      </c>
      <c r="U37" s="9">
        <f t="shared" si="16"/>
        <v>6.1840892700733337E-3</v>
      </c>
      <c r="V37" s="9">
        <f t="shared" si="35"/>
        <v>0.59461644410170944</v>
      </c>
      <c r="W37" s="9">
        <f t="shared" si="36"/>
        <v>51.374860770387698</v>
      </c>
    </row>
    <row r="38" spans="1:23" x14ac:dyDescent="0.25">
      <c r="A38" s="7">
        <v>58</v>
      </c>
      <c r="B38" s="7">
        <v>25</v>
      </c>
      <c r="C38" s="7">
        <v>90</v>
      </c>
      <c r="D38" s="7">
        <f t="shared" si="19"/>
        <v>33</v>
      </c>
      <c r="E38" s="6">
        <v>2.2499999999999999E-2</v>
      </c>
      <c r="F38" s="6">
        <f t="shared" si="20"/>
        <v>18094.513743932494</v>
      </c>
      <c r="G38" s="6">
        <f t="shared" si="21"/>
        <v>3158.5016332003511</v>
      </c>
      <c r="H38" s="8">
        <f t="shared" si="22"/>
        <v>2842.6514698803162</v>
      </c>
      <c r="I38" s="6">
        <f t="shared" si="23"/>
        <v>120.21117389899288</v>
      </c>
      <c r="J38" s="6">
        <f t="shared" si="24"/>
        <v>764.4734957112031</v>
      </c>
      <c r="K38" s="6">
        <f t="shared" si="25"/>
        <v>20.975459445704164</v>
      </c>
      <c r="L38" s="6">
        <f t="shared" si="26"/>
        <v>1027.327772484557</v>
      </c>
      <c r="M38" s="6">
        <f t="shared" si="27"/>
        <v>884.68466961019601</v>
      </c>
      <c r="N38" s="6">
        <f t="shared" si="28"/>
        <v>1048.3032319302613</v>
      </c>
      <c r="O38" s="6">
        <f t="shared" si="29"/>
        <v>0.10133326039785914</v>
      </c>
      <c r="P38" s="6">
        <f t="shared" si="30"/>
        <v>101.33326039785914</v>
      </c>
      <c r="Q38" s="5">
        <f t="shared" si="31"/>
        <v>0.71084999999999998</v>
      </c>
      <c r="R38" s="5">
        <f t="shared" si="32"/>
        <v>1.7142500000000001E-5</v>
      </c>
      <c r="S38" s="5">
        <f t="shared" si="33"/>
        <v>13558319.636907088</v>
      </c>
      <c r="T38" s="9">
        <f t="shared" si="34"/>
        <v>31.930670658519599</v>
      </c>
      <c r="U38" s="9">
        <f t="shared" si="16"/>
        <v>6.2462777942196047E-3</v>
      </c>
      <c r="V38" s="9">
        <f t="shared" si="35"/>
        <v>0.63295569423902043</v>
      </c>
      <c r="W38" s="9">
        <f t="shared" si="36"/>
        <v>54.687371982251364</v>
      </c>
    </row>
    <row r="39" spans="1:23" x14ac:dyDescent="0.25">
      <c r="A39" s="7">
        <v>59</v>
      </c>
      <c r="B39" s="7">
        <v>25</v>
      </c>
      <c r="C39" s="7">
        <v>90</v>
      </c>
      <c r="D39" s="7">
        <f t="shared" si="19"/>
        <v>34</v>
      </c>
      <c r="E39" s="6">
        <v>2.2499999999999999E-2</v>
      </c>
      <c r="F39" s="6">
        <f t="shared" si="20"/>
        <v>18960.573258567136</v>
      </c>
      <c r="G39" s="6">
        <f t="shared" si="21"/>
        <v>3158.5016332003511</v>
      </c>
      <c r="H39" s="8">
        <f t="shared" si="22"/>
        <v>2842.6514698803162</v>
      </c>
      <c r="I39" s="6">
        <f t="shared" si="23"/>
        <v>125.58561243067201</v>
      </c>
      <c r="J39" s="6">
        <f t="shared" si="24"/>
        <v>753.08676541897466</v>
      </c>
      <c r="K39" s="6">
        <f t="shared" si="25"/>
        <v>20.975459445704164</v>
      </c>
      <c r="L39" s="6">
        <f t="shared" si="26"/>
        <v>1027.327772484557</v>
      </c>
      <c r="M39" s="6">
        <f t="shared" si="27"/>
        <v>878.67237784964664</v>
      </c>
      <c r="N39" s="6">
        <f t="shared" si="28"/>
        <v>1048.3032319302613</v>
      </c>
      <c r="O39" s="6">
        <f t="shared" si="29"/>
        <v>0.10670769892953827</v>
      </c>
      <c r="P39" s="6">
        <f t="shared" si="30"/>
        <v>106.70769892953827</v>
      </c>
      <c r="Q39" s="5">
        <f t="shared" si="31"/>
        <v>0.71079999999999999</v>
      </c>
      <c r="R39" s="5">
        <f t="shared" si="32"/>
        <v>1.719E-5</v>
      </c>
      <c r="S39" s="5">
        <f t="shared" si="33"/>
        <v>14021583.96480353</v>
      </c>
      <c r="T39" s="9">
        <f t="shared" si="34"/>
        <v>32.24546717039123</v>
      </c>
      <c r="U39" s="9">
        <f t="shared" si="16"/>
        <v>6.3078582878719333E-3</v>
      </c>
      <c r="V39" s="9">
        <f t="shared" si="35"/>
        <v>0.67309704307243101</v>
      </c>
      <c r="W39" s="9">
        <f t="shared" si="36"/>
        <v>58.155584521458039</v>
      </c>
    </row>
    <row r="40" spans="1:23" x14ac:dyDescent="0.25">
      <c r="A40" s="7">
        <v>60</v>
      </c>
      <c r="B40" s="7">
        <v>25</v>
      </c>
      <c r="C40" s="7">
        <v>90</v>
      </c>
      <c r="D40" s="7">
        <f t="shared" si="19"/>
        <v>35</v>
      </c>
      <c r="E40" s="6">
        <v>2.2499999999999999E-2</v>
      </c>
      <c r="F40" s="6">
        <f t="shared" si="20"/>
        <v>19861.717232497962</v>
      </c>
      <c r="G40" s="6">
        <f t="shared" si="21"/>
        <v>3158.5016332003511</v>
      </c>
      <c r="H40" s="8">
        <f t="shared" si="22"/>
        <v>2842.6514698803162</v>
      </c>
      <c r="I40" s="6">
        <f t="shared" si="23"/>
        <v>131.15947144378066</v>
      </c>
      <c r="J40" s="6">
        <f t="shared" si="24"/>
        <v>741.40145478098714</v>
      </c>
      <c r="K40" s="6">
        <f t="shared" si="25"/>
        <v>20.975459445704164</v>
      </c>
      <c r="L40" s="6">
        <f t="shared" si="26"/>
        <v>1027.327772484557</v>
      </c>
      <c r="M40" s="6">
        <f t="shared" si="27"/>
        <v>872.56092622476785</v>
      </c>
      <c r="N40" s="6">
        <f t="shared" si="28"/>
        <v>1048.3032319302613</v>
      </c>
      <c r="O40" s="6">
        <f t="shared" si="29"/>
        <v>0.11228155794264691</v>
      </c>
      <c r="P40" s="6">
        <f t="shared" si="30"/>
        <v>112.28155794264691</v>
      </c>
      <c r="Q40" s="5">
        <f t="shared" si="31"/>
        <v>0.71074999999999999</v>
      </c>
      <c r="R40" s="5">
        <f t="shared" si="32"/>
        <v>1.7237499999999999E-5</v>
      </c>
      <c r="S40" s="5">
        <f t="shared" si="33"/>
        <v>14491747.458035113</v>
      </c>
      <c r="T40" s="9">
        <f t="shared" si="34"/>
        <v>32.557510399881821</v>
      </c>
      <c r="U40" s="9">
        <f t="shared" si="16"/>
        <v>6.3689001844248819E-3</v>
      </c>
      <c r="V40" s="9">
        <f t="shared" si="35"/>
        <v>0.71511003508843696</v>
      </c>
      <c r="W40" s="9">
        <f t="shared" si="36"/>
        <v>61.785507031640961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4" workbookViewId="0">
      <selection activeCell="T1" sqref="T1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21"/>
  <sheetViews>
    <sheetView workbookViewId="0"/>
  </sheetViews>
  <sheetFormatPr defaultRowHeight="15" x14ac:dyDescent="0.25"/>
  <cols>
    <col min="1" max="4" width="8.5703125" style="11" bestFit="1" customWidth="1"/>
    <col min="5" max="5" width="8.28515625" style="11" bestFit="1" customWidth="1"/>
    <col min="6" max="6" width="10.140625" style="11" bestFit="1" customWidth="1"/>
    <col min="7" max="8" width="10.5703125" style="11" bestFit="1" customWidth="1"/>
    <col min="9" max="9" width="12.42578125" style="11" bestFit="1" customWidth="1"/>
    <col min="10" max="10" width="12.140625" style="11" bestFit="1" customWidth="1"/>
    <col min="11" max="11" width="12.85546875" style="11" bestFit="1" customWidth="1"/>
    <col min="12" max="12" width="12.5703125" style="11" bestFit="1" customWidth="1"/>
    <col min="13" max="13" width="8.85546875" style="11" bestFit="1" customWidth="1"/>
    <col min="14" max="14" width="9.28515625" style="11" bestFit="1" customWidth="1"/>
    <col min="15" max="15" width="10" style="11" bestFit="1" customWidth="1"/>
    <col min="16" max="16" width="13.7109375" style="11" bestFit="1" customWidth="1"/>
    <col min="17" max="18" width="8.28515625" style="11" bestFit="1" customWidth="1"/>
    <col min="19" max="20" width="8.5703125" style="11" bestFit="1" customWidth="1"/>
    <col min="21" max="21" width="8.28515625" style="11" bestFit="1" customWidth="1"/>
    <col min="22" max="23" width="9.5703125" style="11" bestFit="1" customWidth="1"/>
    <col min="24" max="24" width="12.7109375" style="11" bestFit="1" customWidth="1"/>
    <col min="25" max="25" width="10.140625" style="11" bestFit="1" customWidth="1"/>
    <col min="26" max="26" width="8.5703125" style="11" bestFit="1" customWidth="1"/>
    <col min="27" max="28" width="9.5703125" style="11" bestFit="1" customWidth="1"/>
    <col min="29" max="29" width="1.42578125" style="11" bestFit="1" customWidth="1"/>
    <col min="30" max="16384" width="9.140625" style="11"/>
  </cols>
  <sheetData>
    <row r="1" spans="1:29" ht="15.75" x14ac:dyDescent="0.25">
      <c r="A1" s="12" t="s">
        <v>2</v>
      </c>
      <c r="B1" s="12" t="s">
        <v>3</v>
      </c>
      <c r="C1" s="12" t="s">
        <v>1</v>
      </c>
      <c r="D1" s="12" t="s">
        <v>0</v>
      </c>
      <c r="E1" s="12" t="s">
        <v>4</v>
      </c>
      <c r="F1" s="12" t="s">
        <v>6</v>
      </c>
      <c r="G1" s="12" t="s">
        <v>7</v>
      </c>
      <c r="H1" s="12" t="s">
        <v>8</v>
      </c>
      <c r="I1" s="12" t="s">
        <v>9</v>
      </c>
      <c r="J1" s="12" t="s">
        <v>10</v>
      </c>
      <c r="K1" s="12" t="s">
        <v>11</v>
      </c>
      <c r="L1" s="12" t="s">
        <v>12</v>
      </c>
      <c r="M1" s="12" t="s">
        <v>13</v>
      </c>
      <c r="N1" s="12" t="s">
        <v>14</v>
      </c>
      <c r="O1" s="12" t="s">
        <v>15</v>
      </c>
      <c r="P1" s="12" t="s">
        <v>29</v>
      </c>
      <c r="Q1" s="13" t="s">
        <v>16</v>
      </c>
      <c r="R1" s="13" t="s">
        <v>17</v>
      </c>
      <c r="S1" s="12" t="s">
        <v>5</v>
      </c>
      <c r="T1" s="12" t="s">
        <v>25</v>
      </c>
      <c r="U1" s="14" t="s">
        <v>26</v>
      </c>
      <c r="V1" s="14" t="s">
        <v>28</v>
      </c>
      <c r="W1" s="14" t="s">
        <v>30</v>
      </c>
      <c r="X1" s="14" t="s">
        <v>34</v>
      </c>
      <c r="Y1" s="14" t="s">
        <v>30</v>
      </c>
      <c r="Z1" s="14" t="s">
        <v>36</v>
      </c>
      <c r="AA1" s="14" t="s">
        <v>30</v>
      </c>
      <c r="AB1" s="14" t="s">
        <v>30</v>
      </c>
      <c r="AC1" s="14" t="s">
        <v>33</v>
      </c>
    </row>
    <row r="2" spans="1:29" x14ac:dyDescent="0.25">
      <c r="A2" s="12" t="s">
        <v>40</v>
      </c>
      <c r="B2" s="12" t="s">
        <v>40</v>
      </c>
      <c r="C2" s="12" t="s">
        <v>41</v>
      </c>
      <c r="D2" s="12" t="s">
        <v>40</v>
      </c>
      <c r="E2" s="12" t="s">
        <v>42</v>
      </c>
      <c r="F2" s="12" t="s">
        <v>43</v>
      </c>
      <c r="G2" s="12" t="s">
        <v>43</v>
      </c>
      <c r="H2" s="12" t="s">
        <v>43</v>
      </c>
      <c r="I2" s="12" t="s">
        <v>44</v>
      </c>
      <c r="J2" s="12" t="s">
        <v>44</v>
      </c>
      <c r="K2" s="12" t="s">
        <v>44</v>
      </c>
      <c r="L2" s="12" t="s">
        <v>44</v>
      </c>
      <c r="M2" s="12" t="s">
        <v>44</v>
      </c>
      <c r="N2" s="12" t="s">
        <v>44</v>
      </c>
      <c r="O2" s="12" t="s">
        <v>45</v>
      </c>
      <c r="P2" s="12" t="s">
        <v>44</v>
      </c>
      <c r="Q2" s="5"/>
      <c r="R2" s="5"/>
      <c r="S2" s="12"/>
      <c r="T2" s="9"/>
      <c r="U2" s="14" t="s">
        <v>27</v>
      </c>
      <c r="V2" s="14" t="s">
        <v>32</v>
      </c>
      <c r="W2" s="14" t="s">
        <v>31</v>
      </c>
      <c r="X2" s="14" t="s">
        <v>35</v>
      </c>
      <c r="Y2" s="14" t="s">
        <v>35</v>
      </c>
      <c r="Z2" s="14" t="s">
        <v>37</v>
      </c>
      <c r="AA2" s="14" t="s">
        <v>38</v>
      </c>
      <c r="AB2" s="14" t="s">
        <v>39</v>
      </c>
    </row>
    <row r="3" spans="1:29" x14ac:dyDescent="0.25">
      <c r="A3" s="5">
        <v>35</v>
      </c>
      <c r="B3" s="5">
        <v>22.5</v>
      </c>
      <c r="C3" s="5">
        <v>67</v>
      </c>
      <c r="D3" s="5">
        <f t="shared" ref="D3" si="0">A3-B3</f>
        <v>12.5</v>
      </c>
      <c r="E3" s="5">
        <v>2.2499999999999999E-2</v>
      </c>
      <c r="F3" s="5">
        <f t="shared" ref="F3:G3" si="1">(EXP(77.345+(0.0057*(273.15+A3))-(7235/(273.15+A3))))/((273.15+A3)^(8.2))</f>
        <v>5607.2685911764238</v>
      </c>
      <c r="G3" s="5">
        <f t="shared" si="1"/>
        <v>2717.4675844383287</v>
      </c>
      <c r="H3" s="15">
        <f t="shared" ref="H3" si="2">0.01*C3*G3</f>
        <v>1820.7032815736802</v>
      </c>
      <c r="I3" s="5">
        <f t="shared" ref="I3" si="3">2.2*F3/(273.15+A3)</f>
        <v>40.032422198890586</v>
      </c>
      <c r="J3" s="5">
        <f t="shared" ref="J3" si="4">1000*(90750.113-F3)/(287*(273.15+A3))</f>
        <v>962.72907057259863</v>
      </c>
      <c r="K3" s="5">
        <f t="shared" ref="K3" si="5">0.01*C3*2.2*G3/(273.15+B3)</f>
        <v>13.548274038430906</v>
      </c>
      <c r="L3" s="5">
        <f t="shared" ref="L3" si="6">1000*(90750.113-H3)/(287*(273.15+B3))</f>
        <v>1048.0587534161289</v>
      </c>
      <c r="M3" s="5">
        <f t="shared" ref="M3" si="7">I3+J3</f>
        <v>1002.7614927714892</v>
      </c>
      <c r="N3" s="5">
        <f t="shared" ref="N3" si="8">K3+L3</f>
        <v>1061.6070274545598</v>
      </c>
      <c r="O3" s="5">
        <f t="shared" ref="O3" si="9">0.001*(I3-0.01*C3*K3)</f>
        <v>3.0955078593141876E-2</v>
      </c>
      <c r="P3" s="5">
        <f t="shared" ref="P3" si="10">I3-0.01*C3*K3</f>
        <v>30.955078593141877</v>
      </c>
      <c r="Q3" s="5">
        <f t="shared" ref="Q3" si="11">0.715-0.0001*0.5*(A3+B3)</f>
        <v>0.71212500000000001</v>
      </c>
      <c r="R3" s="5">
        <f t="shared" ref="R3" si="12">0.0000132+0.000000095*0.5*(A3+B3)</f>
        <v>1.5931250000000001E-5</v>
      </c>
      <c r="S3" s="5">
        <f t="shared" ref="S3" si="13">9.81*(2*(N3-M3)/(N3+M3))*(E3^(1.5))/(R3^2/Q3)</f>
        <v>5296092.8748702956</v>
      </c>
      <c r="T3" s="9">
        <f t="shared" ref="T3" si="14">0.264*(S3^0.292)</f>
        <v>24.266042834401855</v>
      </c>
      <c r="U3" s="9">
        <f>T3*0.000029343/(E3)^0.5</f>
        <v>4.7469232992656913E-3</v>
      </c>
      <c r="V3" s="9">
        <f t="shared" ref="V3" si="15">U3*P3</f>
        <v>0.14694138380438582</v>
      </c>
      <c r="W3" s="9">
        <f t="shared" ref="W3" si="16">V3*86400*10/10000</f>
        <v>12.695735560698935</v>
      </c>
      <c r="X3" s="9"/>
      <c r="Y3" s="9"/>
    </row>
    <row r="4" spans="1:29" x14ac:dyDescent="0.25">
      <c r="A4" s="9"/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</row>
    <row r="5" spans="1:29" x14ac:dyDescent="0.25">
      <c r="A5" s="5">
        <v>38.29</v>
      </c>
      <c r="B5" s="5">
        <v>25</v>
      </c>
      <c r="C5" s="5">
        <v>74</v>
      </c>
      <c r="D5" s="5">
        <f t="shared" ref="D5" si="17">A5-B5</f>
        <v>13.29</v>
      </c>
      <c r="E5" s="5">
        <v>2.1005500000000001E-4</v>
      </c>
      <c r="F5" s="5">
        <f t="shared" ref="F5" si="18">(EXP(77.345+(0.0057*(273.15+A5))-(7235/(273.15+A5))))/((273.15+A5)^(8.2))</f>
        <v>6711.0732375257185</v>
      </c>
      <c r="G5" s="5">
        <f t="shared" ref="G5" si="19">(EXP(77.345+(0.0057*(273.15+B5))-(7235/(273.15+B5))))/((273.15+B5)^(8.2))</f>
        <v>3158.5016332003511</v>
      </c>
      <c r="H5" s="15">
        <f t="shared" ref="H5" si="20">0.01*C5*G5</f>
        <v>2337.2912085682597</v>
      </c>
      <c r="I5" s="5">
        <f t="shared" ref="I5" si="21">2.2*F5/(273.15+A5)</f>
        <v>47.4067593197938</v>
      </c>
      <c r="J5" s="5">
        <f t="shared" ref="J5" si="22">1000*(90750.113-F5)/(287*(273.15+A5))</f>
        <v>940.20984419540525</v>
      </c>
      <c r="K5" s="5">
        <f t="shared" ref="K5" si="23">0.01*C5*2.2*G5/(273.15+B5)</f>
        <v>17.24648887757898</v>
      </c>
      <c r="L5" s="5">
        <f t="shared" ref="L5" si="24">1000*(90750.113-H5)/(287*(273.15+B5))</f>
        <v>1033.2336492158292</v>
      </c>
      <c r="M5" s="5">
        <f t="shared" ref="M5" si="25">I5+J5</f>
        <v>987.61660351519902</v>
      </c>
      <c r="N5" s="5">
        <f t="shared" ref="N5" si="26">K5+L5</f>
        <v>1050.4801380934082</v>
      </c>
      <c r="O5" s="5">
        <f t="shared" ref="O5" si="27">0.001*(I5-0.01*C5*K5)</f>
        <v>3.4644357550385349E-2</v>
      </c>
      <c r="P5" s="5">
        <f t="shared" ref="P5" si="28">I5-0.01*C5*K5</f>
        <v>34.644357550385351</v>
      </c>
      <c r="Q5" s="5">
        <f t="shared" ref="Q5" si="29">0.715-0.0001*0.5*(A5+B5)</f>
        <v>0.71183549999999995</v>
      </c>
      <c r="R5" s="5">
        <f t="shared" ref="R5" si="30">0.0000132+0.000000095*0.5*(A5+B5)</f>
        <v>1.6206274999999999E-5</v>
      </c>
      <c r="S5" s="5">
        <f t="shared" ref="S5" si="31">9.81*(2*(N5-M5)/(N5+M5))*(E5^(1.5))/(R5^2/Q5)</f>
        <v>4993.2783304701834</v>
      </c>
      <c r="T5" s="9">
        <f t="shared" ref="T5" si="32">0.264*(S5^0.292)</f>
        <v>3.1734566715481294</v>
      </c>
      <c r="U5" s="9">
        <f t="shared" ref="U5" si="33">T5*0.000029343/(E5)^0.5</f>
        <v>6.424962170131443E-3</v>
      </c>
      <c r="V5" s="9">
        <f t="shared" ref="V5" si="34">U5*P5</f>
        <v>0.2225886866697335</v>
      </c>
      <c r="W5" s="9">
        <f t="shared" ref="W5" si="35">V5*86400*10/10000</f>
        <v>19.231662528264973</v>
      </c>
      <c r="X5" s="9">
        <v>0.6739009929786044</v>
      </c>
      <c r="Y5" s="9">
        <f>W5*X5</f>
        <v>12.960236474427182</v>
      </c>
      <c r="Z5" s="9">
        <v>7.835277777777776</v>
      </c>
      <c r="AA5" s="9">
        <v>21.1</v>
      </c>
      <c r="AB5" s="11">
        <f>AA5-Y5</f>
        <v>8.1397635255728193</v>
      </c>
    </row>
    <row r="6" spans="1:29" x14ac:dyDescent="0.25">
      <c r="A6" s="5">
        <v>38.57</v>
      </c>
      <c r="B6" s="5">
        <v>25</v>
      </c>
      <c r="C6" s="5">
        <v>72</v>
      </c>
      <c r="D6" s="5">
        <f t="shared" ref="D6:D13" si="36">A6-B6</f>
        <v>13.57</v>
      </c>
      <c r="E6" s="5">
        <v>1.87624E-4</v>
      </c>
      <c r="F6" s="5">
        <f t="shared" ref="F6:F13" si="37">(EXP(77.345+(0.0057*(273.15+A6))-(7235/(273.15+A6))))/((273.15+A6)^(8.2))</f>
        <v>6813.1384237210223</v>
      </c>
      <c r="G6" s="5">
        <f t="shared" ref="G6:G13" si="38">(EXP(77.345+(0.0057*(273.15+B6))-(7235/(273.15+B6))))/((273.15+B6)^(8.2))</f>
        <v>3158.5016332003511</v>
      </c>
      <c r="H6" s="15">
        <f t="shared" ref="H6:H13" si="39">0.01*C6*G6</f>
        <v>2274.1211759042526</v>
      </c>
      <c r="I6" s="5">
        <f t="shared" ref="I6:I13" si="40">2.2*F6/(273.15+A6)</f>
        <v>48.084513448563619</v>
      </c>
      <c r="J6" s="5">
        <f t="shared" ref="J6:J13" si="41">1000*(90750.113-F6)/(287*(273.15+A6))</f>
        <v>938.22445159037773</v>
      </c>
      <c r="K6" s="5">
        <f t="shared" ref="K6:K13" si="42">0.01*C6*2.2*G6/(273.15+B6)</f>
        <v>16.780367556563331</v>
      </c>
      <c r="L6" s="5">
        <f t="shared" ref="L6:L13" si="43">1000*(90750.113-H6)/(287*(273.15+B6))</f>
        <v>1033.9718838072383</v>
      </c>
      <c r="M6" s="5">
        <f t="shared" ref="M6:M13" si="44">I6+J6</f>
        <v>986.30896503894132</v>
      </c>
      <c r="N6" s="5">
        <f t="shared" ref="N6:N13" si="45">K6+L6</f>
        <v>1050.7522513638016</v>
      </c>
      <c r="O6" s="5">
        <f t="shared" ref="O6:O13" si="46">0.001*(I6-0.01*C6*K6)</f>
        <v>3.6002648807838024E-2</v>
      </c>
      <c r="P6" s="5">
        <f t="shared" ref="P6:P13" si="47">I6-0.01*C6*K6</f>
        <v>36.002648807838021</v>
      </c>
      <c r="Q6" s="5">
        <f t="shared" ref="Q6:Q13" si="48">0.715-0.0001*0.5*(A6+B6)</f>
        <v>0.7118215</v>
      </c>
      <c r="R6" s="5">
        <f t="shared" ref="R6:R13" si="49">0.0000132+0.000000095*0.5*(A6+B6)</f>
        <v>1.6219575000000001E-5</v>
      </c>
      <c r="S6" s="5">
        <f t="shared" ref="S6:S13" si="50">9.81*(2*(N6-M6)/(N6+M6))*(E6^(1.5))/(R6^2/Q6)</f>
        <v>4316.1581441333701</v>
      </c>
      <c r="T6" s="9">
        <f t="shared" ref="T6:T13" si="51">0.264*(S6^0.292)</f>
        <v>3.0412516162230818</v>
      </c>
      <c r="U6" s="9">
        <f t="shared" ref="U6:U13" si="52">T6*0.000029343/(E6)^0.5</f>
        <v>6.5149737632962234E-3</v>
      </c>
      <c r="V6" s="9">
        <f t="shared" ref="V6:V13" si="53">U6*P6</f>
        <v>0.23455631239223276</v>
      </c>
      <c r="W6" s="9">
        <f t="shared" ref="W6:W13" si="54">V6*86400*10/10000</f>
        <v>20.265665390688913</v>
      </c>
      <c r="X6" s="9">
        <v>0.60193650406241517</v>
      </c>
      <c r="Y6" s="9">
        <f t="shared" ref="Y6:Y13" si="55">W6*X6</f>
        <v>12.198643777769963</v>
      </c>
      <c r="Z6" s="9">
        <v>11.206666666666665</v>
      </c>
      <c r="AA6" s="9">
        <v>21.1</v>
      </c>
      <c r="AB6" s="11">
        <f t="shared" ref="AB6:AB13" si="56">AA6-Y6</f>
        <v>8.9013562222300386</v>
      </c>
    </row>
    <row r="7" spans="1:29" x14ac:dyDescent="0.25">
      <c r="A7" s="9">
        <v>39.44</v>
      </c>
      <c r="B7" s="5">
        <v>25</v>
      </c>
      <c r="C7" s="9">
        <v>73</v>
      </c>
      <c r="D7" s="5">
        <f>A7-B7</f>
        <v>14.439999999999998</v>
      </c>
      <c r="E7" s="5">
        <v>1.7944900000000001E-4</v>
      </c>
      <c r="F7" s="5">
        <f>(EXP(77.345+(0.0057*(273.15+A7))-(7235/(273.15+A7))))/((273.15+A7)^(8.2))</f>
        <v>7138.8783488293793</v>
      </c>
      <c r="G7" s="5">
        <f t="shared" si="38"/>
        <v>3158.5016332003511</v>
      </c>
      <c r="H7" s="15">
        <f t="shared" si="39"/>
        <v>2305.7061922362564</v>
      </c>
      <c r="I7" s="5">
        <f>2.2*F7/(273.15+A7)</f>
        <v>50.243233524503779</v>
      </c>
      <c r="J7" s="5">
        <f>1000*(90750.113-F7)/(287*(273.15+A7))</f>
        <v>931.9822890441211</v>
      </c>
      <c r="K7" s="5">
        <f t="shared" si="42"/>
        <v>17.013428217071155</v>
      </c>
      <c r="L7" s="5">
        <f t="shared" si="43"/>
        <v>1033.6027665115337</v>
      </c>
      <c r="M7" s="5">
        <f t="shared" si="44"/>
        <v>982.22552256862491</v>
      </c>
      <c r="N7" s="5">
        <f t="shared" si="45"/>
        <v>1050.6161947286048</v>
      </c>
      <c r="O7" s="5">
        <f t="shared" si="46"/>
        <v>3.7823430926041839E-2</v>
      </c>
      <c r="P7" s="5">
        <f t="shared" si="47"/>
        <v>37.823430926041837</v>
      </c>
      <c r="Q7" s="5">
        <f>0.715-0.0001*0.5*(A7+B7)</f>
        <v>0.71177800000000002</v>
      </c>
      <c r="R7" s="5">
        <f>0.0000132+0.000000095*0.5*(A7+B7)</f>
        <v>1.6260900000000002E-5</v>
      </c>
      <c r="S7" s="5">
        <f t="shared" si="50"/>
        <v>4271.2921423892167</v>
      </c>
      <c r="T7" s="9">
        <f t="shared" si="51"/>
        <v>3.0319863075072941</v>
      </c>
      <c r="U7" s="9">
        <f t="shared" si="52"/>
        <v>6.6414243183120641E-3</v>
      </c>
      <c r="V7" s="9">
        <f t="shared" si="53"/>
        <v>0.25120145395421084</v>
      </c>
      <c r="W7" s="9">
        <f t="shared" si="54"/>
        <v>21.703805621643816</v>
      </c>
      <c r="X7" s="9">
        <v>0.5757109817246916</v>
      </c>
      <c r="Y7" s="9">
        <f t="shared" si="55"/>
        <v>12.495119241598442</v>
      </c>
      <c r="Z7" s="9">
        <v>21.826944444444443</v>
      </c>
      <c r="AA7" s="9">
        <v>19.618070231388888</v>
      </c>
      <c r="AB7" s="11">
        <f t="shared" si="56"/>
        <v>7.1229509897904464</v>
      </c>
    </row>
    <row r="8" spans="1:29" x14ac:dyDescent="0.25">
      <c r="A8" s="9">
        <v>40.28</v>
      </c>
      <c r="B8" s="5">
        <v>25</v>
      </c>
      <c r="C8" s="9">
        <v>73</v>
      </c>
      <c r="D8" s="5">
        <f t="shared" si="36"/>
        <v>15.280000000000001</v>
      </c>
      <c r="E8" s="5">
        <v>1.29517E-4</v>
      </c>
      <c r="F8" s="5">
        <f t="shared" si="37"/>
        <v>7466.064553709034</v>
      </c>
      <c r="G8" s="5">
        <f t="shared" si="38"/>
        <v>3158.5016332003511</v>
      </c>
      <c r="H8" s="15">
        <f t="shared" si="39"/>
        <v>2305.7061922362564</v>
      </c>
      <c r="I8" s="5">
        <f t="shared" si="40"/>
        <v>52.405136771080883</v>
      </c>
      <c r="J8" s="5">
        <f t="shared" si="41"/>
        <v>925.84730916795502</v>
      </c>
      <c r="K8" s="5">
        <f t="shared" si="42"/>
        <v>17.013428217071155</v>
      </c>
      <c r="L8" s="5">
        <f t="shared" si="43"/>
        <v>1033.6027665115337</v>
      </c>
      <c r="M8" s="5">
        <f t="shared" si="44"/>
        <v>978.25244593903585</v>
      </c>
      <c r="N8" s="5">
        <f t="shared" si="45"/>
        <v>1050.6161947286048</v>
      </c>
      <c r="O8" s="5">
        <f t="shared" si="46"/>
        <v>3.9985334172618944E-2</v>
      </c>
      <c r="P8" s="5">
        <f t="shared" si="47"/>
        <v>39.985334172618941</v>
      </c>
      <c r="Q8" s="5">
        <f t="shared" si="48"/>
        <v>0.71173599999999992</v>
      </c>
      <c r="R8" s="5">
        <f t="shared" si="49"/>
        <v>1.6300800000000002E-5</v>
      </c>
      <c r="S8" s="5">
        <f t="shared" si="50"/>
        <v>2762.8505325668375</v>
      </c>
      <c r="T8" s="9">
        <f t="shared" si="51"/>
        <v>2.6698095667741826</v>
      </c>
      <c r="U8" s="9">
        <f t="shared" si="52"/>
        <v>6.8836916853663842E-3</v>
      </c>
      <c r="V8" s="9">
        <f t="shared" si="53"/>
        <v>0.27524671238065335</v>
      </c>
      <c r="W8" s="9">
        <f t="shared" si="54"/>
        <v>23.781315949688452</v>
      </c>
      <c r="X8" s="9">
        <v>0.41551708477934801</v>
      </c>
      <c r="Y8" s="9">
        <f t="shared" si="55"/>
        <v>9.8815430756311571</v>
      </c>
      <c r="Z8" s="9">
        <v>27.512222222222221</v>
      </c>
      <c r="AA8" s="9">
        <v>18.006458854444446</v>
      </c>
      <c r="AB8" s="11">
        <f t="shared" si="56"/>
        <v>8.1249157788132891</v>
      </c>
    </row>
    <row r="9" spans="1:29" x14ac:dyDescent="0.25">
      <c r="A9" s="9">
        <v>40.39</v>
      </c>
      <c r="B9" s="5">
        <v>25</v>
      </c>
      <c r="C9" s="9">
        <v>75</v>
      </c>
      <c r="D9" s="5">
        <f t="shared" si="36"/>
        <v>15.39</v>
      </c>
      <c r="E9" s="5">
        <v>1.1529E-4</v>
      </c>
      <c r="F9" s="5">
        <f t="shared" si="37"/>
        <v>7509.8543225188878</v>
      </c>
      <c r="G9" s="5">
        <f t="shared" si="38"/>
        <v>3158.5016332003511</v>
      </c>
      <c r="H9" s="15">
        <f t="shared" si="39"/>
        <v>2368.8762249002634</v>
      </c>
      <c r="I9" s="5">
        <f t="shared" si="40"/>
        <v>52.694008769348592</v>
      </c>
      <c r="J9" s="5">
        <f t="shared" si="41"/>
        <v>925.03586311424408</v>
      </c>
      <c r="K9" s="5">
        <f t="shared" si="42"/>
        <v>17.4795495380868</v>
      </c>
      <c r="L9" s="5">
        <f t="shared" si="43"/>
        <v>1032.8645319201248</v>
      </c>
      <c r="M9" s="5">
        <f t="shared" si="44"/>
        <v>977.72987188359264</v>
      </c>
      <c r="N9" s="5">
        <f t="shared" si="45"/>
        <v>1050.3440814582116</v>
      </c>
      <c r="O9" s="5">
        <f t="shared" si="46"/>
        <v>3.9584346615783486E-2</v>
      </c>
      <c r="P9" s="5">
        <f t="shared" si="47"/>
        <v>39.584346615783488</v>
      </c>
      <c r="Q9" s="5">
        <f t="shared" si="48"/>
        <v>0.71173049999999993</v>
      </c>
      <c r="R9" s="5">
        <f t="shared" si="49"/>
        <v>1.6306025000000001E-5</v>
      </c>
      <c r="S9" s="5">
        <f t="shared" si="50"/>
        <v>2327.7892498735341</v>
      </c>
      <c r="T9" s="9">
        <f t="shared" si="51"/>
        <v>2.5395190503815854</v>
      </c>
      <c r="U9" s="9">
        <f t="shared" si="52"/>
        <v>6.9400111643403116E-3</v>
      </c>
      <c r="V9" s="9">
        <f t="shared" si="53"/>
        <v>0.27471580744665403</v>
      </c>
      <c r="W9" s="9">
        <f t="shared" si="54"/>
        <v>23.735445763390906</v>
      </c>
      <c r="X9" s="9">
        <v>0.36987356040913094</v>
      </c>
      <c r="Y9" s="9">
        <f t="shared" si="55"/>
        <v>8.7791138324032172</v>
      </c>
      <c r="Z9" s="9">
        <v>29.914999999999999</v>
      </c>
      <c r="AA9" s="9">
        <v>17.325341035000001</v>
      </c>
      <c r="AB9" s="11">
        <f t="shared" si="56"/>
        <v>8.5462272025967838</v>
      </c>
    </row>
    <row r="10" spans="1:29" x14ac:dyDescent="0.25">
      <c r="A10" s="9">
        <v>40.29</v>
      </c>
      <c r="B10" s="5">
        <v>25</v>
      </c>
      <c r="C10" s="9">
        <v>76</v>
      </c>
      <c r="D10" s="5">
        <f t="shared" si="36"/>
        <v>15.29</v>
      </c>
      <c r="E10" s="5">
        <v>9.4712900000000006E-5</v>
      </c>
      <c r="F10" s="5">
        <f t="shared" si="37"/>
        <v>7470.0363111217412</v>
      </c>
      <c r="G10" s="5">
        <f t="shared" si="38"/>
        <v>3158.5016332003511</v>
      </c>
      <c r="H10" s="15">
        <f t="shared" si="39"/>
        <v>2400.4612412322667</v>
      </c>
      <c r="I10" s="5">
        <f t="shared" si="40"/>
        <v>52.431342153100537</v>
      </c>
      <c r="J10" s="5">
        <f t="shared" si="41"/>
        <v>925.77361930994641</v>
      </c>
      <c r="K10" s="5">
        <f t="shared" si="42"/>
        <v>17.712610198594625</v>
      </c>
      <c r="L10" s="5">
        <f t="shared" si="43"/>
        <v>1032.4954146244204</v>
      </c>
      <c r="M10" s="5">
        <f t="shared" si="44"/>
        <v>978.20496146304697</v>
      </c>
      <c r="N10" s="5">
        <f t="shared" si="45"/>
        <v>1050.208024823015</v>
      </c>
      <c r="O10" s="5">
        <f t="shared" si="46"/>
        <v>3.8969758402168625E-2</v>
      </c>
      <c r="P10" s="5">
        <f t="shared" si="47"/>
        <v>38.969758402168623</v>
      </c>
      <c r="Q10" s="5">
        <f t="shared" si="48"/>
        <v>0.71173549999999997</v>
      </c>
      <c r="R10" s="5">
        <f t="shared" si="49"/>
        <v>1.6301275000000001E-5</v>
      </c>
      <c r="S10" s="5">
        <f t="shared" si="50"/>
        <v>1719.4231764304429</v>
      </c>
      <c r="T10" s="9">
        <f t="shared" si="51"/>
        <v>2.3245329014700307</v>
      </c>
      <c r="U10" s="9">
        <f t="shared" si="52"/>
        <v>7.0086705177556516E-3</v>
      </c>
      <c r="V10" s="9">
        <f t="shared" si="53"/>
        <v>0.27312619679733979</v>
      </c>
      <c r="W10" s="9">
        <f t="shared" si="54"/>
        <v>23.598103403290157</v>
      </c>
      <c r="X10" s="9">
        <v>0.30385914418789406</v>
      </c>
      <c r="Y10" s="9">
        <f t="shared" si="55"/>
        <v>7.1704995045811772</v>
      </c>
      <c r="Z10" s="9">
        <v>31.819722222222225</v>
      </c>
      <c r="AA10" s="9">
        <v>16.785407521944443</v>
      </c>
      <c r="AB10" s="11">
        <f t="shared" si="56"/>
        <v>9.6149080173632662</v>
      </c>
    </row>
    <row r="11" spans="1:29" x14ac:dyDescent="0.25">
      <c r="A11" s="9">
        <v>40.81</v>
      </c>
      <c r="B11" s="5">
        <v>25</v>
      </c>
      <c r="C11" s="9">
        <v>75</v>
      </c>
      <c r="D11" s="5">
        <f t="shared" si="36"/>
        <v>15.810000000000002</v>
      </c>
      <c r="E11" s="5">
        <v>7.6599499999999997E-5</v>
      </c>
      <c r="F11" s="5">
        <f t="shared" si="37"/>
        <v>7679.0975281453984</v>
      </c>
      <c r="G11" s="5">
        <f t="shared" si="38"/>
        <v>3158.5016332003511</v>
      </c>
      <c r="H11" s="15">
        <f t="shared" si="39"/>
        <v>2368.8762249002634</v>
      </c>
      <c r="I11" s="5">
        <f t="shared" si="40"/>
        <v>53.809448853101919</v>
      </c>
      <c r="J11" s="5">
        <f t="shared" si="41"/>
        <v>921.92013931793849</v>
      </c>
      <c r="K11" s="5">
        <f t="shared" si="42"/>
        <v>17.4795495380868</v>
      </c>
      <c r="L11" s="5">
        <f t="shared" si="43"/>
        <v>1032.8645319201248</v>
      </c>
      <c r="M11" s="5">
        <f t="shared" si="44"/>
        <v>975.7295881710404</v>
      </c>
      <c r="N11" s="5">
        <f t="shared" si="45"/>
        <v>1050.3440814582116</v>
      </c>
      <c r="O11" s="5">
        <f t="shared" si="46"/>
        <v>4.0699786699536819E-2</v>
      </c>
      <c r="P11" s="5">
        <f t="shared" si="47"/>
        <v>40.699786699536816</v>
      </c>
      <c r="Q11" s="5">
        <f t="shared" si="48"/>
        <v>0.71170949999999999</v>
      </c>
      <c r="R11" s="5">
        <f t="shared" si="49"/>
        <v>1.6325975000000001E-5</v>
      </c>
      <c r="S11" s="5">
        <f t="shared" si="50"/>
        <v>1293.4521745376128</v>
      </c>
      <c r="T11" s="9">
        <f t="shared" si="51"/>
        <v>2.1391194494221497</v>
      </c>
      <c r="U11" s="9">
        <f t="shared" si="52"/>
        <v>7.1717737893762521E-3</v>
      </c>
      <c r="V11" s="9">
        <f t="shared" si="53"/>
        <v>0.29188966348494233</v>
      </c>
      <c r="W11" s="9">
        <f t="shared" si="54"/>
        <v>25.219266925099017</v>
      </c>
      <c r="X11" s="9">
        <v>0.24574748340098082</v>
      </c>
      <c r="Y11" s="9">
        <f t="shared" si="55"/>
        <v>6.1975713800606753</v>
      </c>
      <c r="Z11" s="9">
        <v>33.823333333333338</v>
      </c>
      <c r="AA11" s="9">
        <v>15.9</v>
      </c>
      <c r="AB11" s="11">
        <f t="shared" si="56"/>
        <v>9.7024286199393259</v>
      </c>
    </row>
    <row r="12" spans="1:29" x14ac:dyDescent="0.25">
      <c r="A12" s="9">
        <v>41.77</v>
      </c>
      <c r="B12" s="5">
        <v>25</v>
      </c>
      <c r="C12" s="9">
        <v>76</v>
      </c>
      <c r="D12" s="5">
        <f t="shared" si="36"/>
        <v>16.770000000000003</v>
      </c>
      <c r="E12" s="5">
        <v>5.5198100000000003E-5</v>
      </c>
      <c r="F12" s="5">
        <f t="shared" si="37"/>
        <v>8078.3466525646272</v>
      </c>
      <c r="G12" s="5">
        <f t="shared" si="38"/>
        <v>3158.5016332003511</v>
      </c>
      <c r="H12" s="15">
        <f t="shared" si="39"/>
        <v>2400.4612412322667</v>
      </c>
      <c r="I12" s="5">
        <f t="shared" si="40"/>
        <v>56.434531422717463</v>
      </c>
      <c r="J12" s="5">
        <f t="shared" si="41"/>
        <v>914.6924139733444</v>
      </c>
      <c r="K12" s="5">
        <f t="shared" si="42"/>
        <v>17.712610198594625</v>
      </c>
      <c r="L12" s="5">
        <f t="shared" si="43"/>
        <v>1032.4954146244204</v>
      </c>
      <c r="M12" s="5">
        <f t="shared" si="44"/>
        <v>971.12694539606184</v>
      </c>
      <c r="N12" s="5">
        <f t="shared" si="45"/>
        <v>1050.208024823015</v>
      </c>
      <c r="O12" s="5">
        <f t="shared" si="46"/>
        <v>4.2972947671785548E-2</v>
      </c>
      <c r="P12" s="5">
        <f t="shared" si="47"/>
        <v>42.972947671785548</v>
      </c>
      <c r="Q12" s="5">
        <f t="shared" si="48"/>
        <v>0.71166149999999995</v>
      </c>
      <c r="R12" s="5">
        <f t="shared" si="49"/>
        <v>1.6371575000000003E-5</v>
      </c>
      <c r="S12" s="5">
        <f t="shared" si="50"/>
        <v>835.81862235145729</v>
      </c>
      <c r="T12" s="9">
        <f t="shared" si="51"/>
        <v>1.8830447606374476</v>
      </c>
      <c r="U12" s="9">
        <f t="shared" si="52"/>
        <v>7.4370909503420277E-3</v>
      </c>
      <c r="V12" s="9">
        <f t="shared" si="53"/>
        <v>0.31959372023935778</v>
      </c>
      <c r="W12" s="9">
        <f t="shared" si="54"/>
        <v>27.612897428680515</v>
      </c>
      <c r="X12" s="9">
        <v>0.17708722380657127</v>
      </c>
      <c r="Y12" s="9">
        <f t="shared" si="55"/>
        <v>4.8898913469006429</v>
      </c>
      <c r="Z12" s="9">
        <v>35.822500000000005</v>
      </c>
      <c r="AA12" s="9">
        <v>14.7</v>
      </c>
      <c r="AB12" s="11">
        <f t="shared" si="56"/>
        <v>9.8101086530993555</v>
      </c>
    </row>
    <row r="13" spans="1:29" x14ac:dyDescent="0.25">
      <c r="A13" s="9">
        <v>43.12</v>
      </c>
      <c r="B13" s="5">
        <v>25</v>
      </c>
      <c r="C13" s="9">
        <v>77</v>
      </c>
      <c r="D13" s="5">
        <f t="shared" si="36"/>
        <v>18.119999999999997</v>
      </c>
      <c r="E13" s="5">
        <v>4.5386899999999997E-5</v>
      </c>
      <c r="F13" s="5">
        <f t="shared" si="37"/>
        <v>8670.0155238822044</v>
      </c>
      <c r="G13" s="5">
        <f t="shared" si="38"/>
        <v>3158.5016332003511</v>
      </c>
      <c r="H13" s="15">
        <f t="shared" si="39"/>
        <v>2432.0462575642705</v>
      </c>
      <c r="I13" s="5">
        <f t="shared" si="40"/>
        <v>60.309337441239613</v>
      </c>
      <c r="J13" s="5">
        <f t="shared" si="41"/>
        <v>904.26967779721792</v>
      </c>
      <c r="K13" s="5">
        <f t="shared" si="42"/>
        <v>17.945670859102449</v>
      </c>
      <c r="L13" s="5">
        <f t="shared" si="43"/>
        <v>1032.1262973287157</v>
      </c>
      <c r="M13" s="5">
        <f t="shared" si="44"/>
        <v>964.57901523845749</v>
      </c>
      <c r="N13" s="5">
        <f t="shared" si="45"/>
        <v>1050.0719681878181</v>
      </c>
      <c r="O13" s="5">
        <f t="shared" si="46"/>
        <v>4.6491170879730724E-2</v>
      </c>
      <c r="P13" s="5">
        <f t="shared" si="47"/>
        <v>46.491170879730724</v>
      </c>
      <c r="Q13" s="5">
        <f t="shared" si="48"/>
        <v>0.71159399999999995</v>
      </c>
      <c r="R13" s="5">
        <f t="shared" si="49"/>
        <v>1.6435700000000003E-5</v>
      </c>
      <c r="S13" s="5">
        <f t="shared" si="50"/>
        <v>670.6271760477066</v>
      </c>
      <c r="T13" s="9">
        <f t="shared" si="51"/>
        <v>1.7657793036543474</v>
      </c>
      <c r="U13" s="9">
        <f t="shared" si="52"/>
        <v>7.6908736308221298E-3</v>
      </c>
      <c r="V13" s="9">
        <f t="shared" si="53"/>
        <v>0.35755772018496668</v>
      </c>
      <c r="W13" s="9">
        <f t="shared" si="54"/>
        <v>30.892987023981121</v>
      </c>
      <c r="X13" s="9">
        <v>0.1456109353964414</v>
      </c>
      <c r="Y13" s="9">
        <f t="shared" si="55"/>
        <v>4.4983567377520179</v>
      </c>
      <c r="Z13" s="9">
        <v>37.834166666666668</v>
      </c>
      <c r="AA13" s="9">
        <v>11.2</v>
      </c>
      <c r="AB13" s="11">
        <f t="shared" si="56"/>
        <v>6.7016432622479813</v>
      </c>
    </row>
    <row r="14" spans="1:29" x14ac:dyDescent="0.25">
      <c r="AA14" s="11" t="s">
        <v>33</v>
      </c>
    </row>
    <row r="15" spans="1:29" x14ac:dyDescent="0.25">
      <c r="X15" s="9"/>
    </row>
    <row r="16" spans="1:29" x14ac:dyDescent="0.25">
      <c r="B16" s="9"/>
      <c r="C16" s="9"/>
      <c r="X16" s="9"/>
    </row>
    <row r="17" spans="4:24" x14ac:dyDescent="0.25">
      <c r="X17" s="9"/>
    </row>
    <row r="18" spans="4:24" x14ac:dyDescent="0.25">
      <c r="D18" s="11" t="s">
        <v>33</v>
      </c>
      <c r="X18" s="9"/>
    </row>
    <row r="19" spans="4:24" x14ac:dyDescent="0.25">
      <c r="X19" s="9"/>
    </row>
    <row r="20" spans="4:24" x14ac:dyDescent="0.25">
      <c r="X20" s="9"/>
    </row>
    <row r="21" spans="4:24" x14ac:dyDescent="0.25">
      <c r="X21" s="9"/>
    </row>
  </sheetData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7"/>
  <sheetViews>
    <sheetView tabSelected="1" workbookViewId="0"/>
  </sheetViews>
  <sheetFormatPr defaultRowHeight="15" x14ac:dyDescent="0.25"/>
  <cols>
    <col min="1" max="2" width="12.42578125" bestFit="1" customWidth="1"/>
    <col min="3" max="3" width="8.5703125" bestFit="1" customWidth="1"/>
    <col min="4" max="5" width="8.28515625" bestFit="1" customWidth="1"/>
    <col min="6" max="7" width="12" bestFit="1" customWidth="1"/>
    <col min="8" max="8" width="11" bestFit="1" customWidth="1"/>
    <col min="9" max="9" width="12.42578125" bestFit="1" customWidth="1"/>
    <col min="10" max="10" width="12.140625" bestFit="1" customWidth="1"/>
    <col min="11" max="11" width="12.85546875" bestFit="1" customWidth="1"/>
    <col min="12" max="12" width="12.5703125" bestFit="1" customWidth="1"/>
    <col min="13" max="15" width="12" bestFit="1" customWidth="1"/>
    <col min="16" max="16" width="13.7109375" bestFit="1" customWidth="1"/>
    <col min="17" max="18" width="8.28515625" bestFit="1" customWidth="1"/>
    <col min="19" max="20" width="8.5703125" bestFit="1" customWidth="1"/>
    <col min="21" max="21" width="8.28515625" bestFit="1" customWidth="1"/>
    <col min="22" max="23" width="9.5703125" bestFit="1" customWidth="1"/>
  </cols>
  <sheetData>
    <row r="1" spans="1:23" ht="15.75" x14ac:dyDescent="0.25">
      <c r="A1" s="3" t="s">
        <v>2</v>
      </c>
      <c r="B1" s="3" t="s">
        <v>3</v>
      </c>
      <c r="C1" s="3" t="s">
        <v>1</v>
      </c>
      <c r="D1" s="3" t="s">
        <v>0</v>
      </c>
      <c r="E1" s="2" t="s">
        <v>4</v>
      </c>
      <c r="F1" s="2" t="s">
        <v>6</v>
      </c>
      <c r="G1" s="2" t="s">
        <v>7</v>
      </c>
      <c r="H1" s="2" t="s">
        <v>8</v>
      </c>
      <c r="I1" s="2" t="s">
        <v>9</v>
      </c>
      <c r="J1" s="2" t="s">
        <v>10</v>
      </c>
      <c r="K1" s="2" t="s">
        <v>11</v>
      </c>
      <c r="L1" s="2" t="s">
        <v>12</v>
      </c>
      <c r="M1" s="2" t="s">
        <v>13</v>
      </c>
      <c r="N1" s="2" t="s">
        <v>14</v>
      </c>
      <c r="O1" s="2" t="s">
        <v>15</v>
      </c>
      <c r="P1" s="2" t="s">
        <v>29</v>
      </c>
      <c r="Q1" s="4" t="s">
        <v>16</v>
      </c>
      <c r="R1" s="4" t="s">
        <v>17</v>
      </c>
      <c r="S1" s="2" t="s">
        <v>5</v>
      </c>
      <c r="T1" s="2" t="s">
        <v>25</v>
      </c>
      <c r="U1" s="10" t="s">
        <v>26</v>
      </c>
      <c r="V1" s="10" t="s">
        <v>28</v>
      </c>
      <c r="W1" s="10" t="s">
        <v>30</v>
      </c>
    </row>
    <row r="2" spans="1:23" x14ac:dyDescent="0.25">
      <c r="A2" s="3" t="s">
        <v>18</v>
      </c>
      <c r="B2" s="3" t="s">
        <v>18</v>
      </c>
      <c r="C2" s="3" t="s">
        <v>19</v>
      </c>
      <c r="D2" s="3" t="s">
        <v>20</v>
      </c>
      <c r="E2" s="2" t="s">
        <v>21</v>
      </c>
      <c r="F2" s="2" t="s">
        <v>22</v>
      </c>
      <c r="G2" s="2" t="s">
        <v>22</v>
      </c>
      <c r="H2" s="2" t="s">
        <v>22</v>
      </c>
      <c r="I2" s="2" t="s">
        <v>23</v>
      </c>
      <c r="J2" s="2" t="s">
        <v>23</v>
      </c>
      <c r="K2" s="2" t="s">
        <v>23</v>
      </c>
      <c r="L2" s="2" t="s">
        <v>23</v>
      </c>
      <c r="M2" s="2" t="s">
        <v>23</v>
      </c>
      <c r="N2" s="2" t="s">
        <v>23</v>
      </c>
      <c r="O2" s="2" t="s">
        <v>24</v>
      </c>
      <c r="P2" s="2" t="s">
        <v>23</v>
      </c>
      <c r="Q2" s="5"/>
      <c r="R2" s="5"/>
      <c r="S2" s="2"/>
      <c r="T2" s="1"/>
      <c r="U2" s="10" t="s">
        <v>27</v>
      </c>
      <c r="V2" s="10" t="s">
        <v>32</v>
      </c>
      <c r="W2" s="10" t="s">
        <v>31</v>
      </c>
    </row>
    <row r="3" spans="1:23" x14ac:dyDescent="0.25">
      <c r="A3" s="7"/>
      <c r="B3" s="7"/>
      <c r="C3" s="7"/>
      <c r="D3" s="7"/>
      <c r="E3" s="6"/>
      <c r="F3" s="6"/>
      <c r="G3" s="6"/>
      <c r="H3" s="8"/>
      <c r="I3" s="6"/>
      <c r="J3" s="6"/>
      <c r="K3" s="6"/>
      <c r="L3" s="6"/>
      <c r="M3" s="6"/>
      <c r="N3" s="6"/>
      <c r="O3" s="6"/>
      <c r="P3" s="6"/>
      <c r="Q3" s="1"/>
      <c r="R3" s="1"/>
      <c r="S3" s="6"/>
      <c r="T3" s="1"/>
      <c r="U3" s="1"/>
      <c r="V3" s="1"/>
      <c r="W3" s="1"/>
    </row>
    <row r="4" spans="1:23" x14ac:dyDescent="0.25">
      <c r="A4" s="1">
        <v>27.78</v>
      </c>
      <c r="B4" s="7">
        <v>25.5</v>
      </c>
      <c r="C4" s="7">
        <v>70</v>
      </c>
      <c r="D4" s="7">
        <f>A4-B4</f>
        <v>2.2800000000000011</v>
      </c>
      <c r="E4" s="6">
        <v>4.0000000000000002E-4</v>
      </c>
      <c r="F4" s="6">
        <f t="shared" ref="F4:G7" si="0">(EXP(77.345+(0.0057*(273.15+A4))-(7235/(273.15+A4))))/((273.15+A4)^(8.2))</f>
        <v>3721.0753670331001</v>
      </c>
      <c r="G4" s="6">
        <f t="shared" si="0"/>
        <v>3253.8355412262913</v>
      </c>
      <c r="H4" s="8">
        <f t="shared" ref="H4:H7" si="1">0.01*C4*G4</f>
        <v>2277.6848788584043</v>
      </c>
      <c r="I4" s="6">
        <f t="shared" ref="I4:I7" si="2">2.2*F4/(273.15+A4)</f>
        <v>27.203555004395781</v>
      </c>
      <c r="J4" s="6">
        <f t="shared" ref="J4:J7" si="3">1000*(90750.113-F4)/(287*(273.15+A4))</f>
        <v>1007.6664504144806</v>
      </c>
      <c r="K4" s="6">
        <f t="shared" ref="K4:K7" si="4">0.01*C4*2.2*G4/(273.15+B4)</f>
        <v>16.778525811111635</v>
      </c>
      <c r="L4" s="6">
        <f t="shared" ref="L4:L7" si="5">1000*(90750.113-H4)/(287*(273.15+B4))</f>
        <v>1032.1992301143953</v>
      </c>
      <c r="M4" s="6">
        <f>I4+J4</f>
        <v>1034.8700054188764</v>
      </c>
      <c r="N4" s="6">
        <f>K4+L4</f>
        <v>1048.9777559255069</v>
      </c>
      <c r="O4" s="6">
        <f t="shared" ref="O4:O7" si="6">0.001*(I4-0.01*C4*K4)</f>
        <v>1.5458586936617636E-2</v>
      </c>
      <c r="P4" s="6">
        <f t="shared" ref="P4:P7" si="7">I4-0.01*C4*K4</f>
        <v>15.458586936617635</v>
      </c>
      <c r="Q4" s="5">
        <f t="shared" ref="Q4:Q7" si="8">0.715-0.0001*0.5*(A4+B4)</f>
        <v>0.71233599999999997</v>
      </c>
      <c r="R4" s="5">
        <f t="shared" ref="R4:R7" si="9">0.0000132+0.000000095*0.5*(A4+B4)</f>
        <v>1.5730800000000002E-5</v>
      </c>
      <c r="S4" s="5">
        <f>9.81*(2*(N4-M4)/(N4+M4))*(E4^(1.5))/(R4^2/Q4)</f>
        <v>3058.8913202437311</v>
      </c>
      <c r="T4" s="9">
        <f>0.264*(S4^0.292)</f>
        <v>2.750354208111498</v>
      </c>
      <c r="U4" s="9">
        <f>T4*0.000029343/0.02</f>
        <v>4.035182176430784E-3</v>
      </c>
      <c r="V4" s="9">
        <f>U4*P4</f>
        <v>6.2378214479445235E-2</v>
      </c>
      <c r="W4" s="9">
        <f>V4*86400*10/10000</f>
        <v>5.3894777310240682</v>
      </c>
    </row>
    <row r="5" spans="1:23" x14ac:dyDescent="0.25">
      <c r="A5" s="1">
        <v>33.92</v>
      </c>
      <c r="B5" s="7">
        <v>26.5</v>
      </c>
      <c r="C5" s="7">
        <v>55</v>
      </c>
      <c r="D5" s="7">
        <f t="shared" ref="D5:D7" si="10">A5-B5</f>
        <v>7.4200000000000017</v>
      </c>
      <c r="E5" s="6">
        <v>4.0000000000000002E-4</v>
      </c>
      <c r="F5" s="6">
        <f t="shared" si="0"/>
        <v>5281.0226340081308</v>
      </c>
      <c r="G5" s="6">
        <f t="shared" si="0"/>
        <v>3452.0561493093624</v>
      </c>
      <c r="H5" s="8">
        <f t="shared" si="1"/>
        <v>1898.6308821201494</v>
      </c>
      <c r="I5" s="6">
        <f t="shared" si="2"/>
        <v>37.835834809059456</v>
      </c>
      <c r="J5" s="6">
        <f t="shared" si="3"/>
        <v>969.81700782331779</v>
      </c>
      <c r="K5" s="6">
        <f t="shared" si="4"/>
        <v>13.939555950823728</v>
      </c>
      <c r="L5" s="6">
        <f t="shared" si="5"/>
        <v>1033.1621748937041</v>
      </c>
      <c r="M5" s="6">
        <f t="shared" ref="M5:M7" si="11">I5+J5</f>
        <v>1007.6528426323772</v>
      </c>
      <c r="N5" s="6">
        <f t="shared" ref="N5:N7" si="12">K5+L5</f>
        <v>1047.1017308445278</v>
      </c>
      <c r="O5" s="6">
        <f t="shared" si="6"/>
        <v>3.0169079036106404E-2</v>
      </c>
      <c r="P5" s="6">
        <f t="shared" si="7"/>
        <v>30.169079036106403</v>
      </c>
      <c r="Q5" s="5">
        <f t="shared" si="8"/>
        <v>0.71197899999999992</v>
      </c>
      <c r="R5" s="5">
        <f t="shared" si="9"/>
        <v>1.606995E-5</v>
      </c>
      <c r="S5" s="5">
        <f t="shared" ref="S4:S7" si="13">9.81*(2*(N5-M5)/(N5+M5))*(E5^(1.5))/(R5^2/Q5)</f>
        <v>8308.1042124213163</v>
      </c>
      <c r="T5" s="9">
        <f t="shared" ref="T5:T7" si="14">0.264*(S5^0.292)</f>
        <v>3.6821246970442649</v>
      </c>
      <c r="U5" s="9">
        <f t="shared" ref="U5:U7" si="15">T5*0.000029343/0.02</f>
        <v>5.4022292492684927E-3</v>
      </c>
      <c r="V5" s="9">
        <f t="shared" ref="V5:V7" si="16">U5*P5</f>
        <v>0.16298028119234692</v>
      </c>
      <c r="W5" s="9">
        <f t="shared" ref="W5:W8" si="17">V5*86400*10/10000</f>
        <v>14.081496295018773</v>
      </c>
    </row>
    <row r="6" spans="1:23" x14ac:dyDescent="0.25">
      <c r="A6" s="1">
        <v>33.25</v>
      </c>
      <c r="B6" s="7">
        <v>26.5</v>
      </c>
      <c r="C6" s="7">
        <v>55</v>
      </c>
      <c r="D6" s="7">
        <f t="shared" si="10"/>
        <v>6.75</v>
      </c>
      <c r="E6" s="6">
        <v>4.0000000000000002E-4</v>
      </c>
      <c r="F6" s="6">
        <f t="shared" si="0"/>
        <v>5087.0121207489919</v>
      </c>
      <c r="G6" s="6">
        <f t="shared" si="0"/>
        <v>3452.0561493093624</v>
      </c>
      <c r="H6" s="8">
        <f t="shared" si="1"/>
        <v>1898.6308821201494</v>
      </c>
      <c r="I6" s="6">
        <f t="shared" si="2"/>
        <v>36.525543947936633</v>
      </c>
      <c r="J6" s="6">
        <f t="shared" si="3"/>
        <v>974.14394063976658</v>
      </c>
      <c r="K6" s="6">
        <f t="shared" si="4"/>
        <v>13.939555950823728</v>
      </c>
      <c r="L6" s="6">
        <f t="shared" si="5"/>
        <v>1033.1621748937041</v>
      </c>
      <c r="M6" s="6">
        <f t="shared" si="11"/>
        <v>1010.6694845877032</v>
      </c>
      <c r="N6" s="6">
        <f t="shared" si="12"/>
        <v>1047.1017308445278</v>
      </c>
      <c r="O6" s="6">
        <f t="shared" si="6"/>
        <v>2.885878817498358E-2</v>
      </c>
      <c r="P6" s="6">
        <f t="shared" si="7"/>
        <v>28.85878817498358</v>
      </c>
      <c r="Q6" s="5">
        <f t="shared" si="8"/>
        <v>0.71201249999999994</v>
      </c>
      <c r="R6" s="5">
        <f t="shared" si="9"/>
        <v>1.6038125E-5</v>
      </c>
      <c r="S6" s="5">
        <f t="shared" si="13"/>
        <v>7692.3366222100685</v>
      </c>
      <c r="T6" s="9">
        <f t="shared" si="14"/>
        <v>3.6002523698235476</v>
      </c>
      <c r="U6" s="9">
        <f t="shared" si="15"/>
        <v>5.2821102643866181E-3</v>
      </c>
      <c r="V6" s="9">
        <f t="shared" si="16"/>
        <v>0.15243530123683993</v>
      </c>
      <c r="W6" s="9">
        <f t="shared" si="17"/>
        <v>13.170410026862969</v>
      </c>
    </row>
    <row r="7" spans="1:23" x14ac:dyDescent="0.25">
      <c r="A7" s="1">
        <v>36.049999999999997</v>
      </c>
      <c r="B7" s="7">
        <v>25.5</v>
      </c>
      <c r="C7" s="7">
        <v>60</v>
      </c>
      <c r="D7" s="7">
        <f t="shared" si="10"/>
        <v>10.549999999999997</v>
      </c>
      <c r="E7" s="6">
        <v>4.0000000000000002E-4</v>
      </c>
      <c r="F7" s="6">
        <f t="shared" si="0"/>
        <v>5941.0511958258357</v>
      </c>
      <c r="G7" s="6">
        <f t="shared" si="0"/>
        <v>3253.8355412262913</v>
      </c>
      <c r="H7" s="8">
        <f t="shared" si="1"/>
        <v>1952.3013247357746</v>
      </c>
      <c r="I7" s="6">
        <f t="shared" si="2"/>
        <v>42.271386257493013</v>
      </c>
      <c r="J7" s="6">
        <f t="shared" si="3"/>
        <v>955.69843954021121</v>
      </c>
      <c r="K7" s="6">
        <f t="shared" si="4"/>
        <v>14.381593552381402</v>
      </c>
      <c r="L7" s="6">
        <f t="shared" si="5"/>
        <v>1035.9954484525806</v>
      </c>
      <c r="M7" s="6">
        <f t="shared" si="11"/>
        <v>997.96982579770417</v>
      </c>
      <c r="N7" s="6">
        <f t="shared" si="12"/>
        <v>1050.377042004962</v>
      </c>
      <c r="O7" s="6">
        <f t="shared" si="6"/>
        <v>3.3642430126064174E-2</v>
      </c>
      <c r="P7" s="6">
        <f t="shared" si="7"/>
        <v>33.64243012606417</v>
      </c>
      <c r="Q7" s="5">
        <f t="shared" si="8"/>
        <v>0.71192250000000001</v>
      </c>
      <c r="R7" s="5">
        <f t="shared" si="9"/>
        <v>1.6123625000000001E-5</v>
      </c>
      <c r="S7" s="5">
        <f t="shared" si="13"/>
        <v>10997.245500502233</v>
      </c>
      <c r="T7" s="9">
        <f t="shared" si="14"/>
        <v>3.9963068882007393</v>
      </c>
      <c r="U7" s="9">
        <f t="shared" si="15"/>
        <v>5.8631816510237144E-3</v>
      </c>
      <c r="V7" s="9">
        <f t="shared" si="16"/>
        <v>0.19725167901098686</v>
      </c>
      <c r="W7" s="9">
        <f t="shared" si="17"/>
        <v>17.042545066549266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RH=30%</vt:lpstr>
      <vt:lpstr>RH=60%</vt:lpstr>
      <vt:lpstr>RH=90%</vt:lpstr>
      <vt:lpstr>Sheet1</vt:lpstr>
      <vt:lpstr>Sheet2</vt:lpstr>
      <vt:lpstr>Sheet3</vt:lpstr>
      <vt:lpstr>Sheet4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2019-08-02T13:48:49Z</dcterms:modified>
</cp:coreProperties>
</file>