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629"/>
  </bookViews>
  <sheets>
    <sheet name="Fan Level 0" sheetId="1" r:id="rId1"/>
    <sheet name="Heat Budget" sheetId="7" r:id="rId2"/>
  </sheets>
  <calcPr calcId="145621"/>
</workbook>
</file>

<file path=xl/calcChain.xml><?xml version="1.0" encoding="utf-8"?>
<calcChain xmlns="http://schemas.openxmlformats.org/spreadsheetml/2006/main">
  <c r="D7" i="1" l="1"/>
  <c r="D8" i="1"/>
  <c r="D9" i="1"/>
  <c r="D10" i="1"/>
  <c r="D6" i="1"/>
  <c r="M14" i="1" l="1"/>
  <c r="M12" i="1"/>
  <c r="E10" i="1" l="1"/>
  <c r="G10" i="1" s="1"/>
  <c r="I10" i="1" s="1"/>
  <c r="P10" i="1" s="1"/>
  <c r="C4" i="7" l="1"/>
  <c r="C5" i="7"/>
  <c r="C3" i="7"/>
  <c r="K3" i="7" s="1"/>
  <c r="F5" i="7"/>
  <c r="G5" i="7" s="1"/>
  <c r="H5" i="7" s="1"/>
  <c r="J5" i="7"/>
  <c r="M5" i="7"/>
  <c r="M3" i="7"/>
  <c r="J3" i="7"/>
  <c r="F3" i="7"/>
  <c r="G3" i="7" s="1"/>
  <c r="K5" i="7" l="1"/>
  <c r="L5" i="7" s="1"/>
  <c r="L3" i="7"/>
  <c r="M4" i="7"/>
  <c r="J4" i="7"/>
  <c r="F4" i="7"/>
  <c r="G4" i="7" s="1"/>
  <c r="H4" i="7" s="1"/>
  <c r="K4" i="7" s="1"/>
  <c r="L4" i="7" l="1"/>
  <c r="E9" i="1" l="1"/>
  <c r="G9" i="1" s="1"/>
  <c r="I9" i="1" s="1"/>
  <c r="E8" i="1"/>
  <c r="G8" i="1" s="1"/>
  <c r="I8" i="1" s="1"/>
  <c r="P8" i="1" s="1"/>
  <c r="E7" i="1"/>
  <c r="G7" i="1" s="1"/>
  <c r="I7" i="1" s="1"/>
  <c r="P7" i="1" s="1"/>
  <c r="E6" i="1"/>
  <c r="G6" i="1" s="1"/>
  <c r="I6" i="1" s="1"/>
  <c r="P6" i="1" s="1"/>
  <c r="P5" i="1"/>
  <c r="P4" i="1"/>
  <c r="P9" i="1" l="1"/>
  <c r="P12" i="1" s="1"/>
  <c r="I14" i="1"/>
  <c r="E12" i="1"/>
</calcChain>
</file>

<file path=xl/sharedStrings.xml><?xml version="1.0" encoding="utf-8"?>
<sst xmlns="http://schemas.openxmlformats.org/spreadsheetml/2006/main" count="72" uniqueCount="56">
  <si>
    <t>Time taken</t>
  </si>
  <si>
    <t>Incremental Time</t>
  </si>
  <si>
    <t>Meniscus Speed</t>
  </si>
  <si>
    <t>(sec)</t>
  </si>
  <si>
    <t>(mm^2)</t>
  </si>
  <si>
    <t>(mm/s)</t>
  </si>
  <si>
    <t>(mm/day)</t>
  </si>
  <si>
    <t>Meaning</t>
  </si>
  <si>
    <t>Bottom most</t>
  </si>
  <si>
    <t>5 mm above '0'</t>
  </si>
  <si>
    <t>10 mm above '0'</t>
  </si>
  <si>
    <t>15 mm above '0'</t>
  </si>
  <si>
    <t>20 mm above '0'</t>
  </si>
  <si>
    <t>25 mm above '0'</t>
  </si>
  <si>
    <t>30 mm above '0'</t>
  </si>
  <si>
    <t>Amb. Temp.</t>
  </si>
  <si>
    <t>(^0C)</t>
  </si>
  <si>
    <t>(%)</t>
  </si>
  <si>
    <t>Average</t>
  </si>
  <si>
    <t>Location</t>
  </si>
  <si>
    <t>Cap Area</t>
  </si>
  <si>
    <t>FP Area</t>
  </si>
  <si>
    <t>Evap Rate</t>
  </si>
  <si>
    <t>Temp. Var.</t>
  </si>
  <si>
    <t>Avg. Temp.</t>
  </si>
  <si>
    <t>Avg. RH</t>
  </si>
  <si>
    <t>Wind Speed</t>
  </si>
  <si>
    <t>(km/h)</t>
  </si>
  <si>
    <t>(m/s)</t>
  </si>
  <si>
    <t>Actual Evap Rate</t>
  </si>
  <si>
    <t>&lt;T_s&gt;</t>
  </si>
  <si>
    <t>&lt;T_a&gt;</t>
  </si>
  <si>
    <t>&lt;U&gt;</t>
  </si>
  <si>
    <t>L</t>
  </si>
  <si>
    <t>Re</t>
  </si>
  <si>
    <t>&lt;Nu_x&gt;</t>
  </si>
  <si>
    <t>I_rad</t>
  </si>
  <si>
    <t>I_conv</t>
  </si>
  <si>
    <t>E_s</t>
  </si>
  <si>
    <t>I_lat</t>
  </si>
  <si>
    <t>(0C)</t>
  </si>
  <si>
    <t>(W/m^2-K)</t>
  </si>
  <si>
    <t>(W/m^2)</t>
  </si>
  <si>
    <t>(m)</t>
  </si>
  <si>
    <t>&lt;h_x&gt; / h</t>
  </si>
  <si>
    <t>I_rad + I_conv</t>
  </si>
  <si>
    <t>dT</t>
  </si>
  <si>
    <t>&lt;RH&gt;</t>
  </si>
  <si>
    <t>35 mm above '0'</t>
  </si>
  <si>
    <t>26.20/25.62</t>
  </si>
  <si>
    <t>25.62/25.28</t>
  </si>
  <si>
    <t>25.28/24.00</t>
  </si>
  <si>
    <t>24.00/23.52</t>
  </si>
  <si>
    <t>23.52/23.28</t>
  </si>
  <si>
    <t>23.29/23.13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</si>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</sst>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'Fan Level 0'!$D$6:$D$10</c:f>
              <c:numCache>
                <c:formatCode>General</c:formatCode>
                <c:ptCount val="5"/>
                <c:pt idx="0">
                  <c:v>25.5</c:v>
                </c:pt>
                <c:pt idx="1">
                  <c:v>62.5</c:v>
                </c:pt>
                <c:pt idx="2">
                  <c:v>84.5</c:v>
                </c:pt>
                <c:pt idx="3">
                  <c:v>105</c:v>
                </c:pt>
                <c:pt idx="4">
                  <c:v>124.5</c:v>
                </c:pt>
              </c:numCache>
            </c:numRef>
          </c:xVal>
          <c:yVal>
            <c:numRef>
              <c:f>'Fan Level 0'!$I$6:$I$10</c:f>
              <c:numCache>
                <c:formatCode>General</c:formatCode>
                <c:ptCount val="5"/>
                <c:pt idx="0">
                  <c:v>5.3788235294117648</c:v>
                </c:pt>
                <c:pt idx="1">
                  <c:v>11.926956521739131</c:v>
                </c:pt>
                <c:pt idx="2">
                  <c:v>13.062857142857142</c:v>
                </c:pt>
                <c:pt idx="3">
                  <c:v>13.715999999999999</c:v>
                </c:pt>
                <c:pt idx="4">
                  <c:v>14.437894736842104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05408"/>
        <c:axId val="155906560"/>
      </c:scatterChart>
      <c:valAx>
        <c:axId val="1559054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55906560"/>
        <c:crosses val="autoZero"/>
        <c:crossBetween val="midCat"/>
      </c:valAx>
      <c:valAx>
        <c:axId val="155906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5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Theory</c:v>
          </c:tx>
          <c:xVal>
            <c:numRef>
              <c:f>'Fan Level 0'!$D$6:$D$10</c:f>
              <c:numCache>
                <c:formatCode>General</c:formatCode>
                <c:ptCount val="5"/>
                <c:pt idx="0">
                  <c:v>25.5</c:v>
                </c:pt>
                <c:pt idx="1">
                  <c:v>62.5</c:v>
                </c:pt>
                <c:pt idx="2">
                  <c:v>84.5</c:v>
                </c:pt>
                <c:pt idx="3">
                  <c:v>105</c:v>
                </c:pt>
                <c:pt idx="4">
                  <c:v>124.5</c:v>
                </c:pt>
              </c:numCache>
            </c:numRef>
          </c:xVal>
          <c:yVal>
            <c:numRef>
              <c:f>'Fan Level 0'!$P$6:$P$10</c:f>
              <c:numCache>
                <c:formatCode>General</c:formatCode>
                <c:ptCount val="5"/>
                <c:pt idx="0">
                  <c:v>5.1745911200666281</c:v>
                </c:pt>
                <c:pt idx="1">
                  <c:v>11.474093353191218</c:v>
                </c:pt>
                <c:pt idx="2">
                  <c:v>12.56686414873324</c:v>
                </c:pt>
                <c:pt idx="3">
                  <c:v>13.195207356169902</c:v>
                </c:pt>
                <c:pt idx="4">
                  <c:v>13.889691953863053</c:v>
                </c:pt>
              </c:numCache>
            </c:numRef>
          </c:yVal>
          <c:smooth val="0"/>
        </c:ser>
        <c:ser>
          <c:idx val="0"/>
          <c:order val="0"/>
          <c:tx>
            <c:v>Expt</c:v>
          </c:tx>
          <c:xVal>
            <c:numRef>
              <c:f>'Fan Level 0'!$D$6:$D$10</c:f>
              <c:numCache>
                <c:formatCode>General</c:formatCode>
                <c:ptCount val="5"/>
                <c:pt idx="0">
                  <c:v>25.5</c:v>
                </c:pt>
                <c:pt idx="1">
                  <c:v>62.5</c:v>
                </c:pt>
                <c:pt idx="2">
                  <c:v>84.5</c:v>
                </c:pt>
                <c:pt idx="3">
                  <c:v>105</c:v>
                </c:pt>
                <c:pt idx="4">
                  <c:v>124.5</c:v>
                </c:pt>
              </c:numCache>
            </c:numRef>
          </c:xVal>
          <c:yVal>
            <c:numRef>
              <c:f>'Fan Level 0'!$I$6:$I$10</c:f>
              <c:numCache>
                <c:formatCode>General</c:formatCode>
                <c:ptCount val="5"/>
                <c:pt idx="0">
                  <c:v>5.3788235294117648</c:v>
                </c:pt>
                <c:pt idx="1">
                  <c:v>11.926956521739131</c:v>
                </c:pt>
                <c:pt idx="2">
                  <c:v>13.062857142857142</c:v>
                </c:pt>
                <c:pt idx="3">
                  <c:v>13.715999999999999</c:v>
                </c:pt>
                <c:pt idx="4">
                  <c:v>14.437894736842104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08288"/>
        <c:axId val="155908864"/>
      </c:scatterChart>
      <c:valAx>
        <c:axId val="15590828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5908864"/>
        <c:crosses val="autoZero"/>
        <c:crossBetween val="midCat"/>
      </c:valAx>
      <c:valAx>
        <c:axId val="1559088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rate (mm/day)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590828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6</xdr:col>
      <xdr:colOff>409575</xdr:colOff>
      <xdr:row>29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15</xdr:row>
      <xdr:rowOff>0</xdr:rowOff>
    </xdr:from>
    <xdr:to>
      <xdr:col>13</xdr:col>
      <xdr:colOff>200025</xdr:colOff>
      <xdr:row>29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zoomScaleNormal="100" workbookViewId="0"/>
  </sheetViews>
  <sheetFormatPr defaultRowHeight="15" x14ac:dyDescent="0.25"/>
  <cols>
    <col min="1" max="1" width="8.42578125" style="1" bestFit="1" customWidth="1"/>
    <col min="2" max="2" width="15.140625" style="1" bestFit="1" customWidth="1"/>
    <col min="3" max="3" width="10.85546875" style="1" bestFit="1" customWidth="1"/>
    <col min="4" max="4" width="10.85546875" style="1" customWidth="1"/>
    <col min="5" max="5" width="16.7109375" style="1" bestFit="1" customWidth="1"/>
    <col min="6" max="6" width="8.85546875" style="1" bestFit="1" customWidth="1"/>
    <col min="7" max="7" width="15.42578125" style="1" bestFit="1" customWidth="1"/>
    <col min="8" max="8" width="8.28515625" style="1" bestFit="1" customWidth="1"/>
    <col min="9" max="9" width="12" style="1" bestFit="1" customWidth="1"/>
    <col min="10" max="11" width="11.7109375" style="1" bestFit="1" customWidth="1"/>
    <col min="12" max="12" width="11" style="1" bestFit="1" customWidth="1"/>
    <col min="13" max="13" width="10.85546875" style="1" bestFit="1" customWidth="1"/>
    <col min="14" max="14" width="11.7109375" style="1" bestFit="1" customWidth="1"/>
    <col min="15" max="15" width="7.7109375" style="1" bestFit="1" customWidth="1"/>
    <col min="16" max="16" width="15.7109375" style="1" bestFit="1" customWidth="1"/>
    <col min="17" max="16384" width="9.140625" style="1"/>
  </cols>
  <sheetData>
    <row r="1" spans="1:16" customFormat="1" x14ac:dyDescent="0.25">
      <c r="A1" s="1" t="s">
        <v>19</v>
      </c>
      <c r="B1" s="1" t="s">
        <v>7</v>
      </c>
      <c r="C1" s="1" t="s">
        <v>0</v>
      </c>
      <c r="D1" s="1"/>
      <c r="E1" s="1" t="s">
        <v>1</v>
      </c>
      <c r="F1" s="1" t="s">
        <v>20</v>
      </c>
      <c r="G1" s="1" t="s">
        <v>2</v>
      </c>
      <c r="H1" s="1" t="s">
        <v>21</v>
      </c>
      <c r="I1" s="1" t="s">
        <v>22</v>
      </c>
      <c r="J1" s="1" t="s">
        <v>26</v>
      </c>
      <c r="K1" s="1" t="s">
        <v>26</v>
      </c>
      <c r="L1" s="1" t="s">
        <v>23</v>
      </c>
      <c r="M1" s="1" t="s">
        <v>24</v>
      </c>
      <c r="N1" s="1" t="s">
        <v>15</v>
      </c>
      <c r="O1" s="1" t="s">
        <v>25</v>
      </c>
      <c r="P1" s="1" t="s">
        <v>29</v>
      </c>
    </row>
    <row r="2" spans="1:16" customFormat="1" x14ac:dyDescent="0.25">
      <c r="A2" s="1"/>
      <c r="B2" s="1"/>
      <c r="C2" s="1" t="s">
        <v>3</v>
      </c>
      <c r="D2" s="1"/>
      <c r="E2" s="1" t="s">
        <v>3</v>
      </c>
      <c r="F2" s="1" t="s">
        <v>4</v>
      </c>
      <c r="G2" s="1" t="s">
        <v>5</v>
      </c>
      <c r="H2" s="1" t="s">
        <v>4</v>
      </c>
      <c r="I2" s="1" t="s">
        <v>6</v>
      </c>
      <c r="J2" s="1" t="s">
        <v>27</v>
      </c>
      <c r="K2" s="1" t="s">
        <v>28</v>
      </c>
      <c r="L2" s="1" t="s">
        <v>16</v>
      </c>
      <c r="M2" s="1" t="s">
        <v>16</v>
      </c>
      <c r="N2" s="1" t="s">
        <v>16</v>
      </c>
      <c r="O2" s="1" t="s">
        <v>17</v>
      </c>
      <c r="P2" s="1" t="s">
        <v>6</v>
      </c>
    </row>
    <row r="3" spans="1:16" x14ac:dyDescent="0.25">
      <c r="A3" s="1">
        <v>0</v>
      </c>
      <c r="B3" s="1" t="s">
        <v>8</v>
      </c>
      <c r="F3" s="1">
        <v>0.254</v>
      </c>
      <c r="H3" s="1">
        <v>400</v>
      </c>
      <c r="J3" s="1">
        <v>0</v>
      </c>
      <c r="K3" s="1">
        <v>0</v>
      </c>
    </row>
    <row r="4" spans="1:16" x14ac:dyDescent="0.25">
      <c r="A4" s="1">
        <v>1</v>
      </c>
      <c r="B4" s="1" t="s">
        <v>9</v>
      </c>
      <c r="F4" s="1">
        <v>0.254</v>
      </c>
      <c r="H4" s="1">
        <v>400</v>
      </c>
      <c r="J4" s="1">
        <v>0</v>
      </c>
      <c r="K4" s="1">
        <v>0</v>
      </c>
      <c r="P4" s="1">
        <f>I4*400/(400+4*0.18*20+PI()*0.25*(5.6^2-5.44^2))</f>
        <v>0</v>
      </c>
    </row>
    <row r="5" spans="1:16" x14ac:dyDescent="0.25">
      <c r="A5" s="1">
        <v>2</v>
      </c>
      <c r="B5" s="1" t="s">
        <v>10</v>
      </c>
      <c r="C5" s="1">
        <v>0</v>
      </c>
      <c r="F5" s="1">
        <v>0.254</v>
      </c>
      <c r="H5" s="1">
        <v>400</v>
      </c>
      <c r="J5" s="1">
        <v>0</v>
      </c>
      <c r="K5" s="1">
        <v>0</v>
      </c>
      <c r="L5" s="1" t="s">
        <v>49</v>
      </c>
      <c r="M5" s="1">
        <v>25.91</v>
      </c>
      <c r="P5" s="1">
        <f t="shared" ref="P5:P9" si="0">I5*400/(400+4*0.18*20+PI()*0.25*(5.6^2-5.44^2))</f>
        <v>0</v>
      </c>
    </row>
    <row r="6" spans="1:16" x14ac:dyDescent="0.25">
      <c r="A6" s="1">
        <v>3</v>
      </c>
      <c r="B6" s="1" t="s">
        <v>11</v>
      </c>
      <c r="C6" s="1">
        <v>51</v>
      </c>
      <c r="D6" s="1">
        <f>0.5*(C5+C6)</f>
        <v>25.5</v>
      </c>
      <c r="E6" s="1">
        <f t="shared" ref="E6:E9" si="1">C6-C5</f>
        <v>51</v>
      </c>
      <c r="F6" s="1">
        <v>0.254</v>
      </c>
      <c r="G6" s="1">
        <f t="shared" ref="G6:G9" si="2">5/E6</f>
        <v>9.8039215686274508E-2</v>
      </c>
      <c r="H6" s="1">
        <v>400</v>
      </c>
      <c r="I6" s="1">
        <f t="shared" ref="I6:I9" si="3">G6*86400*F6/H6</f>
        <v>5.3788235294117648</v>
      </c>
      <c r="J6" s="1">
        <v>0</v>
      </c>
      <c r="K6" s="1">
        <v>0</v>
      </c>
      <c r="L6" s="1" t="s">
        <v>50</v>
      </c>
      <c r="M6" s="1">
        <v>25.45</v>
      </c>
      <c r="O6" s="1">
        <v>80</v>
      </c>
      <c r="P6" s="1">
        <f t="shared" si="0"/>
        <v>5.1745911200666281</v>
      </c>
    </row>
    <row r="7" spans="1:16" x14ac:dyDescent="0.25">
      <c r="A7" s="1">
        <v>4</v>
      </c>
      <c r="B7" s="1" t="s">
        <v>12</v>
      </c>
      <c r="C7" s="1">
        <v>74</v>
      </c>
      <c r="D7" s="1">
        <f t="shared" ref="D7:D10" si="4">0.5*(C6+C7)</f>
        <v>62.5</v>
      </c>
      <c r="E7" s="1">
        <f t="shared" si="1"/>
        <v>23</v>
      </c>
      <c r="F7" s="1">
        <v>0.254</v>
      </c>
      <c r="G7" s="1">
        <f t="shared" si="2"/>
        <v>0.21739130434782608</v>
      </c>
      <c r="H7" s="1">
        <v>400</v>
      </c>
      <c r="I7" s="1">
        <f t="shared" si="3"/>
        <v>11.926956521739131</v>
      </c>
      <c r="J7" s="1">
        <v>0</v>
      </c>
      <c r="K7" s="1">
        <v>0</v>
      </c>
      <c r="L7" s="1" t="s">
        <v>51</v>
      </c>
      <c r="M7" s="1">
        <v>24.64</v>
      </c>
      <c r="P7" s="1">
        <f t="shared" si="0"/>
        <v>11.474093353191218</v>
      </c>
    </row>
    <row r="8" spans="1:16" x14ac:dyDescent="0.25">
      <c r="A8" s="1">
        <v>5</v>
      </c>
      <c r="B8" s="1" t="s">
        <v>13</v>
      </c>
      <c r="C8" s="1">
        <v>95</v>
      </c>
      <c r="D8" s="1">
        <f t="shared" si="4"/>
        <v>84.5</v>
      </c>
      <c r="E8" s="1">
        <f t="shared" si="1"/>
        <v>21</v>
      </c>
      <c r="F8" s="1">
        <v>0.254</v>
      </c>
      <c r="G8" s="1">
        <f t="shared" si="2"/>
        <v>0.23809523809523808</v>
      </c>
      <c r="H8" s="1">
        <v>400</v>
      </c>
      <c r="I8" s="1">
        <f t="shared" si="3"/>
        <v>13.062857142857142</v>
      </c>
      <c r="J8" s="1">
        <v>0</v>
      </c>
      <c r="K8" s="1">
        <v>0</v>
      </c>
      <c r="L8" s="1" t="s">
        <v>52</v>
      </c>
      <c r="M8" s="1">
        <v>23.76</v>
      </c>
      <c r="P8" s="1">
        <f t="shared" si="0"/>
        <v>12.56686414873324</v>
      </c>
    </row>
    <row r="9" spans="1:16" x14ac:dyDescent="0.25">
      <c r="A9" s="1">
        <v>6</v>
      </c>
      <c r="B9" s="1" t="s">
        <v>14</v>
      </c>
      <c r="C9" s="1">
        <v>115</v>
      </c>
      <c r="D9" s="1">
        <f t="shared" si="4"/>
        <v>105</v>
      </c>
      <c r="E9" s="1">
        <f t="shared" si="1"/>
        <v>20</v>
      </c>
      <c r="F9" s="1">
        <v>0.254</v>
      </c>
      <c r="G9" s="1">
        <f t="shared" si="2"/>
        <v>0.25</v>
      </c>
      <c r="H9" s="1">
        <v>400</v>
      </c>
      <c r="I9" s="1">
        <f t="shared" si="3"/>
        <v>13.715999999999999</v>
      </c>
      <c r="J9" s="1">
        <v>0</v>
      </c>
      <c r="K9" s="1">
        <v>0</v>
      </c>
      <c r="L9" s="1" t="s">
        <v>53</v>
      </c>
      <c r="M9" s="1">
        <v>23.4</v>
      </c>
      <c r="P9" s="1">
        <f t="shared" si="0"/>
        <v>13.195207356169902</v>
      </c>
    </row>
    <row r="10" spans="1:16" x14ac:dyDescent="0.25">
      <c r="A10" s="1">
        <v>7</v>
      </c>
      <c r="B10" s="1" t="s">
        <v>48</v>
      </c>
      <c r="C10" s="1">
        <v>134</v>
      </c>
      <c r="D10" s="1">
        <f t="shared" si="4"/>
        <v>124.5</v>
      </c>
      <c r="E10" s="1">
        <f t="shared" ref="E10" si="5">C10-C9</f>
        <v>19</v>
      </c>
      <c r="F10" s="1">
        <v>0.254</v>
      </c>
      <c r="G10" s="1">
        <f t="shared" ref="G10" si="6">5/E10</f>
        <v>0.26315789473684209</v>
      </c>
      <c r="H10" s="1">
        <v>400</v>
      </c>
      <c r="I10" s="1">
        <f t="shared" ref="I10" si="7">G10*86400*F10/H10</f>
        <v>14.437894736842104</v>
      </c>
      <c r="J10" s="1">
        <v>0</v>
      </c>
      <c r="K10" s="1">
        <v>0</v>
      </c>
      <c r="L10" s="1" t="s">
        <v>54</v>
      </c>
      <c r="M10" s="1">
        <v>23.21</v>
      </c>
      <c r="P10" s="1">
        <f t="shared" ref="P10" si="8">I10*400/(400+4*0.18*20+PI()*0.25*(5.6^2-5.44^2))</f>
        <v>13.889691953863053</v>
      </c>
    </row>
    <row r="12" spans="1:16" x14ac:dyDescent="0.25">
      <c r="C12" s="1" t="s">
        <v>18</v>
      </c>
      <c r="E12" s="1">
        <f>AVERAGE(E4:E9)</f>
        <v>28.75</v>
      </c>
      <c r="L12" s="1" t="s">
        <v>18</v>
      </c>
      <c r="M12" s="1">
        <f>AVERAGE(M5:M6)</f>
        <v>25.68</v>
      </c>
      <c r="P12" s="1">
        <f>AVERAGE(P4:P9)</f>
        <v>7.0684593296934972</v>
      </c>
    </row>
    <row r="13" spans="1:16" x14ac:dyDescent="0.25">
      <c r="M13" s="1" t="s">
        <v>55</v>
      </c>
    </row>
    <row r="14" spans="1:16" x14ac:dyDescent="0.25">
      <c r="H14" s="1" t="s">
        <v>18</v>
      </c>
      <c r="I14" s="1">
        <f>AVERAGE(I9:I10)</f>
        <v>14.076947368421052</v>
      </c>
      <c r="M14" s="1">
        <f>AVERAGE(M9:M10)</f>
        <v>23.305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/>
  </sheetViews>
  <sheetFormatPr defaultRowHeight="15" x14ac:dyDescent="0.25"/>
  <cols>
    <col min="1" max="7" width="9.140625" style="1"/>
    <col min="8" max="8" width="10.7109375" style="1" bestFit="1" customWidth="1"/>
    <col min="9" max="9" width="9.85546875" style="1" bestFit="1" customWidth="1"/>
    <col min="10" max="11" width="8.85546875" style="1" bestFit="1" customWidth="1"/>
    <col min="12" max="12" width="13.140625" style="1" bestFit="1" customWidth="1"/>
    <col min="13" max="13" width="8.85546875" style="1" bestFit="1" customWidth="1"/>
    <col min="14" max="16384" width="9.140625" style="1"/>
  </cols>
  <sheetData>
    <row r="1" spans="1:14" x14ac:dyDescent="0.25">
      <c r="A1" s="2" t="s">
        <v>30</v>
      </c>
      <c r="B1" s="2" t="s">
        <v>31</v>
      </c>
      <c r="C1" s="2" t="s">
        <v>46</v>
      </c>
      <c r="D1" s="2" t="s">
        <v>32</v>
      </c>
      <c r="E1" s="2" t="s">
        <v>33</v>
      </c>
      <c r="F1" s="2" t="s">
        <v>34</v>
      </c>
      <c r="G1" s="2" t="s">
        <v>35</v>
      </c>
      <c r="H1" s="2" t="s">
        <v>44</v>
      </c>
      <c r="I1" s="2" t="s">
        <v>38</v>
      </c>
      <c r="J1" s="2" t="s">
        <v>36</v>
      </c>
      <c r="K1" s="2" t="s">
        <v>37</v>
      </c>
      <c r="L1" s="2" t="s">
        <v>45</v>
      </c>
      <c r="M1" s="2" t="s">
        <v>39</v>
      </c>
      <c r="N1" s="2" t="s">
        <v>47</v>
      </c>
    </row>
    <row r="2" spans="1:14" s="3" customFormat="1" x14ac:dyDescent="0.25">
      <c r="A2" s="3" t="s">
        <v>40</v>
      </c>
      <c r="B2" s="3" t="s">
        <v>40</v>
      </c>
      <c r="C2" s="3" t="s">
        <v>40</v>
      </c>
      <c r="D2" s="3" t="s">
        <v>28</v>
      </c>
      <c r="E2" s="3" t="s">
        <v>43</v>
      </c>
      <c r="H2" s="3" t="s">
        <v>41</v>
      </c>
      <c r="I2" s="3" t="s">
        <v>6</v>
      </c>
      <c r="J2" s="3" t="s">
        <v>42</v>
      </c>
      <c r="K2" s="3" t="s">
        <v>42</v>
      </c>
      <c r="L2" s="3" t="s">
        <v>42</v>
      </c>
      <c r="M2" s="3" t="s">
        <v>42</v>
      </c>
      <c r="N2" s="3" t="s">
        <v>17</v>
      </c>
    </row>
    <row r="3" spans="1:14" s="3" customFormat="1" x14ac:dyDescent="0.25">
      <c r="A3" s="1">
        <v>26.24</v>
      </c>
      <c r="B3" s="1">
        <v>28.05</v>
      </c>
      <c r="C3" s="1">
        <f>B3-A3</f>
        <v>1.8100000000000023</v>
      </c>
      <c r="D3" s="1">
        <v>0</v>
      </c>
      <c r="E3" s="1">
        <v>0.02</v>
      </c>
      <c r="F3" s="1">
        <f t="shared" ref="F3:F5" si="0">D3*E3/(0.000016)</f>
        <v>0</v>
      </c>
      <c r="G3" s="1">
        <f t="shared" ref="G3:G5" si="1">2*0.332*F3^0.5*(0.71)^(1/3)</f>
        <v>0</v>
      </c>
      <c r="H3" s="1">
        <v>5</v>
      </c>
      <c r="I3" s="1">
        <v>4.6100000000000003</v>
      </c>
      <c r="J3" s="1">
        <f t="shared" ref="J3:J5" si="2">0.0000000567*0.96*((273.15+B3)^4-(273.15+A3)^4)</f>
        <v>10.671884245276498</v>
      </c>
      <c r="K3" s="1">
        <f>H3*C3</f>
        <v>9.0500000000000114</v>
      </c>
      <c r="L3" s="1">
        <f>J3+K3</f>
        <v>19.72188424527651</v>
      </c>
      <c r="M3" s="1">
        <f t="shared" ref="M3:M5" si="3">(I3/(1000*86400))*(1000)*(2260*1000)</f>
        <v>120.58564814814815</v>
      </c>
      <c r="N3" s="3">
        <v>80</v>
      </c>
    </row>
    <row r="4" spans="1:14" x14ac:dyDescent="0.25">
      <c r="A4" s="1">
        <v>25.01</v>
      </c>
      <c r="B4" s="1">
        <v>28.17</v>
      </c>
      <c r="C4" s="1">
        <f t="shared" ref="C4:C5" si="4">B4-A4</f>
        <v>3.16</v>
      </c>
      <c r="D4" s="1">
        <v>1.25</v>
      </c>
      <c r="E4" s="1">
        <v>0.02</v>
      </c>
      <c r="F4" s="1">
        <f t="shared" si="0"/>
        <v>1562.5000000000002</v>
      </c>
      <c r="G4" s="1">
        <f t="shared" si="1"/>
        <v>23.415182224398681</v>
      </c>
      <c r="H4" s="1">
        <f>G4*0.0267/E4</f>
        <v>31.259268269572239</v>
      </c>
      <c r="I4" s="1">
        <v>14.09</v>
      </c>
      <c r="J4" s="1">
        <f t="shared" si="2"/>
        <v>18.528810595106155</v>
      </c>
      <c r="K4" s="1">
        <f t="shared" ref="K4:K5" si="5">H4*C4</f>
        <v>98.779287731848285</v>
      </c>
      <c r="L4" s="1">
        <f t="shared" ref="L4:L5" si="6">J4+K4</f>
        <v>117.30809832695444</v>
      </c>
      <c r="M4" s="1">
        <f t="shared" si="3"/>
        <v>368.55787037037032</v>
      </c>
      <c r="N4" s="1">
        <v>92</v>
      </c>
    </row>
    <row r="5" spans="1:14" x14ac:dyDescent="0.25">
      <c r="A5" s="4">
        <v>24.71</v>
      </c>
      <c r="B5" s="1">
        <v>28.15</v>
      </c>
      <c r="C5" s="1">
        <f t="shared" si="4"/>
        <v>3.4399999999999977</v>
      </c>
      <c r="D5" s="4">
        <v>1.53</v>
      </c>
      <c r="E5" s="1">
        <v>0.02</v>
      </c>
      <c r="F5" s="1">
        <f t="shared" si="0"/>
        <v>1912.5000000000002</v>
      </c>
      <c r="G5" s="1">
        <f t="shared" si="1"/>
        <v>25.905277619214935</v>
      </c>
      <c r="H5" s="1">
        <f>G5*0.0267/E5</f>
        <v>34.583545621651936</v>
      </c>
      <c r="I5" s="4">
        <v>13.46</v>
      </c>
      <c r="J5" s="1">
        <f t="shared" si="2"/>
        <v>20.138424479301605</v>
      </c>
      <c r="K5" s="1">
        <f t="shared" si="5"/>
        <v>118.96739693848258</v>
      </c>
      <c r="L5" s="1">
        <f t="shared" si="6"/>
        <v>139.10582141778417</v>
      </c>
      <c r="M5" s="1">
        <f t="shared" si="3"/>
        <v>352.0787037037037</v>
      </c>
      <c r="N5" s="1">
        <v>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Fan Level 0</vt:lpstr>
      <vt:lpstr>Heat Budget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2020-03-04T22:39:30Z</dcterms:modified>
</cp:coreProperties>
</file>