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 tabRatio="693" activeTab="4"/>
  </bookViews>
  <sheets>
    <sheet name="60V" sheetId="9" r:id="rId1"/>
    <sheet name="100V_1" sheetId="1" r:id="rId2"/>
    <sheet name="100V_2" sheetId="5" r:id="rId3"/>
    <sheet name="120V" sheetId="3" r:id="rId4"/>
    <sheet name="Heat Budget" sheetId="7" r:id="rId5"/>
    <sheet name="Heat + Wind" sheetId="10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C7" i="7" l="1"/>
  <c r="E7" i="7" s="1"/>
  <c r="F7" i="7" s="1"/>
  <c r="G7" i="7" s="1"/>
  <c r="J7" i="7" s="1"/>
  <c r="I7" i="7"/>
  <c r="L7" i="7" s="1"/>
  <c r="I4" i="7" l="1"/>
  <c r="I5" i="7"/>
  <c r="I6" i="7"/>
  <c r="I3" i="7"/>
  <c r="J11" i="3"/>
  <c r="J11" i="5"/>
  <c r="J11" i="1"/>
  <c r="J11" i="9"/>
  <c r="K6" i="7" l="1"/>
  <c r="C6" i="7"/>
  <c r="K5" i="7"/>
  <c r="C5" i="7"/>
  <c r="K4" i="7"/>
  <c r="C4" i="7"/>
  <c r="K3" i="7"/>
  <c r="C3" i="7"/>
  <c r="D11" i="3"/>
  <c r="H9" i="3"/>
  <c r="F9" i="3"/>
  <c r="D9" i="3"/>
  <c r="H8" i="3"/>
  <c r="F8" i="3"/>
  <c r="D8" i="3"/>
  <c r="H7" i="3"/>
  <c r="F7" i="3"/>
  <c r="D7" i="3"/>
  <c r="H6" i="3"/>
  <c r="F6" i="3"/>
  <c r="D6" i="3"/>
  <c r="D11" i="5"/>
  <c r="H9" i="5"/>
  <c r="F9" i="5"/>
  <c r="D9" i="5"/>
  <c r="H8" i="5"/>
  <c r="F8" i="5"/>
  <c r="D8" i="5"/>
  <c r="H7" i="5"/>
  <c r="F7" i="5"/>
  <c r="D7" i="5"/>
  <c r="H6" i="5"/>
  <c r="F6" i="5"/>
  <c r="D6" i="5"/>
  <c r="H5" i="5"/>
  <c r="H11" i="5" s="1"/>
  <c r="F5" i="5"/>
  <c r="D5" i="5"/>
  <c r="H4" i="5"/>
  <c r="F4" i="5"/>
  <c r="D4" i="5"/>
  <c r="D9" i="1"/>
  <c r="D8" i="1"/>
  <c r="F8" i="1" s="1"/>
  <c r="H8" i="1" s="1"/>
  <c r="D7" i="1"/>
  <c r="F7" i="1" s="1"/>
  <c r="H7" i="1" s="1"/>
  <c r="D11" i="9"/>
  <c r="H9" i="9"/>
  <c r="F9" i="9"/>
  <c r="D9" i="9"/>
  <c r="H8" i="9"/>
  <c r="F8" i="9"/>
  <c r="D8" i="9"/>
  <c r="H7" i="9"/>
  <c r="F7" i="9"/>
  <c r="D7" i="9"/>
  <c r="H6" i="9"/>
  <c r="F6" i="9"/>
  <c r="D6" i="9"/>
  <c r="H5" i="9"/>
  <c r="F5" i="9"/>
  <c r="D5" i="9"/>
  <c r="H4" i="9"/>
  <c r="F4" i="9"/>
  <c r="D4" i="9"/>
  <c r="H11" i="3" l="1"/>
  <c r="D11" i="1"/>
  <c r="F9" i="1"/>
  <c r="H9" i="1" s="1"/>
  <c r="H11" i="1"/>
  <c r="H11" i="9"/>
  <c r="E3" i="7"/>
  <c r="F3" i="7" s="1"/>
  <c r="E5" i="7"/>
  <c r="F5" i="7" s="1"/>
  <c r="E4" i="7"/>
  <c r="F4" i="7" s="1"/>
  <c r="E6" i="7"/>
  <c r="F6" i="7" s="1"/>
  <c r="G6" i="7" l="1"/>
  <c r="J6" i="7" s="1"/>
  <c r="L6" i="7" s="1"/>
  <c r="N6" i="7"/>
  <c r="N4" i="7"/>
  <c r="G4" i="7"/>
  <c r="J4" i="7" s="1"/>
  <c r="L4" i="7" s="1"/>
  <c r="N3" i="7"/>
  <c r="G3" i="7"/>
  <c r="J3" i="7" s="1"/>
  <c r="L3" i="7" s="1"/>
  <c r="N5" i="7"/>
  <c r="G5" i="7"/>
  <c r="J5" i="7" s="1"/>
  <c r="L5" i="7" s="1"/>
</calcChain>
</file>

<file path=xl/sharedStrings.xml><?xml version="1.0" encoding="utf-8"?>
<sst xmlns="http://schemas.openxmlformats.org/spreadsheetml/2006/main" count="181" uniqueCount="72">
  <si>
    <t>Time taken</t>
  </si>
  <si>
    <t>Incremental Time</t>
  </si>
  <si>
    <t>Meniscus Speed</t>
  </si>
  <si>
    <t>(sec)</t>
  </si>
  <si>
    <t>(mm^2)</t>
  </si>
  <si>
    <t>(mm/s)</t>
  </si>
  <si>
    <t>(mm/day)</t>
  </si>
  <si>
    <t>Meaning</t>
  </si>
  <si>
    <t>Bottom most</t>
  </si>
  <si>
    <t>5 mm above '0'</t>
  </si>
  <si>
    <t>10 mm above '0'</t>
  </si>
  <si>
    <t>15 mm above '0'</t>
  </si>
  <si>
    <t>20 mm above '0'</t>
  </si>
  <si>
    <t>25 mm above '0'</t>
  </si>
  <si>
    <t>30 mm above '0'</t>
  </si>
  <si>
    <t>Amb. Temp.</t>
  </si>
  <si>
    <t>(^0C)</t>
  </si>
  <si>
    <t>(%)</t>
  </si>
  <si>
    <t>Average</t>
  </si>
  <si>
    <t>Location</t>
  </si>
  <si>
    <t>Cap Area</t>
  </si>
  <si>
    <t>FP Area</t>
  </si>
  <si>
    <t>Evap Rate</t>
  </si>
  <si>
    <t>Temp. Var.</t>
  </si>
  <si>
    <t>Avg. Temp.</t>
  </si>
  <si>
    <t>Avg. RH</t>
  </si>
  <si>
    <t xml:space="preserve"> </t>
  </si>
  <si>
    <t>&lt;T_s&gt;</t>
  </si>
  <si>
    <t>&lt;T_a&gt;</t>
  </si>
  <si>
    <t>L</t>
  </si>
  <si>
    <t>I_rad</t>
  </si>
  <si>
    <t>I_conv</t>
  </si>
  <si>
    <t>E_s</t>
  </si>
  <si>
    <t>I_lat</t>
  </si>
  <si>
    <t>(0C)</t>
  </si>
  <si>
    <t>(W/m^2-K)</t>
  </si>
  <si>
    <t>(W/m^2)</t>
  </si>
  <si>
    <t>(m)</t>
  </si>
  <si>
    <t>dT</t>
  </si>
  <si>
    <t>&lt;RH&gt;</t>
  </si>
  <si>
    <t>delta_v</t>
  </si>
  <si>
    <t>(mm)</t>
  </si>
  <si>
    <t>27.55/27.75</t>
  </si>
  <si>
    <t>27.75/27.95</t>
  </si>
  <si>
    <t>27.95/27.73</t>
  </si>
  <si>
    <t>27.66/27.76</t>
  </si>
  <si>
    <t>27.76/27.82</t>
  </si>
  <si>
    <t>27.82/27.78</t>
  </si>
  <si>
    <t>27.78/27.84</t>
  </si>
  <si>
    <t>35.72/35.96</t>
  </si>
  <si>
    <t>35.96/36.02</t>
  </si>
  <si>
    <t>36.03/36.05</t>
  </si>
  <si>
    <t>36.06/36.08</t>
  </si>
  <si>
    <t>36.08/36.10</t>
  </si>
  <si>
    <t>32.15/32.47</t>
  </si>
  <si>
    <t>32.47/32.75</t>
  </si>
  <si>
    <t>32.76/33.06</t>
  </si>
  <si>
    <t>33.06/33.28</t>
  </si>
  <si>
    <t>33.28/33.30</t>
  </si>
  <si>
    <t>33.30/33.48</t>
  </si>
  <si>
    <t>33.48/33.56</t>
  </si>
  <si>
    <t>33.90/34.14</t>
  </si>
  <si>
    <t>34.14/33.90</t>
  </si>
  <si>
    <t>33.90/33.82</t>
  </si>
  <si>
    <t>33.82/33.94</t>
  </si>
  <si>
    <t>h</t>
  </si>
  <si>
    <t>Ra</t>
  </si>
  <si>
    <t>Nu</t>
  </si>
  <si>
    <t>I_rad + I_conv+I_lat</t>
  </si>
  <si>
    <t>Ra^*</t>
  </si>
  <si>
    <t>Sh</t>
  </si>
  <si>
    <t>E_s (Th.)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</si>
</sst>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Exp</c:v>
          </c:tx>
          <c:spPr>
            <a:ln w="28575">
              <a:noFill/>
            </a:ln>
          </c:spPr>
          <c:xVal>
            <c:numRef>
              <c:f>'Heat Budget'!$A$3:$A$6</c:f>
              <c:numCache>
                <c:formatCode>General</c:formatCode>
                <c:ptCount val="4"/>
                <c:pt idx="0">
                  <c:v>27.78</c:v>
                </c:pt>
                <c:pt idx="1">
                  <c:v>33.92</c:v>
                </c:pt>
                <c:pt idx="2">
                  <c:v>33.25</c:v>
                </c:pt>
                <c:pt idx="3">
                  <c:v>36.049999999999997</c:v>
                </c:pt>
              </c:numCache>
            </c:numRef>
          </c:xVal>
          <c:yVal>
            <c:numRef>
              <c:f>'Heat Budget'!$H$3:$H$6</c:f>
              <c:numCache>
                <c:formatCode>General</c:formatCode>
                <c:ptCount val="4"/>
                <c:pt idx="0">
                  <c:v>5.51</c:v>
                </c:pt>
                <c:pt idx="1">
                  <c:v>14.37</c:v>
                </c:pt>
                <c:pt idx="2">
                  <c:v>11.15</c:v>
                </c:pt>
                <c:pt idx="3">
                  <c:v>16.690000000000001</c:v>
                </c:pt>
              </c:numCache>
            </c:numRef>
          </c:yVal>
          <c:smooth val="0"/>
        </c:ser>
        <c:ser>
          <c:idx val="0"/>
          <c:order val="0"/>
          <c:tx>
            <c:v>Theory</c:v>
          </c:tx>
          <c:spPr>
            <a:ln w="28575">
              <a:noFill/>
            </a:ln>
          </c:spPr>
          <c:xVal>
            <c:numRef>
              <c:f>'Heat Budget'!$A$3:$A$6</c:f>
              <c:numCache>
                <c:formatCode>General</c:formatCode>
                <c:ptCount val="4"/>
                <c:pt idx="0">
                  <c:v>27.78</c:v>
                </c:pt>
                <c:pt idx="1">
                  <c:v>33.92</c:v>
                </c:pt>
                <c:pt idx="2">
                  <c:v>33.25</c:v>
                </c:pt>
                <c:pt idx="3">
                  <c:v>36.049999999999997</c:v>
                </c:pt>
              </c:numCache>
            </c:numRef>
          </c:xVal>
          <c:yVal>
            <c:numRef>
              <c:f>'Heat Budget'!$Q$3:$Q$6</c:f>
              <c:numCache>
                <c:formatCode>0.00</c:formatCode>
                <c:ptCount val="4"/>
                <c:pt idx="0">
                  <c:v>5.7</c:v>
                </c:pt>
                <c:pt idx="1">
                  <c:v>13.19</c:v>
                </c:pt>
                <c:pt idx="2">
                  <c:v>12.31</c:v>
                </c:pt>
                <c:pt idx="3">
                  <c:v>15.15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72096"/>
        <c:axId val="159972672"/>
      </c:scatterChart>
      <c:valAx>
        <c:axId val="159972096"/>
        <c:scaling>
          <c:orientation val="minMax"/>
          <c:max val="37"/>
          <c:min val="2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T_s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9972672"/>
        <c:crosses val="autoZero"/>
        <c:crossBetween val="midCat"/>
      </c:valAx>
      <c:valAx>
        <c:axId val="159972672"/>
        <c:scaling>
          <c:orientation val="minMax"/>
          <c:max val="19"/>
          <c:min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9972096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Exp</c:v>
          </c:tx>
          <c:spPr>
            <a:ln w="28575">
              <a:noFill/>
            </a:ln>
          </c:spPr>
          <c:xVal>
            <c:numRef>
              <c:f>'Heat Budget'!$C$3:$C$6</c:f>
              <c:numCache>
                <c:formatCode>General</c:formatCode>
                <c:ptCount val="4"/>
                <c:pt idx="0">
                  <c:v>3.7800000000000011</c:v>
                </c:pt>
                <c:pt idx="1">
                  <c:v>8.4200000000000017</c:v>
                </c:pt>
                <c:pt idx="2">
                  <c:v>7.75</c:v>
                </c:pt>
                <c:pt idx="3">
                  <c:v>11.549999999999997</c:v>
                </c:pt>
              </c:numCache>
            </c:numRef>
          </c:xVal>
          <c:yVal>
            <c:numRef>
              <c:f>'Heat Budget'!$H$3:$H$6</c:f>
              <c:numCache>
                <c:formatCode>General</c:formatCode>
                <c:ptCount val="4"/>
                <c:pt idx="0">
                  <c:v>5.51</c:v>
                </c:pt>
                <c:pt idx="1">
                  <c:v>14.37</c:v>
                </c:pt>
                <c:pt idx="2">
                  <c:v>11.15</c:v>
                </c:pt>
                <c:pt idx="3">
                  <c:v>16.690000000000001</c:v>
                </c:pt>
              </c:numCache>
            </c:numRef>
          </c:yVal>
          <c:smooth val="0"/>
        </c:ser>
        <c:ser>
          <c:idx val="0"/>
          <c:order val="0"/>
          <c:tx>
            <c:v>Theory</c:v>
          </c:tx>
          <c:spPr>
            <a:ln w="28575">
              <a:noFill/>
            </a:ln>
          </c:spPr>
          <c:xVal>
            <c:numRef>
              <c:f>'Heat Budget'!$C$3:$C$6</c:f>
              <c:numCache>
                <c:formatCode>General</c:formatCode>
                <c:ptCount val="4"/>
                <c:pt idx="0">
                  <c:v>3.7800000000000011</c:v>
                </c:pt>
                <c:pt idx="1">
                  <c:v>8.4200000000000017</c:v>
                </c:pt>
                <c:pt idx="2">
                  <c:v>7.75</c:v>
                </c:pt>
                <c:pt idx="3">
                  <c:v>11.549999999999997</c:v>
                </c:pt>
              </c:numCache>
            </c:numRef>
          </c:xVal>
          <c:yVal>
            <c:numRef>
              <c:f>'Heat Budget'!$Q$3:$Q$6</c:f>
              <c:numCache>
                <c:formatCode>0.00</c:formatCode>
                <c:ptCount val="4"/>
                <c:pt idx="0">
                  <c:v>5.7</c:v>
                </c:pt>
                <c:pt idx="1">
                  <c:v>13.19</c:v>
                </c:pt>
                <c:pt idx="2">
                  <c:v>12.31</c:v>
                </c:pt>
                <c:pt idx="3">
                  <c:v>15.15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97792"/>
        <c:axId val="253298368"/>
      </c:scatterChart>
      <c:valAx>
        <c:axId val="2532977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T_s - T_a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298368"/>
        <c:crosses val="autoZero"/>
        <c:crossBetween val="midCat"/>
      </c:valAx>
      <c:valAx>
        <c:axId val="253298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253297792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With Heating</c:v>
          </c:tx>
          <c:spPr>
            <a:ln w="28575">
              <a:noFill/>
            </a:ln>
          </c:spPr>
          <c:xVal>
            <c:numRef>
              <c:f>'Heat Budget'!$C$3:$C$6</c:f>
              <c:numCache>
                <c:formatCode>General</c:formatCode>
                <c:ptCount val="4"/>
                <c:pt idx="0">
                  <c:v>3.7800000000000011</c:v>
                </c:pt>
                <c:pt idx="1">
                  <c:v>8.4200000000000017</c:v>
                </c:pt>
                <c:pt idx="2">
                  <c:v>7.75</c:v>
                </c:pt>
                <c:pt idx="3">
                  <c:v>11.549999999999997</c:v>
                </c:pt>
              </c:numCache>
            </c:numRef>
          </c:xVal>
          <c:yVal>
            <c:numRef>
              <c:f>'Heat Budget'!$H$3:$H$6</c:f>
              <c:numCache>
                <c:formatCode>General</c:formatCode>
                <c:ptCount val="4"/>
                <c:pt idx="0">
                  <c:v>5.51</c:v>
                </c:pt>
                <c:pt idx="1">
                  <c:v>14.37</c:v>
                </c:pt>
                <c:pt idx="2">
                  <c:v>11.15</c:v>
                </c:pt>
                <c:pt idx="3">
                  <c:v>16.690000000000001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00096"/>
        <c:axId val="253300672"/>
      </c:scatterChart>
      <c:valAx>
        <c:axId val="2533000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T_s - T_a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300672"/>
        <c:crosses val="autoZero"/>
        <c:crossBetween val="midCat"/>
      </c:valAx>
      <c:valAx>
        <c:axId val="253300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253300096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With Wind</c:v>
          </c:tx>
          <c:xVal>
            <c:numRef>
              <c:f>'[1]Heat Budget'!$C$3:$C$8</c:f>
              <c:numCache>
                <c:formatCode>General</c:formatCode>
                <c:ptCount val="6"/>
                <c:pt idx="0">
                  <c:v>-1.8100000000000023</c:v>
                </c:pt>
                <c:pt idx="1">
                  <c:v>-2.120000000000001</c:v>
                </c:pt>
                <c:pt idx="2">
                  <c:v>-2.3599999999999994</c:v>
                </c:pt>
                <c:pt idx="3">
                  <c:v>-3.1500000000000021</c:v>
                </c:pt>
                <c:pt idx="4">
                  <c:v>-3.16</c:v>
                </c:pt>
                <c:pt idx="5">
                  <c:v>-3.4399999999999977</c:v>
                </c:pt>
              </c:numCache>
            </c:numRef>
          </c:xVal>
          <c:yVal>
            <c:numRef>
              <c:f>'[1]Heat Budget'!$I$3:$I$8</c:f>
              <c:numCache>
                <c:formatCode>General</c:formatCode>
                <c:ptCount val="6"/>
                <c:pt idx="0">
                  <c:v>4.6100000000000003</c:v>
                </c:pt>
                <c:pt idx="1">
                  <c:v>9.14</c:v>
                </c:pt>
                <c:pt idx="2">
                  <c:v>10.45</c:v>
                </c:pt>
                <c:pt idx="3">
                  <c:v>11.4</c:v>
                </c:pt>
                <c:pt idx="4">
                  <c:v>14.09</c:v>
                </c:pt>
                <c:pt idx="5">
                  <c:v>13.46</c:v>
                </c:pt>
              </c:numCache>
            </c:numRef>
          </c:yVal>
          <c:smooth val="0"/>
        </c:ser>
        <c:ser>
          <c:idx val="1"/>
          <c:order val="0"/>
          <c:tx>
            <c:v>With Heating</c:v>
          </c:tx>
          <c:spPr>
            <a:ln w="28575">
              <a:noFill/>
            </a:ln>
          </c:spPr>
          <c:xVal>
            <c:numRef>
              <c:f>'Heat Budget'!$C$3:$C$6</c:f>
              <c:numCache>
                <c:formatCode>General</c:formatCode>
                <c:ptCount val="4"/>
                <c:pt idx="0">
                  <c:v>3.7800000000000011</c:v>
                </c:pt>
                <c:pt idx="1">
                  <c:v>8.4200000000000017</c:v>
                </c:pt>
                <c:pt idx="2">
                  <c:v>7.75</c:v>
                </c:pt>
                <c:pt idx="3">
                  <c:v>11.549999999999997</c:v>
                </c:pt>
              </c:numCache>
            </c:numRef>
          </c:xVal>
          <c:yVal>
            <c:numRef>
              <c:f>'Heat Budget'!$H$3:$H$6</c:f>
              <c:numCache>
                <c:formatCode>General</c:formatCode>
                <c:ptCount val="4"/>
                <c:pt idx="0">
                  <c:v>5.51</c:v>
                </c:pt>
                <c:pt idx="1">
                  <c:v>14.37</c:v>
                </c:pt>
                <c:pt idx="2">
                  <c:v>11.15</c:v>
                </c:pt>
                <c:pt idx="3">
                  <c:v>16.690000000000001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02400"/>
        <c:axId val="253302976"/>
      </c:scatterChart>
      <c:valAx>
        <c:axId val="253302400"/>
        <c:scaling>
          <c:orientation val="minMax"/>
          <c:max val="12"/>
          <c:min val="-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dT = T_s - T_a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302976"/>
        <c:crosses val="autoZero"/>
        <c:crossBetween val="midCat"/>
        <c:majorUnit val="4"/>
      </c:valAx>
      <c:valAx>
        <c:axId val="253302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253302400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9</xdr:col>
      <xdr:colOff>171450</xdr:colOff>
      <xdr:row>22</xdr:row>
      <xdr:rowOff>76200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23</xdr:row>
      <xdr:rowOff>0</xdr:rowOff>
    </xdr:from>
    <xdr:to>
      <xdr:col>9</xdr:col>
      <xdr:colOff>171450</xdr:colOff>
      <xdr:row>37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st-PhD%20Work/Anush,%202019/New%20Base%20design%20for%20WRS/25%20July%202019%20-%20Full%20Range%20Data/Meniscus%20Speed%20and%20Temperature%20Data%20-%20Wi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n Level 0"/>
      <sheetName val="Fan Level 1"/>
      <sheetName val="Fan Level 2"/>
      <sheetName val="Fan Level 3"/>
      <sheetName val="Fan Level 4"/>
      <sheetName val="Fan Level 5"/>
      <sheetName val="Heat Budget"/>
      <sheetName val="Evap Rate Prediction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>
            <v>-1.8100000000000023</v>
          </cell>
          <cell r="I3">
            <v>4.6100000000000003</v>
          </cell>
        </row>
        <row r="4">
          <cell r="C4">
            <v>-2.120000000000001</v>
          </cell>
          <cell r="I4">
            <v>9.14</v>
          </cell>
        </row>
        <row r="5">
          <cell r="C5">
            <v>-2.3599999999999994</v>
          </cell>
          <cell r="I5">
            <v>10.45</v>
          </cell>
        </row>
        <row r="6">
          <cell r="C6">
            <v>-3.1500000000000021</v>
          </cell>
          <cell r="I6">
            <v>11.4</v>
          </cell>
        </row>
        <row r="7">
          <cell r="C7">
            <v>-3.16</v>
          </cell>
          <cell r="I7">
            <v>14.09</v>
          </cell>
        </row>
        <row r="8">
          <cell r="C8">
            <v>-3.4399999999999977</v>
          </cell>
          <cell r="I8">
            <v>13.46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8.28515625" style="1" bestFit="1" customWidth="1"/>
    <col min="8" max="8" width="12" style="1" bestFit="1" customWidth="1"/>
    <col min="9" max="9" width="11" style="1" bestFit="1" customWidth="1"/>
    <col min="10" max="10" width="12" style="1" bestFit="1" customWidth="1"/>
    <col min="11" max="11" width="11.7109375" style="1" bestFit="1" customWidth="1"/>
    <col min="12" max="12" width="7.7109375" style="1" bestFit="1" customWidth="1"/>
    <col min="13" max="16384" width="9.140625" style="1"/>
  </cols>
  <sheetData>
    <row r="1" spans="1:12" customFormat="1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15</v>
      </c>
      <c r="L1" s="1" t="s">
        <v>25</v>
      </c>
    </row>
    <row r="2" spans="1:12" customFormat="1" x14ac:dyDescent="0.25">
      <c r="A2" s="1"/>
      <c r="B2" s="1"/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16</v>
      </c>
      <c r="J2" s="1" t="s">
        <v>16</v>
      </c>
      <c r="K2" s="1" t="s">
        <v>16</v>
      </c>
      <c r="L2" s="1" t="s">
        <v>17</v>
      </c>
    </row>
    <row r="3" spans="1:12" x14ac:dyDescent="0.25">
      <c r="A3" s="1">
        <v>0</v>
      </c>
      <c r="B3" s="1" t="s">
        <v>8</v>
      </c>
      <c r="C3" s="1">
        <v>262</v>
      </c>
      <c r="E3" s="1">
        <v>0.254</v>
      </c>
      <c r="G3" s="1">
        <v>441</v>
      </c>
      <c r="I3" s="5" t="s">
        <v>42</v>
      </c>
      <c r="J3" s="5">
        <v>27.65</v>
      </c>
    </row>
    <row r="4" spans="1:12" x14ac:dyDescent="0.25">
      <c r="A4" s="1">
        <v>1</v>
      </c>
      <c r="B4" s="1" t="s">
        <v>9</v>
      </c>
      <c r="C4" s="1">
        <v>320</v>
      </c>
      <c r="D4" s="1">
        <f t="shared" ref="D4:D9" si="0">C4-C3</f>
        <v>58</v>
      </c>
      <c r="E4" s="1">
        <v>0.254</v>
      </c>
      <c r="F4" s="1">
        <f t="shared" ref="F4:F9" si="1">5/D4</f>
        <v>8.6206896551724144E-2</v>
      </c>
      <c r="G4" s="1">
        <v>441</v>
      </c>
      <c r="H4" s="1">
        <f t="shared" ref="H4:H9" si="2">F4*86400*E4/G4</f>
        <v>4.2899366643209005</v>
      </c>
      <c r="I4" s="5" t="s">
        <v>43</v>
      </c>
      <c r="J4" s="5">
        <v>27.85</v>
      </c>
    </row>
    <row r="5" spans="1:12" x14ac:dyDescent="0.25">
      <c r="A5" s="1">
        <v>2</v>
      </c>
      <c r="B5" s="1" t="s">
        <v>10</v>
      </c>
      <c r="C5" s="1">
        <v>371</v>
      </c>
      <c r="D5" s="1">
        <f t="shared" si="0"/>
        <v>51</v>
      </c>
      <c r="E5" s="1">
        <v>0.254</v>
      </c>
      <c r="F5" s="1">
        <f t="shared" si="1"/>
        <v>9.8039215686274508E-2</v>
      </c>
      <c r="G5" s="1">
        <v>441</v>
      </c>
      <c r="H5" s="1">
        <f t="shared" si="2"/>
        <v>4.8787515006002398</v>
      </c>
      <c r="I5" s="5" t="s">
        <v>44</v>
      </c>
      <c r="J5" s="5">
        <v>27.84</v>
      </c>
    </row>
    <row r="6" spans="1:12" x14ac:dyDescent="0.25">
      <c r="A6" s="1">
        <v>3</v>
      </c>
      <c r="B6" s="1" t="s">
        <v>11</v>
      </c>
      <c r="C6" s="1">
        <v>419</v>
      </c>
      <c r="D6" s="1">
        <f t="shared" si="0"/>
        <v>48</v>
      </c>
      <c r="E6" s="1">
        <v>0.254</v>
      </c>
      <c r="F6" s="1">
        <f t="shared" si="1"/>
        <v>0.10416666666666667</v>
      </c>
      <c r="G6" s="1">
        <v>441</v>
      </c>
      <c r="H6" s="1">
        <f t="shared" si="2"/>
        <v>5.1836734693877551</v>
      </c>
      <c r="I6" s="5" t="s">
        <v>45</v>
      </c>
      <c r="J6" s="5">
        <v>27.71</v>
      </c>
      <c r="K6" s="1">
        <v>24</v>
      </c>
      <c r="L6" s="5">
        <v>75</v>
      </c>
    </row>
    <row r="7" spans="1:12" x14ac:dyDescent="0.25">
      <c r="A7" s="1">
        <v>4</v>
      </c>
      <c r="B7" s="1" t="s">
        <v>12</v>
      </c>
      <c r="C7" s="1">
        <v>464</v>
      </c>
      <c r="D7" s="1">
        <f t="shared" si="0"/>
        <v>45</v>
      </c>
      <c r="E7" s="1">
        <v>0.254</v>
      </c>
      <c r="F7" s="1">
        <f t="shared" si="1"/>
        <v>0.1111111111111111</v>
      </c>
      <c r="G7" s="1">
        <v>441</v>
      </c>
      <c r="H7" s="1">
        <f t="shared" si="2"/>
        <v>5.5292517006802724</v>
      </c>
      <c r="I7" s="5" t="s">
        <v>46</v>
      </c>
      <c r="J7" s="5">
        <v>27.79</v>
      </c>
    </row>
    <row r="8" spans="1:12" x14ac:dyDescent="0.25">
      <c r="A8" s="1">
        <v>5</v>
      </c>
      <c r="B8" s="1" t="s">
        <v>13</v>
      </c>
      <c r="C8" s="1">
        <v>508</v>
      </c>
      <c r="D8" s="1">
        <f t="shared" si="0"/>
        <v>44</v>
      </c>
      <c r="E8" s="1">
        <v>0.254</v>
      </c>
      <c r="F8" s="1">
        <f t="shared" si="1"/>
        <v>0.11363636363636363</v>
      </c>
      <c r="G8" s="1">
        <v>441</v>
      </c>
      <c r="H8" s="1">
        <f t="shared" si="2"/>
        <v>5.6549165120593692</v>
      </c>
      <c r="I8" s="5" t="s">
        <v>47</v>
      </c>
      <c r="J8" s="5">
        <v>27.8</v>
      </c>
    </row>
    <row r="9" spans="1:12" x14ac:dyDescent="0.25">
      <c r="A9" s="1">
        <v>6</v>
      </c>
      <c r="B9" s="1" t="s">
        <v>14</v>
      </c>
      <c r="C9" s="1">
        <v>552</v>
      </c>
      <c r="D9" s="1">
        <f t="shared" si="0"/>
        <v>44</v>
      </c>
      <c r="E9" s="1">
        <v>0.254</v>
      </c>
      <c r="F9" s="1">
        <f t="shared" si="1"/>
        <v>0.11363636363636363</v>
      </c>
      <c r="G9" s="1">
        <v>441</v>
      </c>
      <c r="H9" s="1">
        <f t="shared" si="2"/>
        <v>5.6549165120593692</v>
      </c>
      <c r="I9" s="5" t="s">
        <v>48</v>
      </c>
      <c r="J9" s="5">
        <v>27.81</v>
      </c>
    </row>
    <row r="11" spans="1:12" x14ac:dyDescent="0.25">
      <c r="C11" s="1" t="s">
        <v>18</v>
      </c>
      <c r="D11" s="1">
        <f>AVERAGE(D4:D9)</f>
        <v>48.333333333333336</v>
      </c>
      <c r="G11" s="1" t="s">
        <v>18</v>
      </c>
      <c r="H11" s="1">
        <f>AVERAGE(H6:H9)</f>
        <v>5.5056895485466919</v>
      </c>
      <c r="I11" s="1" t="s">
        <v>18</v>
      </c>
      <c r="J11" s="1">
        <f>AVERAGE(J6:J9)</f>
        <v>27.7775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8.28515625" style="1" bestFit="1" customWidth="1"/>
    <col min="8" max="8" width="12" style="1" bestFit="1" customWidth="1"/>
    <col min="9" max="9" width="11" style="1" bestFit="1" customWidth="1"/>
    <col min="10" max="10" width="12" style="1" bestFit="1" customWidth="1"/>
    <col min="11" max="11" width="11.7109375" style="1" bestFit="1" customWidth="1"/>
    <col min="12" max="12" width="7.7109375" style="1" bestFit="1" customWidth="1"/>
    <col min="13" max="16384" width="9.140625" style="1"/>
  </cols>
  <sheetData>
    <row r="1" spans="1:12" customFormat="1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15</v>
      </c>
      <c r="L1" s="1" t="s">
        <v>25</v>
      </c>
    </row>
    <row r="2" spans="1:12" customFormat="1" x14ac:dyDescent="0.25">
      <c r="A2" s="1"/>
      <c r="B2" s="1"/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16</v>
      </c>
      <c r="J2" s="1" t="s">
        <v>16</v>
      </c>
      <c r="K2" s="1" t="s">
        <v>16</v>
      </c>
      <c r="L2" s="1" t="s">
        <v>17</v>
      </c>
    </row>
    <row r="3" spans="1:12" x14ac:dyDescent="0.25">
      <c r="A3" s="1">
        <v>0</v>
      </c>
      <c r="B3" s="1" t="s">
        <v>8</v>
      </c>
      <c r="E3" s="1">
        <v>0.254</v>
      </c>
      <c r="G3" s="1">
        <v>441</v>
      </c>
      <c r="I3" s="4"/>
      <c r="J3" s="4"/>
    </row>
    <row r="4" spans="1:12" x14ac:dyDescent="0.25">
      <c r="A4" s="1">
        <v>1</v>
      </c>
      <c r="B4" s="1" t="s">
        <v>9</v>
      </c>
      <c r="E4" s="1">
        <v>0.254</v>
      </c>
      <c r="G4" s="1">
        <v>441</v>
      </c>
      <c r="I4" s="4"/>
      <c r="J4" s="4"/>
    </row>
    <row r="5" spans="1:12" x14ac:dyDescent="0.25">
      <c r="A5" s="1">
        <v>2</v>
      </c>
      <c r="B5" s="1" t="s">
        <v>10</v>
      </c>
      <c r="E5" s="1">
        <v>0.254</v>
      </c>
      <c r="G5" s="1">
        <v>441</v>
      </c>
      <c r="I5" s="4"/>
      <c r="J5" s="4"/>
    </row>
    <row r="6" spans="1:12" x14ac:dyDescent="0.25">
      <c r="A6" s="1">
        <v>3</v>
      </c>
      <c r="B6" s="1" t="s">
        <v>11</v>
      </c>
      <c r="C6" s="1">
        <v>15</v>
      </c>
      <c r="E6" s="1">
        <v>0.254</v>
      </c>
      <c r="G6" s="1">
        <v>441</v>
      </c>
      <c r="I6" s="5" t="s">
        <v>61</v>
      </c>
      <c r="J6" s="5">
        <v>34.020000000000003</v>
      </c>
      <c r="K6" s="1">
        <v>25.5</v>
      </c>
      <c r="L6" s="5">
        <v>65</v>
      </c>
    </row>
    <row r="7" spans="1:12" x14ac:dyDescent="0.25">
      <c r="A7" s="1">
        <v>4</v>
      </c>
      <c r="B7" s="1" t="s">
        <v>12</v>
      </c>
      <c r="C7" s="1">
        <v>38</v>
      </c>
      <c r="D7" s="1">
        <f>C7-C6</f>
        <v>23</v>
      </c>
      <c r="E7" s="1">
        <v>0.254</v>
      </c>
      <c r="F7" s="1">
        <f>5/D7</f>
        <v>0.21739130434782608</v>
      </c>
      <c r="G7" s="1">
        <v>441</v>
      </c>
      <c r="H7" s="1">
        <f>F7*86400*E7/G7</f>
        <v>10.81810115350488</v>
      </c>
      <c r="I7" s="5" t="s">
        <v>62</v>
      </c>
      <c r="J7" s="5">
        <v>34.020000000000003</v>
      </c>
    </row>
    <row r="8" spans="1:12" x14ac:dyDescent="0.25">
      <c r="A8" s="1">
        <v>5</v>
      </c>
      <c r="B8" s="1" t="s">
        <v>13</v>
      </c>
      <c r="C8" s="1">
        <v>60</v>
      </c>
      <c r="D8" s="1">
        <f>C8-C7</f>
        <v>22</v>
      </c>
      <c r="E8" s="1">
        <v>0.254</v>
      </c>
      <c r="F8" s="1">
        <f>5/D8</f>
        <v>0.22727272727272727</v>
      </c>
      <c r="G8" s="1">
        <v>441</v>
      </c>
      <c r="H8" s="1">
        <f>F8*86400*E8/G8</f>
        <v>11.309833024118738</v>
      </c>
      <c r="I8" s="5" t="s">
        <v>63</v>
      </c>
      <c r="J8" s="5">
        <v>33.86</v>
      </c>
    </row>
    <row r="9" spans="1:12" x14ac:dyDescent="0.25">
      <c r="A9" s="1">
        <v>6</v>
      </c>
      <c r="B9" s="1" t="s">
        <v>14</v>
      </c>
      <c r="C9" s="1">
        <v>82</v>
      </c>
      <c r="D9" s="1">
        <f>C9-C8</f>
        <v>22</v>
      </c>
      <c r="E9" s="1">
        <v>0.254</v>
      </c>
      <c r="F9" s="1">
        <f>5/D9</f>
        <v>0.22727272727272727</v>
      </c>
      <c r="G9" s="1">
        <v>441</v>
      </c>
      <c r="H9" s="1">
        <f>F9*86400*E9/G9</f>
        <v>11.309833024118738</v>
      </c>
      <c r="I9" s="5" t="s">
        <v>64</v>
      </c>
      <c r="J9" s="5">
        <v>33.880000000000003</v>
      </c>
    </row>
    <row r="11" spans="1:12" x14ac:dyDescent="0.25">
      <c r="C11" s="1" t="s">
        <v>18</v>
      </c>
      <c r="D11" s="1">
        <f>AVERAGE(D4:D9)</f>
        <v>22.333333333333332</v>
      </c>
      <c r="G11" s="1" t="s">
        <v>18</v>
      </c>
      <c r="H11" s="1">
        <f>AVERAGE(H7:H9)</f>
        <v>11.145922400580787</v>
      </c>
      <c r="I11" s="1" t="s">
        <v>18</v>
      </c>
      <c r="J11" s="1">
        <f>AVERAGE(J7:J9)</f>
        <v>33.919999999999995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8.28515625" style="1" bestFit="1" customWidth="1"/>
    <col min="8" max="8" width="12" style="1" bestFit="1" customWidth="1"/>
    <col min="9" max="9" width="11" style="1" bestFit="1" customWidth="1"/>
    <col min="10" max="10" width="12" style="1" bestFit="1" customWidth="1"/>
    <col min="11" max="11" width="11.7109375" style="1" bestFit="1" customWidth="1"/>
    <col min="12" max="12" width="7.7109375" style="1" bestFit="1" customWidth="1"/>
    <col min="13" max="16384" width="9.140625" style="1"/>
  </cols>
  <sheetData>
    <row r="1" spans="1:12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15</v>
      </c>
      <c r="L1" s="1" t="s">
        <v>25</v>
      </c>
    </row>
    <row r="2" spans="1:12" x14ac:dyDescent="0.25"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16</v>
      </c>
      <c r="J2" s="1" t="s">
        <v>16</v>
      </c>
      <c r="K2" s="1" t="s">
        <v>16</v>
      </c>
      <c r="L2" s="1" t="s">
        <v>17</v>
      </c>
    </row>
    <row r="3" spans="1:12" x14ac:dyDescent="0.25">
      <c r="A3" s="1">
        <v>0</v>
      </c>
      <c r="B3" s="1" t="s">
        <v>8</v>
      </c>
      <c r="C3" s="1">
        <v>103</v>
      </c>
      <c r="E3" s="1">
        <v>0.254</v>
      </c>
      <c r="G3" s="1">
        <v>441</v>
      </c>
      <c r="I3" s="1" t="s">
        <v>54</v>
      </c>
      <c r="J3" s="5">
        <v>32.31</v>
      </c>
    </row>
    <row r="4" spans="1:12" x14ac:dyDescent="0.25">
      <c r="A4" s="1">
        <v>1</v>
      </c>
      <c r="B4" s="1" t="s">
        <v>9</v>
      </c>
      <c r="C4" s="1">
        <v>129</v>
      </c>
      <c r="D4" s="1">
        <f t="shared" ref="D4:D9" si="0">C4-C3</f>
        <v>26</v>
      </c>
      <c r="E4" s="1">
        <v>0.254</v>
      </c>
      <c r="F4" s="1">
        <f t="shared" ref="F4:F9" si="1">5/D4</f>
        <v>0.19230769230769232</v>
      </c>
      <c r="G4" s="1">
        <v>441</v>
      </c>
      <c r="H4" s="1">
        <f t="shared" ref="H4:H9" si="2">F4*86400*E4/G4</f>
        <v>9.5698587127158561</v>
      </c>
      <c r="I4" s="1" t="s">
        <v>55</v>
      </c>
      <c r="J4" s="5">
        <v>32.61</v>
      </c>
    </row>
    <row r="5" spans="1:12" x14ac:dyDescent="0.25">
      <c r="A5" s="1">
        <v>2</v>
      </c>
      <c r="B5" s="1" t="s">
        <v>10</v>
      </c>
      <c r="C5" s="1">
        <v>153</v>
      </c>
      <c r="D5" s="1">
        <f t="shared" si="0"/>
        <v>24</v>
      </c>
      <c r="E5" s="1">
        <v>0.254</v>
      </c>
      <c r="F5" s="1">
        <f t="shared" si="1"/>
        <v>0.20833333333333334</v>
      </c>
      <c r="G5" s="1">
        <v>441</v>
      </c>
      <c r="H5" s="1">
        <f t="shared" si="2"/>
        <v>10.36734693877551</v>
      </c>
      <c r="I5" s="1" t="s">
        <v>56</v>
      </c>
      <c r="J5" s="5">
        <v>32.909999999999997</v>
      </c>
    </row>
    <row r="6" spans="1:12" x14ac:dyDescent="0.25">
      <c r="A6" s="1">
        <v>3</v>
      </c>
      <c r="B6" s="1" t="s">
        <v>11</v>
      </c>
      <c r="C6" s="1">
        <v>177</v>
      </c>
      <c r="D6" s="1">
        <f t="shared" si="0"/>
        <v>24</v>
      </c>
      <c r="E6" s="1">
        <v>0.254</v>
      </c>
      <c r="F6" s="1">
        <f t="shared" si="1"/>
        <v>0.20833333333333334</v>
      </c>
      <c r="G6" s="1">
        <v>441</v>
      </c>
      <c r="H6" s="1">
        <f t="shared" si="2"/>
        <v>10.36734693877551</v>
      </c>
      <c r="I6" s="1" t="s">
        <v>57</v>
      </c>
      <c r="J6" s="5">
        <v>33.130000000000003</v>
      </c>
      <c r="K6" s="1">
        <v>25.5</v>
      </c>
      <c r="L6" s="5">
        <v>65</v>
      </c>
    </row>
    <row r="7" spans="1:12" x14ac:dyDescent="0.25">
      <c r="A7" s="1">
        <v>4</v>
      </c>
      <c r="B7" s="1" t="s">
        <v>12</v>
      </c>
      <c r="C7" s="1">
        <v>200</v>
      </c>
      <c r="D7" s="1">
        <f t="shared" si="0"/>
        <v>23</v>
      </c>
      <c r="E7" s="1">
        <v>0.254</v>
      </c>
      <c r="F7" s="1">
        <f t="shared" si="1"/>
        <v>0.21739130434782608</v>
      </c>
      <c r="G7" s="1">
        <v>441</v>
      </c>
      <c r="H7" s="1">
        <f t="shared" si="2"/>
        <v>10.81810115350488</v>
      </c>
      <c r="I7" s="1" t="s">
        <v>58</v>
      </c>
      <c r="J7" s="5">
        <v>33.29</v>
      </c>
    </row>
    <row r="8" spans="1:12" x14ac:dyDescent="0.25">
      <c r="A8" s="1">
        <v>5</v>
      </c>
      <c r="B8" s="1" t="s">
        <v>13</v>
      </c>
      <c r="C8" s="1">
        <v>222</v>
      </c>
      <c r="D8" s="1">
        <f t="shared" si="0"/>
        <v>22</v>
      </c>
      <c r="E8" s="1">
        <v>0.254</v>
      </c>
      <c r="F8" s="1">
        <f t="shared" si="1"/>
        <v>0.22727272727272727</v>
      </c>
      <c r="G8" s="1">
        <v>441</v>
      </c>
      <c r="H8" s="1">
        <f t="shared" si="2"/>
        <v>11.309833024118738</v>
      </c>
      <c r="I8" s="1" t="s">
        <v>59</v>
      </c>
      <c r="J8" s="5">
        <v>33.39</v>
      </c>
    </row>
    <row r="9" spans="1:12" x14ac:dyDescent="0.25">
      <c r="A9" s="1">
        <v>6</v>
      </c>
      <c r="B9" s="1" t="s">
        <v>14</v>
      </c>
      <c r="C9" s="1">
        <v>244</v>
      </c>
      <c r="D9" s="1">
        <f t="shared" si="0"/>
        <v>22</v>
      </c>
      <c r="E9" s="1">
        <v>0.254</v>
      </c>
      <c r="F9" s="1">
        <f t="shared" si="1"/>
        <v>0.22727272727272727</v>
      </c>
      <c r="G9" s="1">
        <v>441</v>
      </c>
      <c r="H9" s="1">
        <f t="shared" si="2"/>
        <v>11.309833024118738</v>
      </c>
      <c r="I9" s="1" t="s">
        <v>60</v>
      </c>
      <c r="J9" s="5">
        <v>33.520000000000003</v>
      </c>
    </row>
    <row r="11" spans="1:12" x14ac:dyDescent="0.25">
      <c r="C11" s="1" t="s">
        <v>18</v>
      </c>
      <c r="D11" s="1">
        <f>AVERAGE(D4:D9)</f>
        <v>23.5</v>
      </c>
      <c r="G11" s="1" t="s">
        <v>18</v>
      </c>
      <c r="H11" s="1">
        <f>AVERAGE(H5:H9)</f>
        <v>10.834492215858676</v>
      </c>
      <c r="I11" s="1" t="s">
        <v>18</v>
      </c>
      <c r="J11" s="1">
        <f>AVERAGE(J5:J9)</f>
        <v>33.247999999999998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7.85546875" style="1" bestFit="1" customWidth="1"/>
    <col min="8" max="8" width="9.85546875" style="1" bestFit="1" customWidth="1"/>
    <col min="9" max="9" width="11" style="1" bestFit="1" customWidth="1"/>
    <col min="10" max="10" width="10.85546875" style="1" bestFit="1" customWidth="1"/>
    <col min="11" max="11" width="11.7109375" style="1" bestFit="1" customWidth="1"/>
    <col min="12" max="12" width="7.7109375" style="1" bestFit="1" customWidth="1"/>
    <col min="13" max="16384" width="9.140625" style="1"/>
  </cols>
  <sheetData>
    <row r="1" spans="1:12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15</v>
      </c>
      <c r="L1" s="1" t="s">
        <v>25</v>
      </c>
    </row>
    <row r="2" spans="1:12" x14ac:dyDescent="0.25"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16</v>
      </c>
      <c r="J2" s="1" t="s">
        <v>16</v>
      </c>
      <c r="K2" s="1" t="s">
        <v>16</v>
      </c>
      <c r="L2" s="1" t="s">
        <v>17</v>
      </c>
    </row>
    <row r="3" spans="1:12" x14ac:dyDescent="0.25">
      <c r="A3" s="1">
        <v>0</v>
      </c>
      <c r="B3" s="1" t="s">
        <v>8</v>
      </c>
      <c r="E3" s="1">
        <v>0.254</v>
      </c>
      <c r="G3" s="1">
        <v>441</v>
      </c>
      <c r="I3" s="4"/>
      <c r="J3" s="4"/>
    </row>
    <row r="4" spans="1:12" x14ac:dyDescent="0.25">
      <c r="A4" s="1">
        <v>1</v>
      </c>
      <c r="B4" s="1" t="s">
        <v>9</v>
      </c>
      <c r="E4" s="1">
        <v>0.254</v>
      </c>
      <c r="G4" s="1">
        <v>441</v>
      </c>
      <c r="I4" s="4"/>
      <c r="J4" s="4"/>
    </row>
    <row r="5" spans="1:12" x14ac:dyDescent="0.25">
      <c r="A5" s="1">
        <v>2</v>
      </c>
      <c r="B5" s="1" t="s">
        <v>10</v>
      </c>
      <c r="C5" s="1">
        <v>14</v>
      </c>
      <c r="E5" s="1">
        <v>0.254</v>
      </c>
      <c r="G5" s="1">
        <v>441</v>
      </c>
      <c r="I5" s="5" t="s">
        <v>49</v>
      </c>
      <c r="J5" s="5">
        <v>35.840000000000003</v>
      </c>
    </row>
    <row r="6" spans="1:12" x14ac:dyDescent="0.25">
      <c r="A6" s="1">
        <v>3</v>
      </c>
      <c r="B6" s="1" t="s">
        <v>11</v>
      </c>
      <c r="C6" s="1">
        <v>31</v>
      </c>
      <c r="D6" s="1">
        <f>C6-C5</f>
        <v>17</v>
      </c>
      <c r="E6" s="1">
        <v>0.254</v>
      </c>
      <c r="F6" s="1">
        <f>5/D6</f>
        <v>0.29411764705882354</v>
      </c>
      <c r="G6" s="1">
        <v>441</v>
      </c>
      <c r="H6" s="1">
        <f>F6*86400*E6/G6</f>
        <v>14.636254501800721</v>
      </c>
      <c r="I6" s="5" t="s">
        <v>50</v>
      </c>
      <c r="J6" s="5">
        <v>35.99</v>
      </c>
      <c r="K6" s="1">
        <v>24.5</v>
      </c>
      <c r="L6" s="5">
        <v>75</v>
      </c>
    </row>
    <row r="7" spans="1:12" x14ac:dyDescent="0.25">
      <c r="A7" s="1">
        <v>4</v>
      </c>
      <c r="B7" s="1" t="s">
        <v>12</v>
      </c>
      <c r="C7" s="1">
        <v>46</v>
      </c>
      <c r="D7" s="1">
        <f>C7-C6</f>
        <v>15</v>
      </c>
      <c r="E7" s="1">
        <v>0.254</v>
      </c>
      <c r="F7" s="1">
        <f>5/D7</f>
        <v>0.33333333333333331</v>
      </c>
      <c r="G7" s="1">
        <v>441</v>
      </c>
      <c r="H7" s="1">
        <f>F7*86400*E7/G7</f>
        <v>16.587755102040816</v>
      </c>
      <c r="I7" s="5" t="s">
        <v>51</v>
      </c>
      <c r="J7" s="5">
        <v>36.04</v>
      </c>
    </row>
    <row r="8" spans="1:12" x14ac:dyDescent="0.25">
      <c r="A8" s="1">
        <v>5</v>
      </c>
      <c r="B8" s="1" t="s">
        <v>13</v>
      </c>
      <c r="C8" s="1">
        <v>60</v>
      </c>
      <c r="D8" s="1">
        <f>C8-C7</f>
        <v>14</v>
      </c>
      <c r="E8" s="1">
        <v>0.254</v>
      </c>
      <c r="F8" s="1">
        <f>5/D8</f>
        <v>0.35714285714285715</v>
      </c>
      <c r="G8" s="1">
        <v>441</v>
      </c>
      <c r="H8" s="1">
        <f>F8*86400*E8/G8</f>
        <v>17.772594752186588</v>
      </c>
      <c r="I8" s="5" t="s">
        <v>52</v>
      </c>
      <c r="J8" s="5">
        <v>36.07</v>
      </c>
    </row>
    <row r="9" spans="1:12" x14ac:dyDescent="0.25">
      <c r="A9" s="1">
        <v>6</v>
      </c>
      <c r="B9" s="1" t="s">
        <v>14</v>
      </c>
      <c r="C9" s="1">
        <v>74</v>
      </c>
      <c r="D9" s="1">
        <f>C9-C8</f>
        <v>14</v>
      </c>
      <c r="E9" s="1">
        <v>0.254</v>
      </c>
      <c r="F9" s="1">
        <f>5/D9</f>
        <v>0.35714285714285715</v>
      </c>
      <c r="G9" s="1">
        <v>441</v>
      </c>
      <c r="H9" s="1">
        <f>F9*86400*E9/G9</f>
        <v>17.772594752186588</v>
      </c>
      <c r="I9" s="5" t="s">
        <v>53</v>
      </c>
      <c r="J9" s="5">
        <v>36.090000000000003</v>
      </c>
    </row>
    <row r="11" spans="1:12" x14ac:dyDescent="0.25">
      <c r="C11" s="1" t="s">
        <v>18</v>
      </c>
      <c r="D11" s="1">
        <f>AVERAGE(D4:D9)</f>
        <v>15</v>
      </c>
      <c r="G11" s="1" t="s">
        <v>18</v>
      </c>
      <c r="H11" s="1">
        <f>AVERAGE(H6:H9)</f>
        <v>16.69229977705368</v>
      </c>
      <c r="I11" s="1" t="s">
        <v>18</v>
      </c>
      <c r="J11" s="1">
        <f>AVERAGE(J6:J9)</f>
        <v>36.047499999999999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/>
  </sheetViews>
  <sheetFormatPr defaultRowHeight="15" x14ac:dyDescent="0.25"/>
  <cols>
    <col min="1" max="6" width="9.140625" style="1"/>
    <col min="7" max="7" width="10.7109375" style="1" bestFit="1" customWidth="1"/>
    <col min="8" max="8" width="9.85546875" style="1" bestFit="1" customWidth="1"/>
    <col min="9" max="11" width="8.85546875" style="1" bestFit="1" customWidth="1"/>
    <col min="12" max="12" width="18.140625" style="1" bestFit="1" customWidth="1"/>
    <col min="13" max="16384" width="9.140625" style="1"/>
  </cols>
  <sheetData>
    <row r="1" spans="1:17" s="2" customFormat="1" x14ac:dyDescent="0.25">
      <c r="A1" s="2" t="s">
        <v>27</v>
      </c>
      <c r="B1" s="2" t="s">
        <v>28</v>
      </c>
      <c r="C1" s="2" t="s">
        <v>38</v>
      </c>
      <c r="D1" s="2" t="s">
        <v>29</v>
      </c>
      <c r="E1" s="2" t="s">
        <v>69</v>
      </c>
      <c r="F1" s="2" t="s">
        <v>67</v>
      </c>
      <c r="G1" s="2" t="s">
        <v>65</v>
      </c>
      <c r="H1" s="2" t="s">
        <v>32</v>
      </c>
      <c r="I1" s="2" t="s">
        <v>30</v>
      </c>
      <c r="J1" s="2" t="s">
        <v>31</v>
      </c>
      <c r="K1" s="2" t="s">
        <v>33</v>
      </c>
      <c r="L1" s="2" t="s">
        <v>68</v>
      </c>
      <c r="M1" s="2" t="s">
        <v>39</v>
      </c>
      <c r="N1" s="2" t="s">
        <v>40</v>
      </c>
      <c r="O1" s="2" t="s">
        <v>66</v>
      </c>
      <c r="P1" s="2" t="s">
        <v>70</v>
      </c>
      <c r="Q1" s="2" t="s">
        <v>71</v>
      </c>
    </row>
    <row r="2" spans="1:17" s="3" customFormat="1" x14ac:dyDescent="0.25">
      <c r="A2" s="3" t="s">
        <v>34</v>
      </c>
      <c r="B2" s="3" t="s">
        <v>34</v>
      </c>
      <c r="C2" s="3" t="s">
        <v>34</v>
      </c>
      <c r="D2" s="3" t="s">
        <v>37</v>
      </c>
      <c r="G2" s="3" t="s">
        <v>35</v>
      </c>
      <c r="H2" s="3" t="s">
        <v>6</v>
      </c>
      <c r="I2" s="3" t="s">
        <v>36</v>
      </c>
      <c r="J2" s="3" t="s">
        <v>36</v>
      </c>
      <c r="K2" s="3" t="s">
        <v>36</v>
      </c>
      <c r="L2" s="3" t="s">
        <v>36</v>
      </c>
      <c r="M2" s="3" t="s">
        <v>17</v>
      </c>
      <c r="N2" s="3" t="s">
        <v>41</v>
      </c>
    </row>
    <row r="3" spans="1:17" s="3" customFormat="1" x14ac:dyDescent="0.25">
      <c r="A3" s="1">
        <v>27.78</v>
      </c>
      <c r="B3" s="1">
        <v>24</v>
      </c>
      <c r="C3" s="1">
        <f t="shared" ref="C3:C7" si="0">-B3+A3</f>
        <v>3.7800000000000011</v>
      </c>
      <c r="D3" s="1">
        <v>0.02</v>
      </c>
      <c r="E3" s="1">
        <f>9.81*(C3/AVERAGE(A3,B3))*(D3/4)^3/(0.000016*0.000023)</f>
        <v>486.50908106201848</v>
      </c>
      <c r="F3" s="1">
        <f>0.59*E3^0.25</f>
        <v>2.7709248623804239</v>
      </c>
      <c r="G3" s="1">
        <f>F3*0.0267/(D3/4)</f>
        <v>14.796738765111463</v>
      </c>
      <c r="H3" s="1">
        <v>5.51</v>
      </c>
      <c r="I3" s="1">
        <f>0.0000000567*0.96*((273.15+A3)^4-(273.15+B3)^4)</f>
        <v>22.009556063756978</v>
      </c>
      <c r="J3" s="1">
        <f>G3*C3</f>
        <v>55.931672532121347</v>
      </c>
      <c r="K3" s="1">
        <f>(H3/(1000*86400))*(1000)*(2260*1000)</f>
        <v>144.12731481481481</v>
      </c>
      <c r="L3" s="1">
        <f>I3+J3+K3</f>
        <v>222.06854341069314</v>
      </c>
      <c r="M3" s="5">
        <v>75</v>
      </c>
      <c r="N3" s="3">
        <f>(D3/4)/F3</f>
        <v>1.8044516716720497E-3</v>
      </c>
      <c r="O3" s="7">
        <v>3360.0331400181217</v>
      </c>
      <c r="P3" s="6">
        <v>2.8268075764117122</v>
      </c>
      <c r="Q3" s="6">
        <v>5.7</v>
      </c>
    </row>
    <row r="4" spans="1:17" s="3" customFormat="1" x14ac:dyDescent="0.25">
      <c r="A4" s="1">
        <v>33.92</v>
      </c>
      <c r="B4" s="1">
        <v>25.5</v>
      </c>
      <c r="C4" s="1">
        <f t="shared" si="0"/>
        <v>8.4200000000000017</v>
      </c>
      <c r="D4" s="1">
        <v>0.02</v>
      </c>
      <c r="E4" s="1">
        <f>9.81*(C4/AVERAGE(A4,B4))*(D4/4)^3/(0.000016*0.000023)</f>
        <v>944.36664934950954</v>
      </c>
      <c r="F4" s="1">
        <f t="shared" ref="F4:F6" si="1">0.59*E4^0.25</f>
        <v>3.2706733480162784</v>
      </c>
      <c r="G4" s="1">
        <f t="shared" ref="G4:G6" si="2">F4*0.0267/(D4/4)</f>
        <v>17.465395678406928</v>
      </c>
      <c r="H4" s="1">
        <v>14.37</v>
      </c>
      <c r="I4" s="1">
        <f>0.0000000567*0.96*((273.15+A4)^4-(273.15+B4)^4)</f>
        <v>50.937314034657923</v>
      </c>
      <c r="J4" s="1">
        <f>G4*C4</f>
        <v>147.05863161218636</v>
      </c>
      <c r="K4" s="1">
        <f>(H4/(1000*86400))*(1000)*(2260*1000)</f>
        <v>375.8819444444444</v>
      </c>
      <c r="L4" s="1">
        <f t="shared" ref="L4:L7" si="3">I4+J4+K4</f>
        <v>573.87789009128869</v>
      </c>
      <c r="M4" s="5">
        <v>65</v>
      </c>
      <c r="N4" s="3">
        <f t="shared" ref="N4:N6" si="4">(D4/4)/F4</f>
        <v>1.5287371950588062E-3</v>
      </c>
      <c r="O4" s="7">
        <v>8155.2379879115015</v>
      </c>
      <c r="P4" s="6">
        <v>3.6622115292317665</v>
      </c>
      <c r="Q4" s="6">
        <v>13.19</v>
      </c>
    </row>
    <row r="5" spans="1:17" s="3" customFormat="1" x14ac:dyDescent="0.25">
      <c r="A5" s="1">
        <v>33.25</v>
      </c>
      <c r="B5" s="1">
        <v>25.5</v>
      </c>
      <c r="C5" s="1">
        <f t="shared" si="0"/>
        <v>7.75</v>
      </c>
      <c r="D5" s="1">
        <v>0.02</v>
      </c>
      <c r="E5" s="1">
        <f>9.81*(C5/AVERAGE(A5,B5))*(D5/4)^3/(0.000016*0.000023)</f>
        <v>879.13390379278474</v>
      </c>
      <c r="F5" s="1">
        <f t="shared" si="1"/>
        <v>3.2126674184822361</v>
      </c>
      <c r="G5" s="1">
        <f t="shared" si="2"/>
        <v>17.155644014695142</v>
      </c>
      <c r="H5" s="1">
        <v>11.15</v>
      </c>
      <c r="I5" s="1">
        <f>0.0000000567*0.96*((273.15+A5)^4-(273.15+B5)^4)</f>
        <v>46.72733817135402</v>
      </c>
      <c r="J5" s="1">
        <f>G5*C5</f>
        <v>132.95624111388736</v>
      </c>
      <c r="K5" s="1">
        <f>(H5/(1000*86400))*(1000)*(2260*1000)</f>
        <v>291.65509259259261</v>
      </c>
      <c r="L5" s="1">
        <f t="shared" si="3"/>
        <v>471.33867187783397</v>
      </c>
      <c r="M5" s="5">
        <v>65</v>
      </c>
      <c r="N5" s="3">
        <f t="shared" si="4"/>
        <v>1.5563391253123099E-3</v>
      </c>
      <c r="O5" s="7">
        <v>7538.8475144428157</v>
      </c>
      <c r="P5" s="6">
        <v>3.5791258953818912</v>
      </c>
      <c r="Q5" s="6">
        <v>12.31</v>
      </c>
    </row>
    <row r="6" spans="1:17" s="3" customFormat="1" x14ac:dyDescent="0.25">
      <c r="A6" s="1">
        <v>36.049999999999997</v>
      </c>
      <c r="B6" s="1">
        <v>24.5</v>
      </c>
      <c r="C6" s="1">
        <f t="shared" si="0"/>
        <v>11.549999999999997</v>
      </c>
      <c r="D6" s="1">
        <v>0.02</v>
      </c>
      <c r="E6" s="1">
        <f>9.81*(C6/AVERAGE(A6,B6))*(D6/4)^3/(0.000016*0.000023)</f>
        <v>1271.2443453128928</v>
      </c>
      <c r="F6" s="1">
        <f t="shared" si="1"/>
        <v>3.5229726382472171</v>
      </c>
      <c r="G6" s="1">
        <f t="shared" si="2"/>
        <v>18.812673888240138</v>
      </c>
      <c r="H6" s="1">
        <v>16.690000000000001</v>
      </c>
      <c r="I6" s="1">
        <f>0.0000000567*0.96*((273.15+A6)^4-(273.15+B6)^4)</f>
        <v>70.276098265638169</v>
      </c>
      <c r="J6" s="1">
        <f>G6*C6</f>
        <v>217.28638340917354</v>
      </c>
      <c r="K6" s="1">
        <f>(H6/(1000*86400))*(1000)*(2260*1000)</f>
        <v>436.56712962962962</v>
      </c>
      <c r="L6" s="1">
        <f t="shared" si="3"/>
        <v>724.12961130444137</v>
      </c>
      <c r="M6" s="5">
        <v>75</v>
      </c>
      <c r="N6" s="3">
        <f t="shared" si="4"/>
        <v>1.4192559844823681E-3</v>
      </c>
      <c r="O6" s="7">
        <v>10997.245500502233</v>
      </c>
      <c r="P6" s="6">
        <v>3.9963068882007393</v>
      </c>
      <c r="Q6" s="6">
        <v>15.15</v>
      </c>
    </row>
    <row r="7" spans="1:17" x14ac:dyDescent="0.25">
      <c r="A7" s="1">
        <v>48</v>
      </c>
      <c r="B7" s="1">
        <v>25.5</v>
      </c>
      <c r="C7" s="1">
        <f t="shared" si="0"/>
        <v>22.5</v>
      </c>
      <c r="D7" s="1">
        <v>0.02</v>
      </c>
      <c r="E7" s="1">
        <f>9.81*(C7/AVERAGE(A7,B7))*(D7/4)^3/(0.000016*0.000023)</f>
        <v>2040.1231144631774</v>
      </c>
      <c r="F7" s="1">
        <f t="shared" ref="F7" si="5">0.59*E7^0.25</f>
        <v>3.9652092054290708</v>
      </c>
      <c r="G7" s="1">
        <f t="shared" ref="G7" si="6">F7*0.0267/(D7/4)</f>
        <v>21.17421715699124</v>
      </c>
      <c r="H7" s="1">
        <v>0</v>
      </c>
      <c r="I7" s="1">
        <f>0.0000000567*0.96*((273.15+A7)^4-(273.15+B7)^4)</f>
        <v>145.99348741783504</v>
      </c>
      <c r="J7" s="1">
        <f>G7*C7</f>
        <v>476.41988603230288</v>
      </c>
      <c r="K7" s="1">
        <v>0</v>
      </c>
      <c r="L7" s="1">
        <f t="shared" si="3"/>
        <v>622.4133734501379</v>
      </c>
      <c r="N7" s="1" t="s">
        <v>26</v>
      </c>
      <c r="P7" s="3"/>
    </row>
    <row r="8" spans="1:17" x14ac:dyDescent="0.25">
      <c r="P8" s="3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60V</vt:lpstr>
      <vt:lpstr>100V_1</vt:lpstr>
      <vt:lpstr>100V_2</vt:lpstr>
      <vt:lpstr>120V</vt:lpstr>
      <vt:lpstr>Heat Budget</vt:lpstr>
      <vt:lpstr>Heat + Wind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2020-03-04T23:19:07Z</dcterms:modified>
</cp:coreProperties>
</file>