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son\Desktop\Box Sync\Woochul Song (UT &amp; PSU)\PSU\WCSONG (research)\Experiment (project)\Singapore\Proton transport\"/>
    </mc:Choice>
  </mc:AlternateContent>
  <xr:revisionPtr revIDLastSave="0" documentId="13_ncr:1_{D55F1620-49A7-4C6F-9A60-B82BC4370F3B}" xr6:coauthVersionLast="45" xr6:coauthVersionMax="45" xr10:uidLastSave="{00000000-0000-0000-0000-000000000000}"/>
  <bookViews>
    <workbookView xWindow="-108" yWindow="-108" windowWidth="23256" windowHeight="12576" xr2:uid="{D98FAF6B-B2CE-4728-8214-99A5850AF767}"/>
  </bookViews>
  <sheets>
    <sheet name="Sheet1" sheetId="1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8" i="12" l="1"/>
  <c r="N68" i="12"/>
  <c r="O68" i="12"/>
  <c r="L68" i="12"/>
  <c r="M67" i="12"/>
  <c r="N67" i="12"/>
  <c r="O67" i="12"/>
  <c r="L67" i="12"/>
  <c r="E95" i="12"/>
  <c r="F95" i="12"/>
  <c r="G95" i="12"/>
  <c r="H95" i="12"/>
  <c r="E96" i="12"/>
  <c r="F96" i="12"/>
  <c r="G96" i="12"/>
  <c r="H96" i="12"/>
  <c r="F94" i="12"/>
  <c r="G94" i="12"/>
  <c r="H94" i="12"/>
  <c r="E94" i="12"/>
  <c r="E91" i="12"/>
  <c r="F91" i="12"/>
  <c r="G91" i="12"/>
  <c r="H91" i="12"/>
  <c r="E92" i="12"/>
  <c r="F92" i="12"/>
  <c r="G92" i="12"/>
  <c r="H92" i="12"/>
  <c r="F90" i="12"/>
  <c r="G90" i="12"/>
  <c r="H90" i="12"/>
  <c r="E90" i="12"/>
  <c r="E78" i="12"/>
  <c r="F78" i="12"/>
  <c r="G78" i="12"/>
  <c r="H78" i="12"/>
  <c r="E79" i="12"/>
  <c r="F79" i="12"/>
  <c r="G79" i="12"/>
  <c r="H79" i="12"/>
  <c r="F77" i="12"/>
  <c r="G77" i="12"/>
  <c r="H77" i="12"/>
  <c r="E77" i="12"/>
  <c r="H76" i="12"/>
  <c r="G76" i="12"/>
  <c r="F76" i="12"/>
  <c r="E76" i="12"/>
  <c r="E69" i="12"/>
  <c r="L65" i="12"/>
  <c r="O65" i="12"/>
  <c r="N65" i="12"/>
  <c r="M65" i="12"/>
  <c r="O64" i="12"/>
  <c r="N64" i="12"/>
  <c r="M64" i="12"/>
  <c r="L64" i="12"/>
  <c r="D27" i="12"/>
  <c r="D29" i="12"/>
  <c r="D28" i="12"/>
  <c r="H89" i="12" l="1"/>
  <c r="F89" i="12"/>
  <c r="G89" i="12"/>
  <c r="E89" i="12"/>
  <c r="E71" i="12"/>
  <c r="F71" i="12"/>
  <c r="G71" i="12"/>
  <c r="H71" i="12"/>
  <c r="E72" i="12"/>
  <c r="F72" i="12"/>
  <c r="G72" i="12"/>
  <c r="H72" i="12"/>
  <c r="F70" i="12"/>
  <c r="G70" i="12"/>
  <c r="H70" i="12"/>
  <c r="E70" i="12"/>
  <c r="F69" i="12"/>
  <c r="G69" i="12"/>
  <c r="H69" i="12"/>
  <c r="F65" i="12"/>
  <c r="G65" i="12"/>
  <c r="H65" i="12"/>
  <c r="E65" i="12"/>
  <c r="F64" i="12"/>
  <c r="G64" i="12"/>
  <c r="H64" i="12"/>
  <c r="F63" i="12"/>
  <c r="G63" i="12"/>
  <c r="H63" i="12"/>
  <c r="E64" i="12"/>
  <c r="E63" i="12"/>
  <c r="F62" i="12"/>
  <c r="G62" i="12"/>
  <c r="H62" i="12"/>
  <c r="E62" i="12"/>
  <c r="M46" i="12" l="1"/>
  <c r="M53" i="12"/>
  <c r="N53" i="12"/>
  <c r="O53" i="12"/>
  <c r="L53" i="12"/>
  <c r="D45" i="12"/>
  <c r="D46" i="12"/>
  <c r="D47" i="12"/>
  <c r="S46" i="12" l="1"/>
  <c r="T46" i="12"/>
  <c r="U46" i="12"/>
  <c r="V46" i="12"/>
  <c r="W46" i="12"/>
  <c r="S47" i="12"/>
  <c r="T47" i="12"/>
  <c r="U47" i="12"/>
  <c r="V47" i="12"/>
  <c r="W47" i="12"/>
  <c r="T45" i="12"/>
  <c r="U45" i="12"/>
  <c r="V45" i="12"/>
  <c r="W45" i="12"/>
  <c r="S45" i="12"/>
  <c r="K46" i="12"/>
  <c r="L46" i="12"/>
  <c r="N46" i="12"/>
  <c r="O46" i="12"/>
  <c r="K47" i="12"/>
  <c r="L47" i="12"/>
  <c r="M47" i="12"/>
  <c r="N47" i="12"/>
  <c r="O47" i="12"/>
  <c r="L45" i="12"/>
  <c r="M45" i="12"/>
  <c r="N45" i="12"/>
  <c r="O45" i="12"/>
  <c r="K45" i="12"/>
  <c r="E46" i="12"/>
  <c r="F46" i="12"/>
  <c r="G46" i="12"/>
  <c r="H46" i="12"/>
  <c r="E47" i="12"/>
  <c r="F47" i="12"/>
  <c r="G47" i="12"/>
  <c r="H47" i="12"/>
  <c r="E45" i="12"/>
  <c r="F45" i="12"/>
  <c r="G45" i="12"/>
  <c r="H45" i="12"/>
  <c r="S38" i="12"/>
  <c r="T38" i="12"/>
  <c r="U38" i="12"/>
  <c r="V38" i="12"/>
  <c r="W38" i="12"/>
  <c r="S39" i="12"/>
  <c r="T39" i="12"/>
  <c r="U39" i="12"/>
  <c r="V39" i="12"/>
  <c r="W39" i="12"/>
  <c r="T37" i="12"/>
  <c r="U37" i="12"/>
  <c r="V37" i="12"/>
  <c r="W37" i="12"/>
  <c r="S37" i="12"/>
  <c r="K38" i="12"/>
  <c r="L38" i="12"/>
  <c r="L54" i="12" s="1"/>
  <c r="M38" i="12"/>
  <c r="M54" i="12" s="1"/>
  <c r="N38" i="12"/>
  <c r="N54" i="12" s="1"/>
  <c r="O38" i="12"/>
  <c r="O54" i="12" s="1"/>
  <c r="K39" i="12"/>
  <c r="L39" i="12"/>
  <c r="M39" i="12"/>
  <c r="N39" i="12"/>
  <c r="O39" i="12"/>
  <c r="L37" i="12"/>
  <c r="M37" i="12"/>
  <c r="N37" i="12"/>
  <c r="O37" i="12"/>
  <c r="K37" i="12"/>
  <c r="D38" i="12"/>
  <c r="E38" i="12"/>
  <c r="F38" i="12"/>
  <c r="G38" i="12"/>
  <c r="H38" i="12"/>
  <c r="D39" i="12"/>
  <c r="E39" i="12"/>
  <c r="F39" i="12"/>
  <c r="G39" i="12"/>
  <c r="H39" i="12"/>
  <c r="E37" i="12"/>
  <c r="F37" i="12"/>
  <c r="G37" i="12"/>
  <c r="H37" i="12"/>
  <c r="D37" i="12"/>
</calcChain>
</file>

<file path=xl/sharedStrings.xml><?xml version="1.0" encoding="utf-8"?>
<sst xmlns="http://schemas.openxmlformats.org/spreadsheetml/2006/main" count="127" uniqueCount="21">
  <si>
    <t>DOPC</t>
  </si>
  <si>
    <t>gA</t>
  </si>
  <si>
    <t>channel D</t>
  </si>
  <si>
    <t>H+ flux (mole/s*m2)</t>
  </si>
  <si>
    <t>H+ flux by channel (mole/s*m2)</t>
  </si>
  <si>
    <t>channel D single channel</t>
  </si>
  <si>
    <t>gA single channel</t>
  </si>
  <si>
    <t>H+ flux by single channel (mole/s*channel)</t>
  </si>
  <si>
    <t>H+ flux by single channel (number /s*channel)</t>
  </si>
  <si>
    <t>[H+] gradient (M)</t>
  </si>
  <si>
    <t>Reconstituted membrane flux</t>
  </si>
  <si>
    <t>#2 20200903 (NaCl buffer)</t>
  </si>
  <si>
    <t>#1 20200825 (NaCl buffer)</t>
  </si>
  <si>
    <t>20201002 (KCl buffer)</t>
  </si>
  <si>
    <t>Average</t>
  </si>
  <si>
    <t>STDEV</t>
  </si>
  <si>
    <t>[H+] gradient (mole/cm3))</t>
  </si>
  <si>
    <t>umoles/s cm2</t>
  </si>
  <si>
    <t>[H+] gradient (nM)</t>
  </si>
  <si>
    <t>D</t>
  </si>
  <si>
    <t>#3 20201022 (NaCl buffer)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</si>
</sst>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Sheet1!$E$94:$H$94</c:f>
                <c:numCache>
                  <c:formatCode>General</c:formatCode>
                  <c:ptCount val="4"/>
                  <c:pt idx="0">
                    <c:v>3.0203573880632649E-10</c:v>
                  </c:pt>
                  <c:pt idx="1">
                    <c:v>1.0476295074567788E-8</c:v>
                  </c:pt>
                  <c:pt idx="2">
                    <c:v>1.4279000133744681E-8</c:v>
                  </c:pt>
                  <c:pt idx="3">
                    <c:v>2.3318734920243973E-8</c:v>
                  </c:pt>
                </c:numCache>
              </c:numRef>
            </c:plus>
            <c:minus>
              <c:numRef>
                <c:f>Sheet1!$E$94:$H$94</c:f>
                <c:numCache>
                  <c:formatCode>General</c:formatCode>
                  <c:ptCount val="4"/>
                  <c:pt idx="0">
                    <c:v>3.0203573880632649E-10</c:v>
                  </c:pt>
                  <c:pt idx="1">
                    <c:v>1.0476295074567788E-8</c:v>
                  </c:pt>
                  <c:pt idx="2">
                    <c:v>1.4279000133744681E-8</c:v>
                  </c:pt>
                  <c:pt idx="3">
                    <c:v>2.3318734920243973E-8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Sheet1!$E$89:$H$89</c:f>
              <c:numCache>
                <c:formatCode>General</c:formatCode>
                <c:ptCount val="4"/>
                <c:pt idx="0">
                  <c:v>36.904265551980821</c:v>
                </c:pt>
                <c:pt idx="1">
                  <c:v>62.84647709028274</c:v>
                </c:pt>
                <c:pt idx="2">
                  <c:v>73.697320081046243</c:v>
                </c:pt>
                <c:pt idx="3">
                  <c:v>79.107038691459621</c:v>
                </c:pt>
              </c:numCache>
            </c:numRef>
          </c:xVal>
          <c:yVal>
            <c:numRef>
              <c:f>Sheet1!$E$90:$H$90</c:f>
              <c:numCache>
                <c:formatCode>General</c:formatCode>
                <c:ptCount val="4"/>
                <c:pt idx="0">
                  <c:v>2.7821857627923798E-10</c:v>
                </c:pt>
                <c:pt idx="1">
                  <c:v>6.8455541533118383E-9</c:v>
                </c:pt>
                <c:pt idx="2">
                  <c:v>1.2136471565292536E-8</c:v>
                </c:pt>
                <c:pt idx="3">
                  <c:v>2.0412390668050197E-8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E2-474A-AE2C-D6016CCEC6D8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diamond"/>
            <c:size val="11"/>
            <c:spPr>
              <a:solidFill>
                <a:srgbClr val="FFC0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Sheet1!$E$95:$H$95</c:f>
                <c:numCache>
                  <c:formatCode>General</c:formatCode>
                  <c:ptCount val="4"/>
                  <c:pt idx="0">
                    <c:v>9.1277101308383675E-10</c:v>
                  </c:pt>
                  <c:pt idx="1">
                    <c:v>1.0830098244198311E-8</c:v>
                  </c:pt>
                  <c:pt idx="2">
                    <c:v>1.4074838301418559E-8</c:v>
                  </c:pt>
                  <c:pt idx="3">
                    <c:v>2.4015206465626594E-8</c:v>
                  </c:pt>
                </c:numCache>
              </c:numRef>
            </c:plus>
            <c:minus>
              <c:numRef>
                <c:f>Sheet1!$E$95:$H$95</c:f>
                <c:numCache>
                  <c:formatCode>General</c:formatCode>
                  <c:ptCount val="4"/>
                  <c:pt idx="0">
                    <c:v>9.1277101308383675E-10</c:v>
                  </c:pt>
                  <c:pt idx="1">
                    <c:v>1.0830098244198311E-8</c:v>
                  </c:pt>
                  <c:pt idx="2">
                    <c:v>1.4074838301418559E-8</c:v>
                  </c:pt>
                  <c:pt idx="3">
                    <c:v>2.4015206465626594E-8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Sheet1!$E$89:$H$89</c:f>
              <c:numCache>
                <c:formatCode>General</c:formatCode>
                <c:ptCount val="4"/>
                <c:pt idx="0">
                  <c:v>36.904265551980821</c:v>
                </c:pt>
                <c:pt idx="1">
                  <c:v>62.84647709028274</c:v>
                </c:pt>
                <c:pt idx="2">
                  <c:v>73.697320081046243</c:v>
                </c:pt>
                <c:pt idx="3">
                  <c:v>79.107038691459621</c:v>
                </c:pt>
              </c:numCache>
            </c:numRef>
          </c:xVal>
          <c:yVal>
            <c:numRef>
              <c:f>Sheet1!$E$91:$H$91</c:f>
              <c:numCache>
                <c:formatCode>General</c:formatCode>
                <c:ptCount val="4"/>
                <c:pt idx="0">
                  <c:v>8.6305109959441584E-10</c:v>
                </c:pt>
                <c:pt idx="1">
                  <c:v>9.8134342260775514E-9</c:v>
                </c:pt>
                <c:pt idx="2">
                  <c:v>1.5507735469669695E-8</c:v>
                </c:pt>
                <c:pt idx="3">
                  <c:v>2.4391535600587932E-8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E2-474A-AE2C-D6016CCEC6D8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600FF">
                  <a:alpha val="6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6600FF">
                    <a:alpha val="60000"/>
                  </a:srgb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Sheet1!$E$96:$H$96</c:f>
                <c:numCache>
                  <c:formatCode>General</c:formatCode>
                  <c:ptCount val="4"/>
                  <c:pt idx="0">
                    <c:v>3.0684890135366257E-7</c:v>
                  </c:pt>
                  <c:pt idx="1">
                    <c:v>3.5587673436910079E-7</c:v>
                  </c:pt>
                  <c:pt idx="2">
                    <c:v>4.9330349858155555E-7</c:v>
                  </c:pt>
                  <c:pt idx="3">
                    <c:v>4.9819756359880052E-7</c:v>
                  </c:pt>
                </c:numCache>
                <c:extLst xmlns:c15="http://schemas.microsoft.com/office/drawing/2012/chart"/>
              </c:numRef>
            </c:plus>
            <c:minus>
              <c:numRef>
                <c:f>Sheet1!$E$96:$H$96</c:f>
                <c:numCache>
                  <c:formatCode>General</c:formatCode>
                  <c:ptCount val="4"/>
                  <c:pt idx="0">
                    <c:v>3.0684890135366257E-7</c:v>
                  </c:pt>
                  <c:pt idx="1">
                    <c:v>3.5587673436910079E-7</c:v>
                  </c:pt>
                  <c:pt idx="2">
                    <c:v>4.9330349858155555E-7</c:v>
                  </c:pt>
                  <c:pt idx="3">
                    <c:v>4.9819756359880052E-7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Sheet1!$E$89:$H$89</c:f>
              <c:numCache>
                <c:formatCode>General</c:formatCode>
                <c:ptCount val="4"/>
                <c:pt idx="0">
                  <c:v>36.904265551980821</c:v>
                </c:pt>
                <c:pt idx="1">
                  <c:v>62.84647709028274</c:v>
                </c:pt>
                <c:pt idx="2">
                  <c:v>73.697320081046243</c:v>
                </c:pt>
                <c:pt idx="3">
                  <c:v>79.107038691459621</c:v>
                </c:pt>
              </c:numCache>
              <c:extLst xmlns:c15="http://schemas.microsoft.com/office/drawing/2012/chart"/>
            </c:numRef>
          </c:xVal>
          <c:yVal>
            <c:numRef>
              <c:f>Sheet1!$E$92:$H$92</c:f>
              <c:numCache>
                <c:formatCode>General</c:formatCode>
                <c:ptCount val="4"/>
                <c:pt idx="0">
                  <c:v>8.3126741680109417E-7</c:v>
                </c:pt>
                <c:pt idx="1">
                  <c:v>1.3141780846859603E-6</c:v>
                </c:pt>
                <c:pt idx="2">
                  <c:v>1.6589791000626666E-6</c:v>
                </c:pt>
                <c:pt idx="3">
                  <c:v>1.7606731185246736E-6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2-BDE2-474A-AE2C-D6016CCEC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939384"/>
        <c:axId val="591936824"/>
        <c:extLst/>
      </c:scatterChart>
      <c:valAx>
        <c:axId val="591939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H+ gradient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1936824"/>
        <c:crosses val="autoZero"/>
        <c:crossBetween val="midCat"/>
        <c:majorUnit val="25"/>
        <c:minorUnit val="12.5"/>
      </c:valAx>
      <c:valAx>
        <c:axId val="59193682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</a:t>
                </a:r>
                <a:r>
                  <a:rPr lang="en-US" baseline="30000"/>
                  <a:t>+</a:t>
                </a:r>
                <a:r>
                  <a:rPr lang="en-US"/>
                  <a:t> flux of reconstitute membranes</a:t>
                </a:r>
              </a:p>
              <a:p>
                <a:pPr>
                  <a:defRPr/>
                </a:pPr>
                <a:r>
                  <a:rPr lang="en-US"/>
                  <a:t>(</a:t>
                </a:r>
                <a:r>
                  <a:rPr lang="el-GR"/>
                  <a:t>μ</a:t>
                </a:r>
                <a:r>
                  <a:rPr lang="en-US"/>
                  <a:t>mole ∙ s</a:t>
                </a:r>
                <a:r>
                  <a:rPr lang="en-US" baseline="30000"/>
                  <a:t>-1</a:t>
                </a:r>
                <a:r>
                  <a:rPr lang="en-US"/>
                  <a:t> ∙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1939384"/>
        <c:crosses val="autoZero"/>
        <c:crossBetween val="midCat"/>
        <c:dispUnits>
          <c:custUnit val="1.0000000000000004E-6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en-US"/>
                    <a:t>10</a:t>
                  </a:r>
                  <a:r>
                    <a:rPr lang="en-US" baseline="30000"/>
                    <a:t>-6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1194357005692"/>
          <c:y val="3.6379298741503467E-2"/>
          <c:w val="0.78017954981888571"/>
          <c:h val="0.80834976047574469"/>
        </c:manualLayout>
      </c:layout>
      <c:scatterChart>
        <c:scatterStyle val="lineMarker"/>
        <c:varyColors val="0"/>
        <c:ser>
          <c:idx val="0"/>
          <c:order val="0"/>
          <c:spPr>
            <a:ln w="158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Sheet1!$E$94:$H$94</c:f>
                <c:numCache>
                  <c:formatCode>General</c:formatCode>
                  <c:ptCount val="4"/>
                  <c:pt idx="0">
                    <c:v>3.0203573880632649E-10</c:v>
                  </c:pt>
                  <c:pt idx="1">
                    <c:v>1.0476295074567788E-8</c:v>
                  </c:pt>
                  <c:pt idx="2">
                    <c:v>1.4279000133744681E-8</c:v>
                  </c:pt>
                  <c:pt idx="3">
                    <c:v>2.3318734920243973E-8</c:v>
                  </c:pt>
                </c:numCache>
              </c:numRef>
            </c:plus>
            <c:minus>
              <c:numRef>
                <c:f>Sheet1!$E$94:$H$94</c:f>
                <c:numCache>
                  <c:formatCode>General</c:formatCode>
                  <c:ptCount val="4"/>
                  <c:pt idx="0">
                    <c:v>3.0203573880632649E-10</c:v>
                  </c:pt>
                  <c:pt idx="1">
                    <c:v>1.0476295074567788E-8</c:v>
                  </c:pt>
                  <c:pt idx="2">
                    <c:v>1.4279000133744681E-8</c:v>
                  </c:pt>
                  <c:pt idx="3">
                    <c:v>2.3318734920243973E-8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Sheet1!$E$89:$H$89</c:f>
              <c:numCache>
                <c:formatCode>General</c:formatCode>
                <c:ptCount val="4"/>
                <c:pt idx="0">
                  <c:v>36.904265551980821</c:v>
                </c:pt>
                <c:pt idx="1">
                  <c:v>62.84647709028274</c:v>
                </c:pt>
                <c:pt idx="2">
                  <c:v>73.697320081046243</c:v>
                </c:pt>
                <c:pt idx="3">
                  <c:v>79.107038691459621</c:v>
                </c:pt>
              </c:numCache>
            </c:numRef>
          </c:xVal>
          <c:yVal>
            <c:numRef>
              <c:f>Sheet1!$E$90:$H$90</c:f>
              <c:numCache>
                <c:formatCode>General</c:formatCode>
                <c:ptCount val="4"/>
                <c:pt idx="0">
                  <c:v>2.7821857627923798E-10</c:v>
                </c:pt>
                <c:pt idx="1">
                  <c:v>6.8455541533118383E-9</c:v>
                </c:pt>
                <c:pt idx="2">
                  <c:v>1.2136471565292536E-8</c:v>
                </c:pt>
                <c:pt idx="3">
                  <c:v>2.0412390668050197E-8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99-49F6-8893-72A46804FD64}"/>
            </c:ext>
          </c:extLst>
        </c:ser>
        <c:ser>
          <c:idx val="1"/>
          <c:order val="1"/>
          <c:spPr>
            <a:ln w="12700" cap="rnd">
              <a:solidFill>
                <a:srgbClr val="FFC000"/>
              </a:solidFill>
              <a:round/>
            </a:ln>
            <a:effectLst/>
          </c:spPr>
          <c:marker>
            <c:symbol val="diamond"/>
            <c:size val="11"/>
            <c:spPr>
              <a:solidFill>
                <a:schemeClr val="accent4">
                  <a:alpha val="63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Sheet1!$E$95:$H$95</c:f>
                <c:numCache>
                  <c:formatCode>General</c:formatCode>
                  <c:ptCount val="4"/>
                  <c:pt idx="0">
                    <c:v>9.1277101308383675E-10</c:v>
                  </c:pt>
                  <c:pt idx="1">
                    <c:v>1.0830098244198311E-8</c:v>
                  </c:pt>
                  <c:pt idx="2">
                    <c:v>1.4074838301418559E-8</c:v>
                  </c:pt>
                  <c:pt idx="3">
                    <c:v>2.4015206465626594E-8</c:v>
                  </c:pt>
                </c:numCache>
              </c:numRef>
            </c:plus>
            <c:minus>
              <c:numRef>
                <c:f>Sheet1!$E$95:$H$95</c:f>
                <c:numCache>
                  <c:formatCode>General</c:formatCode>
                  <c:ptCount val="4"/>
                  <c:pt idx="0">
                    <c:v>9.1277101308383675E-10</c:v>
                  </c:pt>
                  <c:pt idx="1">
                    <c:v>1.0830098244198311E-8</c:v>
                  </c:pt>
                  <c:pt idx="2">
                    <c:v>1.4074838301418559E-8</c:v>
                  </c:pt>
                  <c:pt idx="3">
                    <c:v>2.4015206465626594E-8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Sheet1!$E$89:$H$89</c:f>
              <c:numCache>
                <c:formatCode>General</c:formatCode>
                <c:ptCount val="4"/>
                <c:pt idx="0">
                  <c:v>36.904265551980821</c:v>
                </c:pt>
                <c:pt idx="1">
                  <c:v>62.84647709028274</c:v>
                </c:pt>
                <c:pt idx="2">
                  <c:v>73.697320081046243</c:v>
                </c:pt>
                <c:pt idx="3">
                  <c:v>79.107038691459621</c:v>
                </c:pt>
              </c:numCache>
            </c:numRef>
          </c:xVal>
          <c:yVal>
            <c:numRef>
              <c:f>Sheet1!$E$91:$H$91</c:f>
              <c:numCache>
                <c:formatCode>General</c:formatCode>
                <c:ptCount val="4"/>
                <c:pt idx="0">
                  <c:v>8.6305109959441584E-10</c:v>
                </c:pt>
                <c:pt idx="1">
                  <c:v>9.8134342260775514E-9</c:v>
                </c:pt>
                <c:pt idx="2">
                  <c:v>1.5507735469669695E-8</c:v>
                </c:pt>
                <c:pt idx="3">
                  <c:v>2.4391535600587932E-8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99-49F6-8893-72A46804F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939384"/>
        <c:axId val="5919368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Sheet1!$E$96:$H$96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3.0684890135366257E-7</c:v>
                        </c:pt>
                        <c:pt idx="1">
                          <c:v>3.5587673436910079E-7</c:v>
                        </c:pt>
                        <c:pt idx="2">
                          <c:v>4.9330349858155555E-7</c:v>
                        </c:pt>
                        <c:pt idx="3">
                          <c:v>4.9819756359880052E-7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Sheet1!$E$96:$H$96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3.0684890135366257E-7</c:v>
                        </c:pt>
                        <c:pt idx="1">
                          <c:v>3.5587673436910079E-7</c:v>
                        </c:pt>
                        <c:pt idx="2">
                          <c:v>4.9330349858155555E-7</c:v>
                        </c:pt>
                        <c:pt idx="3">
                          <c:v>4.9819756359880052E-7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x"/>
                  <c:errBarType val="both"/>
                  <c:errValType val="fixedVal"/>
                  <c:noEndCap val="0"/>
                  <c:val val="1"/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Sheet1!$E$89:$H$89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36.904265551980821</c:v>
                      </c:pt>
                      <c:pt idx="1">
                        <c:v>62.84647709028274</c:v>
                      </c:pt>
                      <c:pt idx="2">
                        <c:v>73.697320081046243</c:v>
                      </c:pt>
                      <c:pt idx="3">
                        <c:v>79.107038691459621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Sheet1!$E$92:$H$92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8.3126741680109417E-7</c:v>
                      </c:pt>
                      <c:pt idx="1">
                        <c:v>1.3141780846859603E-6</c:v>
                      </c:pt>
                      <c:pt idx="2">
                        <c:v>1.6589791000626666E-6</c:v>
                      </c:pt>
                      <c:pt idx="3">
                        <c:v>1.7606731185246736E-6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899-49F6-8893-72A46804FD64}"/>
                  </c:ext>
                </c:extLst>
              </c15:ser>
            </c15:filteredScatterSeries>
          </c:ext>
        </c:extLst>
      </c:scatterChart>
      <c:valAx>
        <c:axId val="591939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H+ gradient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1936824"/>
        <c:crossesAt val="-1.0000000000000005E-8"/>
        <c:crossBetween val="midCat"/>
        <c:majorUnit val="25"/>
        <c:minorUnit val="12.5"/>
      </c:valAx>
      <c:valAx>
        <c:axId val="591936824"/>
        <c:scaling>
          <c:orientation val="minMax"/>
          <c:min val="-1.0000000000000005E-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</a:t>
                </a:r>
                <a:r>
                  <a:rPr lang="en-US" baseline="30000"/>
                  <a:t>+</a:t>
                </a:r>
                <a:r>
                  <a:rPr lang="en-US" baseline="0"/>
                  <a:t> flux of reconstitute membranes</a:t>
                </a:r>
              </a:p>
              <a:p>
                <a:pPr>
                  <a:defRPr/>
                </a:pPr>
                <a:r>
                  <a:rPr lang="en-US" baseline="0"/>
                  <a:t>(</a:t>
                </a:r>
                <a:r>
                  <a:rPr lang="el-GR" baseline="0">
                    <a:latin typeface="Arial" panose="020B0604020202020204" pitchFamily="34" charset="0"/>
                    <a:cs typeface="Arial" panose="020B0604020202020204" pitchFamily="34" charset="0"/>
                  </a:rPr>
                  <a:t>μ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mole </a:t>
                </a:r>
                <a:r>
                  <a:rPr lang="en-US" sz="1200" b="0" i="0" u="none" strike="noStrike" baseline="0">
                    <a:effectLst/>
                  </a:rPr>
                  <a:t>∙ 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s</a:t>
                </a:r>
                <a:r>
                  <a:rPr lang="en-US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en-US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∙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 cm</a:t>
                </a:r>
                <a:r>
                  <a:rPr lang="en-US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-2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9665713173298742E-2"/>
              <c:y val="0.15888888888888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1939384"/>
        <c:crosses val="autoZero"/>
        <c:crossBetween val="midCat"/>
        <c:dispUnits>
          <c:custUnit val="1.0000000000000005E-8"/>
          <c:dispUnitsLbl>
            <c:layout>
              <c:manualLayout>
                <c:xMode val="edge"/>
                <c:yMode val="edge"/>
                <c:x val="8.7696162800348407E-2"/>
                <c:y val="4.3594342373869936E-2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en-US"/>
                    <a:t>10</a:t>
                  </a:r>
                  <a:r>
                    <a:rPr lang="en-US" baseline="30000"/>
                    <a:t>-8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Sheet1!$L$67:$O$67</c:f>
                <c:numCache>
                  <c:formatCode>General</c:formatCode>
                  <c:ptCount val="4"/>
                  <c:pt idx="0">
                    <c:v>1.7996110420146275E-2</c:v>
                  </c:pt>
                  <c:pt idx="1">
                    <c:v>4.1090612998859979E-2</c:v>
                  </c:pt>
                  <c:pt idx="2">
                    <c:v>3.7924119269042531E-2</c:v>
                  </c:pt>
                  <c:pt idx="3">
                    <c:v>3.2426527391125518E-2</c:v>
                  </c:pt>
                </c:numCache>
              </c:numRef>
            </c:plus>
            <c:minus>
              <c:numRef>
                <c:f>Sheet1!$L$67:$O$67</c:f>
                <c:numCache>
                  <c:formatCode>General</c:formatCode>
                  <c:ptCount val="4"/>
                  <c:pt idx="0">
                    <c:v>1.7996110420146275E-2</c:v>
                  </c:pt>
                  <c:pt idx="1">
                    <c:v>4.1090612998859979E-2</c:v>
                  </c:pt>
                  <c:pt idx="2">
                    <c:v>3.7924119269042531E-2</c:v>
                  </c:pt>
                  <c:pt idx="3">
                    <c:v>3.2426527391125518E-2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Sheet1!$L$63:$O$63</c:f>
              <c:numCache>
                <c:formatCode>General</c:formatCode>
                <c:ptCount val="4"/>
                <c:pt idx="0">
                  <c:v>37</c:v>
                </c:pt>
                <c:pt idx="1">
                  <c:v>63</c:v>
                </c:pt>
                <c:pt idx="2">
                  <c:v>74</c:v>
                </c:pt>
                <c:pt idx="3">
                  <c:v>80</c:v>
                </c:pt>
              </c:numCache>
            </c:numRef>
          </c:cat>
          <c:val>
            <c:numRef>
              <c:f>Sheet1!$L$64:$O$64</c:f>
              <c:numCache>
                <c:formatCode>General</c:formatCode>
                <c:ptCount val="4"/>
                <c:pt idx="0">
                  <c:v>1.7031141179041361E-2</c:v>
                </c:pt>
                <c:pt idx="1">
                  <c:v>8.6428819374150923E-2</c:v>
                </c:pt>
                <c:pt idx="2">
                  <c:v>9.8175920829065566E-2</c:v>
                </c:pt>
                <c:pt idx="3">
                  <c:v>0.11587826671088704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E-4FA4-93D1-BC9E7F0AEF99}"/>
            </c:ext>
          </c:extLst>
        </c:ser>
        <c:ser>
          <c:idx val="1"/>
          <c:order val="1"/>
          <c:spPr>
            <a:solidFill>
              <a:srgbClr val="6600FF">
                <a:alpha val="64000"/>
              </a:srgb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Sheet1!$L$68:$O$68</c:f>
                <c:numCache>
                  <c:formatCode>General</c:formatCode>
                  <c:ptCount val="4"/>
                  <c:pt idx="0">
                    <c:v>3.3272309683337467</c:v>
                  </c:pt>
                  <c:pt idx="1">
                    <c:v>3.886692956140017</c:v>
                  </c:pt>
                  <c:pt idx="2">
                    <c:v>5.3505921657083748</c:v>
                  </c:pt>
                  <c:pt idx="3">
                    <c:v>5.3966173798677213</c:v>
                  </c:pt>
                </c:numCache>
              </c:numRef>
            </c:plus>
            <c:minus>
              <c:numRef>
                <c:f>Sheet1!$L$68:$O$68</c:f>
                <c:numCache>
                  <c:formatCode>General</c:formatCode>
                  <c:ptCount val="4"/>
                  <c:pt idx="0">
                    <c:v>3.3272309683337467</c:v>
                  </c:pt>
                  <c:pt idx="1">
                    <c:v>3.886692956140017</c:v>
                  </c:pt>
                  <c:pt idx="2">
                    <c:v>5.3505921657083748</c:v>
                  </c:pt>
                  <c:pt idx="3">
                    <c:v>5.3966173798677213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Sheet1!$L$63:$O$63</c:f>
              <c:numCache>
                <c:formatCode>General</c:formatCode>
                <c:ptCount val="4"/>
                <c:pt idx="0">
                  <c:v>37</c:v>
                </c:pt>
                <c:pt idx="1">
                  <c:v>63</c:v>
                </c:pt>
                <c:pt idx="2">
                  <c:v>74</c:v>
                </c:pt>
                <c:pt idx="3">
                  <c:v>80</c:v>
                </c:pt>
              </c:numCache>
            </c:numRef>
          </c:cat>
          <c:val>
            <c:numRef>
              <c:f>Sheet1!$L$65:$O$65</c:f>
              <c:numCache>
                <c:formatCode>General</c:formatCode>
                <c:ptCount val="4"/>
                <c:pt idx="0">
                  <c:v>9.0075905130777034</c:v>
                </c:pt>
                <c:pt idx="1">
                  <c:v>14.170961697961696</c:v>
                </c:pt>
                <c:pt idx="2">
                  <c:v>17.851115355860138</c:v>
                </c:pt>
                <c:pt idx="3">
                  <c:v>18.863730185674655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8E-4FA4-93D1-BC9E7F0AE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4714424"/>
        <c:axId val="564714744"/>
      </c:barChart>
      <c:catAx>
        <c:axId val="564714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H+ gradient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4714744"/>
        <c:crossesAt val="1.0000000000000002E-2"/>
        <c:auto val="1"/>
        <c:lblAlgn val="ctr"/>
        <c:lblOffset val="100"/>
        <c:noMultiLvlLbl val="0"/>
      </c:catAx>
      <c:valAx>
        <c:axId val="564714744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Single channel H+ permeation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4714424"/>
        <c:crosses val="autoZero"/>
        <c:crossBetween val="between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232681</xdr:colOff>
      <xdr:row>82</xdr:row>
      <xdr:rowOff>27572</xdr:rowOff>
    </xdr:from>
    <xdr:to>
      <xdr:col>15</xdr:col>
      <xdr:colOff>439932</xdr:colOff>
      <xdr:row>100</xdr:row>
      <xdr:rowOff>127232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0AEF65-0ECB-42A1-AD8E-0554EB7C3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85044</xdr:colOff>
      <xdr:row>73</xdr:row>
      <xdr:rowOff>140934</xdr:rowOff>
    </xdr:from>
    <xdr:to>
      <xdr:col>23</xdr:col>
      <xdr:colOff>190500</xdr:colOff>
      <xdr:row>92</xdr:row>
      <xdr:rowOff>25978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2C0E4CC-2892-4111-9121-86D2B244F7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448235</xdr:colOff>
      <xdr:row>51</xdr:row>
      <xdr:rowOff>112059</xdr:rowOff>
    </xdr:from>
    <xdr:to>
      <xdr:col>23</xdr:col>
      <xdr:colOff>127850</xdr:colOff>
      <xdr:row>72</xdr:row>
      <xdr:rowOff>38829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18A85C4-4001-4F21-BB72-5AA4B9EE8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1022/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DOPC"/>
      <sheetName val="channel D"/>
      <sheetName val="g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F4AA1-B215-4343-B0FF-91446E28E65F}">
  <dimension ref="B6:AX96"/>
  <sheetViews>
    <sheetView tabSelected="1" topLeftCell="A52" zoomScale="70" zoomScaleNormal="70" workbookViewId="0">
      <selection activeCell="N73" sqref="N73"/>
    </sheetView>
  </sheetViews>
  <sheetFormatPr defaultRowHeight="14.4" x14ac:dyDescent="0.3"/>
  <cols>
    <col min="3" max="3" width="24.109375" customWidth="1"/>
    <col min="5" max="5" width="14.88671875" bestFit="1" customWidth="1"/>
    <col min="12" max="12" width="12.33203125" bestFit="1" customWidth="1"/>
  </cols>
  <sheetData>
    <row r="6" spans="2:50" ht="21" x14ac:dyDescent="0.4">
      <c r="B6" s="1" t="s">
        <v>12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AC6" s="2" t="s">
        <v>13</v>
      </c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x14ac:dyDescent="0.3">
      <c r="D7" s="3" t="s">
        <v>10</v>
      </c>
      <c r="E7" s="3"/>
      <c r="F7" s="3"/>
      <c r="G7" s="3"/>
      <c r="H7" s="3"/>
      <c r="K7" s="3" t="s">
        <v>5</v>
      </c>
      <c r="L7" s="3"/>
      <c r="M7" s="3"/>
      <c r="N7" s="3"/>
      <c r="O7" s="3"/>
      <c r="S7" s="3" t="s">
        <v>6</v>
      </c>
      <c r="T7" s="3"/>
      <c r="U7" s="3"/>
      <c r="V7" s="3"/>
      <c r="W7" s="3"/>
      <c r="AL7" t="s">
        <v>5</v>
      </c>
      <c r="AT7" t="s">
        <v>6</v>
      </c>
    </row>
    <row r="8" spans="2:50" x14ac:dyDescent="0.3">
      <c r="C8" t="s">
        <v>9</v>
      </c>
      <c r="D8">
        <v>0</v>
      </c>
      <c r="E8">
        <v>3.6904265551980818E-8</v>
      </c>
      <c r="F8">
        <v>6.2846477090282743E-8</v>
      </c>
      <c r="G8">
        <v>7.3697320081046241E-8</v>
      </c>
      <c r="H8">
        <v>7.9107038691459624E-8</v>
      </c>
      <c r="J8" t="s">
        <v>9</v>
      </c>
      <c r="K8">
        <v>0</v>
      </c>
      <c r="L8">
        <v>3.6904265551980818E-8</v>
      </c>
      <c r="M8">
        <v>6.2846477090282743E-8</v>
      </c>
      <c r="N8">
        <v>7.3697320081046241E-8</v>
      </c>
      <c r="O8">
        <v>7.9107038691459624E-8</v>
      </c>
      <c r="R8" t="s">
        <v>9</v>
      </c>
      <c r="S8">
        <v>0</v>
      </c>
      <c r="T8">
        <v>3.6904265551980818E-8</v>
      </c>
      <c r="U8">
        <v>6.2846477090282743E-8</v>
      </c>
      <c r="V8">
        <v>7.3697320081046241E-8</v>
      </c>
      <c r="W8">
        <v>7.9107038691459624E-8</v>
      </c>
      <c r="AD8" t="s">
        <v>9</v>
      </c>
      <c r="AE8">
        <v>0</v>
      </c>
      <c r="AF8">
        <v>4.1789678222912968E-8</v>
      </c>
      <c r="AG8">
        <v>6.3692194522989986E-8</v>
      </c>
      <c r="AH8">
        <v>7.5733899049175887E-8</v>
      </c>
      <c r="AI8">
        <v>7.9582620553304728E-8</v>
      </c>
      <c r="AK8" t="s">
        <v>9</v>
      </c>
      <c r="AL8">
        <v>0</v>
      </c>
      <c r="AM8">
        <v>4.1789678222912968E-8</v>
      </c>
      <c r="AN8">
        <v>6.3692194522989986E-8</v>
      </c>
      <c r="AO8">
        <v>7.5733899049175887E-8</v>
      </c>
      <c r="AP8">
        <v>7.9582620553304728E-8</v>
      </c>
      <c r="AS8" t="s">
        <v>9</v>
      </c>
      <c r="AT8">
        <v>0</v>
      </c>
      <c r="AU8">
        <v>4.1789678222912968E-8</v>
      </c>
      <c r="AV8">
        <v>6.3692194522989986E-8</v>
      </c>
      <c r="AW8">
        <v>7.5733899049175887E-8</v>
      </c>
      <c r="AX8">
        <v>7.9582620553304728E-8</v>
      </c>
    </row>
    <row r="9" spans="2:50" x14ac:dyDescent="0.3">
      <c r="B9" t="s">
        <v>0</v>
      </c>
      <c r="C9" t="s">
        <v>3</v>
      </c>
      <c r="D9">
        <v>0</v>
      </c>
      <c r="E9">
        <v>1.4711569107592465E-12</v>
      </c>
      <c r="F9">
        <v>5.2836515953960998E-12</v>
      </c>
      <c r="G9">
        <v>8.7920999216584949E-12</v>
      </c>
      <c r="H9">
        <v>9.2749786703714541E-12</v>
      </c>
      <c r="J9" t="s">
        <v>4</v>
      </c>
      <c r="K9">
        <v>0</v>
      </c>
      <c r="L9">
        <v>1.5146781966352903E-12</v>
      </c>
      <c r="M9">
        <v>1.4434233456573129E-11</v>
      </c>
      <c r="N9">
        <v>2.5016666031656721E-11</v>
      </c>
      <c r="O9">
        <v>4.1132292709722713E-11</v>
      </c>
      <c r="R9" t="s">
        <v>4</v>
      </c>
      <c r="S9">
        <v>0</v>
      </c>
      <c r="T9">
        <v>5.67407565968407E-9</v>
      </c>
      <c r="U9">
        <v>1.0257856603387838E-8</v>
      </c>
      <c r="V9">
        <v>1.2447878364786136E-8</v>
      </c>
      <c r="W9">
        <v>1.3472495869261129E-8</v>
      </c>
      <c r="AC9" t="s">
        <v>0</v>
      </c>
      <c r="AD9" t="s">
        <v>3</v>
      </c>
      <c r="AE9">
        <v>0</v>
      </c>
      <c r="AF9">
        <v>-4.0471542184137079E-12</v>
      </c>
      <c r="AG9">
        <v>7.4454410134221048E-12</v>
      </c>
      <c r="AH9">
        <v>2.1210360264773491E-11</v>
      </c>
      <c r="AI9">
        <v>3.8326862301347671E-11</v>
      </c>
      <c r="AK9" t="s">
        <v>4</v>
      </c>
      <c r="AL9">
        <v>0</v>
      </c>
      <c r="AM9">
        <v>6.8725836983585165E-12</v>
      </c>
      <c r="AN9">
        <v>1.5343798669537007E-11</v>
      </c>
      <c r="AO9">
        <v>2.5523677824671301E-11</v>
      </c>
      <c r="AP9">
        <v>2.6221224513327269E-11</v>
      </c>
      <c r="AS9" t="s">
        <v>4</v>
      </c>
      <c r="AT9">
        <v>0</v>
      </c>
      <c r="AU9">
        <v>5.5408058434265834E-9</v>
      </c>
      <c r="AV9">
        <v>1.0511906227047522E-8</v>
      </c>
      <c r="AW9">
        <v>1.2835000534844994E-8</v>
      </c>
      <c r="AX9">
        <v>1.3517712394969619E-8</v>
      </c>
    </row>
    <row r="10" spans="2:50" x14ac:dyDescent="0.3">
      <c r="B10" t="s">
        <v>2</v>
      </c>
      <c r="C10" t="s">
        <v>3</v>
      </c>
      <c r="D10">
        <v>0</v>
      </c>
      <c r="E10">
        <v>2.9858351073945368E-12</v>
      </c>
      <c r="F10">
        <v>1.9717885051969229E-11</v>
      </c>
      <c r="G10">
        <v>3.3808765953315215E-11</v>
      </c>
      <c r="H10">
        <v>5.0407271380094169E-11</v>
      </c>
      <c r="J10" t="s">
        <v>7</v>
      </c>
      <c r="K10">
        <v>0</v>
      </c>
      <c r="L10">
        <v>7.3247339608230567E-27</v>
      </c>
      <c r="M10">
        <v>6.9801572527201882E-26</v>
      </c>
      <c r="N10">
        <v>1.2097647122385155E-25</v>
      </c>
      <c r="O10">
        <v>1.989089840777345E-25</v>
      </c>
      <c r="R10" t="s">
        <v>7</v>
      </c>
      <c r="S10">
        <v>0</v>
      </c>
      <c r="T10">
        <v>1.0213336187431327E-23</v>
      </c>
      <c r="U10">
        <v>1.846414188609811E-23</v>
      </c>
      <c r="V10">
        <v>2.2406181056615047E-23</v>
      </c>
      <c r="W10">
        <v>2.4250492564670035E-23</v>
      </c>
      <c r="AC10" t="s">
        <v>2</v>
      </c>
      <c r="AD10" t="s">
        <v>3</v>
      </c>
      <c r="AE10">
        <v>0</v>
      </c>
      <c r="AF10">
        <v>2.8254294799448087E-12</v>
      </c>
      <c r="AG10">
        <v>2.2789239682959113E-11</v>
      </c>
      <c r="AH10">
        <v>4.6734038089444792E-11</v>
      </c>
      <c r="AI10">
        <v>6.454808681467494E-11</v>
      </c>
      <c r="AK10" t="s">
        <v>7</v>
      </c>
      <c r="AL10">
        <v>0</v>
      </c>
      <c r="AM10">
        <v>3.3234681350659567E-26</v>
      </c>
      <c r="AN10">
        <v>7.420007989317538E-26</v>
      </c>
      <c r="AO10">
        <v>1.2342829663936314E-25</v>
      </c>
      <c r="AP10">
        <v>1.2680151738751145E-25</v>
      </c>
      <c r="AS10" t="s">
        <v>7</v>
      </c>
      <c r="AT10">
        <v>0</v>
      </c>
      <c r="AU10">
        <v>9.9734505181678495E-24</v>
      </c>
      <c r="AV10">
        <v>1.8921431208685537E-23</v>
      </c>
      <c r="AW10">
        <v>2.3103000962720986E-23</v>
      </c>
      <c r="AX10">
        <v>2.433188231094531E-23</v>
      </c>
    </row>
    <row r="11" spans="2:50" x14ac:dyDescent="0.3">
      <c r="B11" t="s">
        <v>1</v>
      </c>
      <c r="C11" t="s">
        <v>3</v>
      </c>
      <c r="D11">
        <v>0</v>
      </c>
      <c r="E11">
        <v>5.6755468165948289E-9</v>
      </c>
      <c r="F11">
        <v>1.0263140254983234E-8</v>
      </c>
      <c r="G11">
        <v>1.2456670464707794E-8</v>
      </c>
      <c r="H11">
        <v>1.3481770847931501E-8</v>
      </c>
      <c r="J11" t="s">
        <v>8</v>
      </c>
      <c r="K11">
        <v>0</v>
      </c>
      <c r="L11">
        <v>4.4109547912076445E-3</v>
      </c>
      <c r="M11">
        <v>4.2034506975880973E-2</v>
      </c>
      <c r="N11">
        <v>7.2852030971003401E-2</v>
      </c>
      <c r="O11">
        <v>0.11978299021161171</v>
      </c>
      <c r="R11" t="s">
        <v>8</v>
      </c>
      <c r="S11">
        <v>0</v>
      </c>
      <c r="T11">
        <v>6.1504710520711443</v>
      </c>
      <c r="U11">
        <v>11.119106243808281</v>
      </c>
      <c r="V11">
        <v>13.493002232293581</v>
      </c>
      <c r="W11">
        <v>14.603646622444295</v>
      </c>
      <c r="AC11" t="s">
        <v>1</v>
      </c>
      <c r="AD11" t="s">
        <v>3</v>
      </c>
      <c r="AE11">
        <v>0</v>
      </c>
      <c r="AF11">
        <v>5.5367586892081693E-9</v>
      </c>
      <c r="AG11">
        <v>1.0519351668060945E-8</v>
      </c>
      <c r="AH11">
        <v>1.2856210895109767E-8</v>
      </c>
      <c r="AI11">
        <v>1.3556039257270966E-8</v>
      </c>
      <c r="AK11" t="s">
        <v>8</v>
      </c>
      <c r="AL11">
        <v>0</v>
      </c>
      <c r="AM11">
        <v>2.0013925109367191E-2</v>
      </c>
      <c r="AN11">
        <v>4.4683288111670209E-2</v>
      </c>
      <c r="AO11">
        <v>7.432852023622448E-2</v>
      </c>
      <c r="AP11">
        <v>7.6359873770759396E-2</v>
      </c>
      <c r="AS11" t="s">
        <v>8</v>
      </c>
      <c r="AT11">
        <v>0</v>
      </c>
      <c r="AU11">
        <v>6.0060119020406786</v>
      </c>
      <c r="AV11">
        <v>11.39448587387043</v>
      </c>
      <c r="AW11">
        <v>13.912627179750576</v>
      </c>
      <c r="AX11">
        <v>14.652659527651265</v>
      </c>
    </row>
    <row r="16" spans="2:50" ht="21" x14ac:dyDescent="0.4">
      <c r="B16" s="1" t="s">
        <v>11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2:23" x14ac:dyDescent="0.3">
      <c r="C17" t="s">
        <v>9</v>
      </c>
      <c r="D17">
        <v>0</v>
      </c>
      <c r="E17">
        <v>3.6904265551980818E-8</v>
      </c>
      <c r="F17">
        <v>6.2846477090282743E-8</v>
      </c>
      <c r="G17">
        <v>7.3697320081046241E-8</v>
      </c>
      <c r="H17">
        <v>7.9107038691459624E-8</v>
      </c>
      <c r="J17" t="s">
        <v>9</v>
      </c>
      <c r="K17">
        <v>0</v>
      </c>
      <c r="L17">
        <v>3.6904265551980818E-8</v>
      </c>
      <c r="M17">
        <v>6.2846477090282743E-8</v>
      </c>
      <c r="N17">
        <v>7.3697320081046241E-8</v>
      </c>
      <c r="O17">
        <v>7.9107038691459624E-8</v>
      </c>
      <c r="R17" t="s">
        <v>9</v>
      </c>
      <c r="S17">
        <v>0</v>
      </c>
      <c r="T17">
        <v>3.6904265551980818E-8</v>
      </c>
      <c r="U17">
        <v>6.2846477090282743E-8</v>
      </c>
      <c r="V17">
        <v>7.3697320081046241E-8</v>
      </c>
      <c r="W17">
        <v>7.9107038691459624E-8</v>
      </c>
    </row>
    <row r="18" spans="2:23" x14ac:dyDescent="0.3">
      <c r="B18" t="s">
        <v>0</v>
      </c>
      <c r="C18" t="s">
        <v>3</v>
      </c>
      <c r="D18">
        <v>0</v>
      </c>
      <c r="E18">
        <v>6.2365323137283491E-12</v>
      </c>
      <c r="F18">
        <v>1.8938498145384244E-10</v>
      </c>
      <c r="G18">
        <v>2.8198001815817688E-10</v>
      </c>
      <c r="H18">
        <v>4.624886119803962E-10</v>
      </c>
      <c r="J18" t="s">
        <v>4</v>
      </c>
      <c r="K18">
        <v>0</v>
      </c>
      <c r="L18">
        <v>1.2924644448886944E-11</v>
      </c>
      <c r="M18">
        <v>3.2321368528996205E-11</v>
      </c>
      <c r="N18">
        <v>2.7436243172624626E-11</v>
      </c>
      <c r="O18">
        <v>5.019526261003227E-11</v>
      </c>
      <c r="R18" t="s">
        <v>4</v>
      </c>
      <c r="S18">
        <v>0</v>
      </c>
      <c r="T18">
        <v>7.5756613382664181E-9</v>
      </c>
      <c r="U18">
        <v>1.185205156466532E-8</v>
      </c>
      <c r="V18">
        <v>1.4979843279125499E-8</v>
      </c>
      <c r="W18">
        <v>1.5734172108850304E-8</v>
      </c>
    </row>
    <row r="19" spans="2:23" x14ac:dyDescent="0.3">
      <c r="B19" t="s">
        <v>2</v>
      </c>
      <c r="C19" t="s">
        <v>3</v>
      </c>
      <c r="D19">
        <v>0</v>
      </c>
      <c r="E19">
        <v>1.9161176762615293E-11</v>
      </c>
      <c r="F19">
        <v>2.2170634998283864E-10</v>
      </c>
      <c r="G19">
        <v>3.094162613308015E-10</v>
      </c>
      <c r="H19">
        <v>5.1268387459042847E-10</v>
      </c>
      <c r="J19" t="s">
        <v>7</v>
      </c>
      <c r="K19">
        <v>0</v>
      </c>
      <c r="L19">
        <v>6.2501449044836471E-26</v>
      </c>
      <c r="M19">
        <v>1.5630080782209904E-25</v>
      </c>
      <c r="N19">
        <v>1.3267714724510024E-25</v>
      </c>
      <c r="O19">
        <v>2.4273601186632996E-25</v>
      </c>
      <c r="R19" t="s">
        <v>7</v>
      </c>
      <c r="S19">
        <v>0</v>
      </c>
      <c r="T19">
        <v>1.3636190408879553E-23</v>
      </c>
      <c r="U19">
        <v>2.1333692816397579E-23</v>
      </c>
      <c r="V19">
        <v>2.6963717902425902E-23</v>
      </c>
      <c r="W19">
        <v>2.8321509795930549E-23</v>
      </c>
    </row>
    <row r="20" spans="2:23" x14ac:dyDescent="0.3">
      <c r="B20" t="s">
        <v>1</v>
      </c>
      <c r="C20" t="s">
        <v>3</v>
      </c>
      <c r="D20">
        <v>0</v>
      </c>
      <c r="E20">
        <v>7.5818978705801471E-9</v>
      </c>
      <c r="F20">
        <v>1.2041436546119162E-8</v>
      </c>
      <c r="G20">
        <v>1.5261823297283677E-8</v>
      </c>
      <c r="H20">
        <v>1.61966607208307E-8</v>
      </c>
      <c r="J20" t="s">
        <v>8</v>
      </c>
      <c r="K20">
        <v>0</v>
      </c>
      <c r="L20">
        <v>3.7638372614800526E-2</v>
      </c>
      <c r="M20">
        <v>9.4124346470468023E-2</v>
      </c>
      <c r="N20">
        <v>7.9898178070999359E-2</v>
      </c>
      <c r="O20">
        <v>0.14617562634590389</v>
      </c>
      <c r="R20" t="s">
        <v>8</v>
      </c>
      <c r="S20">
        <v>0</v>
      </c>
      <c r="T20">
        <v>8.2117138642272671</v>
      </c>
      <c r="U20">
        <v>12.847149814034621</v>
      </c>
      <c r="V20">
        <v>16.237550920840878</v>
      </c>
      <c r="W20">
        <v>17.055213199109375</v>
      </c>
    </row>
    <row r="25" spans="2:23" ht="21" x14ac:dyDescent="0.4">
      <c r="B25" s="1" t="s">
        <v>20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2:23" x14ac:dyDescent="0.3">
      <c r="C26" t="s">
        <v>9</v>
      </c>
      <c r="D26">
        <v>0</v>
      </c>
      <c r="E26">
        <v>3.6904265551980818E-8</v>
      </c>
      <c r="F26">
        <v>6.2846477090282743E-8</v>
      </c>
      <c r="G26">
        <v>7.3697320081046241E-8</v>
      </c>
      <c r="H26">
        <v>7.9107038691459624E-8</v>
      </c>
      <c r="J26" t="s">
        <v>9</v>
      </c>
      <c r="K26">
        <v>0</v>
      </c>
      <c r="L26">
        <v>3.6904265551980818E-8</v>
      </c>
      <c r="M26">
        <v>6.2846477090282743E-8</v>
      </c>
      <c r="N26">
        <v>7.3697320081046241E-8</v>
      </c>
      <c r="O26">
        <v>7.9107038691459624E-8</v>
      </c>
      <c r="R26" t="s">
        <v>9</v>
      </c>
      <c r="S26">
        <v>0</v>
      </c>
      <c r="T26">
        <v>3.6904265551980818E-8</v>
      </c>
      <c r="U26">
        <v>6.2846477090282743E-8</v>
      </c>
      <c r="V26">
        <v>7.3697320081046241E-8</v>
      </c>
      <c r="W26">
        <v>7.9107038691459624E-8</v>
      </c>
    </row>
    <row r="27" spans="2:23" x14ac:dyDescent="0.3">
      <c r="B27" t="s">
        <v>0</v>
      </c>
      <c r="C27" t="s">
        <v>3</v>
      </c>
      <c r="D27">
        <f>[1]DOPC!D34</f>
        <v>0</v>
      </c>
      <c r="E27">
        <v>6.3886806388954365E-13</v>
      </c>
      <c r="F27">
        <v>1.0697991550116589E-11</v>
      </c>
      <c r="G27">
        <v>7.3322028878940722E-11</v>
      </c>
      <c r="H27">
        <v>1.4060812939073817E-10</v>
      </c>
      <c r="J27" t="s">
        <v>4</v>
      </c>
      <c r="K27">
        <v>0</v>
      </c>
      <c r="L27">
        <v>3.1056530539331012E-12</v>
      </c>
      <c r="M27">
        <v>4.228080019740207E-11</v>
      </c>
      <c r="N27">
        <v>4.8685007927033328E-11</v>
      </c>
      <c r="O27">
        <v>2.8046792656377179E-11</v>
      </c>
      <c r="R27" t="s">
        <v>4</v>
      </c>
      <c r="S27">
        <v>0</v>
      </c>
      <c r="T27">
        <v>1.1679938948793961E-8</v>
      </c>
      <c r="U27">
        <v>1.7110067747926295E-8</v>
      </c>
      <c r="V27">
        <v>2.197755721100959E-8</v>
      </c>
      <c r="W27">
        <v>2.300115385758727E-8</v>
      </c>
    </row>
    <row r="28" spans="2:23" x14ac:dyDescent="0.3">
      <c r="B28" t="s">
        <v>2</v>
      </c>
      <c r="C28" t="s">
        <v>3</v>
      </c>
      <c r="D28">
        <f>'[1]channel D'!D34</f>
        <v>0</v>
      </c>
      <c r="E28">
        <v>3.7445211178226448E-12</v>
      </c>
      <c r="F28">
        <v>5.2978791747518661E-11</v>
      </c>
      <c r="G28">
        <v>1.2200703680597405E-10</v>
      </c>
      <c r="H28">
        <v>1.6865492204711535E-10</v>
      </c>
      <c r="J28" t="s">
        <v>7</v>
      </c>
      <c r="K28">
        <v>0</v>
      </c>
      <c r="L28">
        <v>1.5018425989896909E-26</v>
      </c>
      <c r="M28">
        <v>2.0446297687828588E-25</v>
      </c>
      <c r="N28">
        <v>2.354326692879341E-25</v>
      </c>
      <c r="O28">
        <v>1.3562966385776402E-25</v>
      </c>
      <c r="R28" t="s">
        <v>7</v>
      </c>
      <c r="S28">
        <v>0</v>
      </c>
      <c r="T28">
        <v>2.1023890107829131E-23</v>
      </c>
      <c r="U28">
        <v>3.0798121946267333E-23</v>
      </c>
      <c r="V28">
        <v>3.9559602979817267E-23</v>
      </c>
      <c r="W28">
        <v>4.1402076943657089E-23</v>
      </c>
    </row>
    <row r="29" spans="2:23" x14ac:dyDescent="0.3">
      <c r="B29" t="s">
        <v>1</v>
      </c>
      <c r="C29" t="s">
        <v>3</v>
      </c>
      <c r="D29">
        <f>[1]gA!D34</f>
        <v>0</v>
      </c>
      <c r="E29">
        <v>1.1680577816857851E-8</v>
      </c>
      <c r="F29">
        <v>1.7120765739476412E-8</v>
      </c>
      <c r="G29">
        <v>2.205087923988853E-8</v>
      </c>
      <c r="H29">
        <v>2.3141761986978007E-8</v>
      </c>
      <c r="J29" t="s">
        <v>8</v>
      </c>
      <c r="K29">
        <v>0</v>
      </c>
      <c r="L29">
        <v>9.0440961311159182E-3</v>
      </c>
      <c r="M29">
        <v>0.12312760467610376</v>
      </c>
      <c r="N29">
        <v>0.14177755344519391</v>
      </c>
      <c r="O29">
        <v>8.1676183575145486E-2</v>
      </c>
      <c r="R29" t="s">
        <v>8</v>
      </c>
      <c r="S29">
        <v>0</v>
      </c>
      <c r="T29">
        <v>12.660586622934701</v>
      </c>
      <c r="U29">
        <v>18.546629036042187</v>
      </c>
      <c r="V29">
        <v>23.822792914445955</v>
      </c>
      <c r="W29">
        <v>24.932330735470298</v>
      </c>
    </row>
    <row r="35" spans="2:23" ht="21" x14ac:dyDescent="0.4">
      <c r="B35" s="1" t="s">
        <v>14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x14ac:dyDescent="0.3">
      <c r="C36" t="s">
        <v>9</v>
      </c>
      <c r="D36">
        <v>0</v>
      </c>
      <c r="E36">
        <v>3.6904265551980818E-8</v>
      </c>
      <c r="F36">
        <v>6.2846477090282743E-8</v>
      </c>
      <c r="G36">
        <v>7.3697320081046241E-8</v>
      </c>
      <c r="H36">
        <v>7.9107038691459624E-8</v>
      </c>
      <c r="J36" t="s">
        <v>9</v>
      </c>
      <c r="K36">
        <v>0</v>
      </c>
      <c r="L36">
        <v>3.6904265551980818E-8</v>
      </c>
      <c r="M36">
        <v>6.2846477090282743E-8</v>
      </c>
      <c r="N36">
        <v>7.3697320081046241E-8</v>
      </c>
      <c r="O36">
        <v>7.9107038691459624E-8</v>
      </c>
      <c r="R36" t="s">
        <v>9</v>
      </c>
      <c r="S36">
        <v>0</v>
      </c>
      <c r="T36">
        <v>3.6904265551980818E-8</v>
      </c>
      <c r="U36">
        <v>6.2846477090282743E-8</v>
      </c>
      <c r="V36">
        <v>7.3697320081046241E-8</v>
      </c>
      <c r="W36">
        <v>7.9107038691459624E-8</v>
      </c>
    </row>
    <row r="37" spans="2:23" x14ac:dyDescent="0.3">
      <c r="B37" t="s">
        <v>0</v>
      </c>
      <c r="C37" t="s">
        <v>3</v>
      </c>
      <c r="D37">
        <f>AVERAGE(D27,D18,D9)</f>
        <v>0</v>
      </c>
      <c r="E37">
        <f t="shared" ref="E37:H37" si="0">AVERAGE(E27,E18,E9)</f>
        <v>2.7821857627923795E-12</v>
      </c>
      <c r="F37">
        <f t="shared" si="0"/>
        <v>6.8455541533118376E-11</v>
      </c>
      <c r="G37">
        <f t="shared" si="0"/>
        <v>1.2136471565292537E-10</v>
      </c>
      <c r="H37">
        <f t="shared" si="0"/>
        <v>2.0412390668050193E-10</v>
      </c>
      <c r="J37" t="s">
        <v>4</v>
      </c>
      <c r="K37">
        <f>AVERAGE(K27,K18,K9)</f>
        <v>0</v>
      </c>
      <c r="L37">
        <f t="shared" ref="L37:O37" si="1">AVERAGE(L27,L18,L9)</f>
        <v>5.8483252331517782E-12</v>
      </c>
      <c r="M37">
        <f t="shared" si="1"/>
        <v>2.9678800727657136E-11</v>
      </c>
      <c r="N37">
        <f t="shared" si="1"/>
        <v>3.3712639043771558E-11</v>
      </c>
      <c r="O37">
        <f t="shared" si="1"/>
        <v>3.979144932537739E-11</v>
      </c>
      <c r="R37" t="s">
        <v>4</v>
      </c>
      <c r="S37">
        <f>AVERAGE(S27,S18,S9)</f>
        <v>0</v>
      </c>
      <c r="T37">
        <f t="shared" ref="T37:W37" si="2">AVERAGE(T27,T18,T9)</f>
        <v>8.3098919822481514E-9</v>
      </c>
      <c r="U37">
        <f t="shared" si="2"/>
        <v>1.3073325305326482E-8</v>
      </c>
      <c r="V37">
        <f t="shared" si="2"/>
        <v>1.6468426284973739E-8</v>
      </c>
      <c r="W37">
        <f t="shared" si="2"/>
        <v>1.7402607278566234E-8</v>
      </c>
    </row>
    <row r="38" spans="2:23" x14ac:dyDescent="0.3">
      <c r="B38" t="s">
        <v>2</v>
      </c>
      <c r="C38" t="s">
        <v>3</v>
      </c>
      <c r="D38">
        <f t="shared" ref="D38:H38" si="3">AVERAGE(D28,D19,D10)</f>
        <v>0</v>
      </c>
      <c r="E38">
        <f t="shared" si="3"/>
        <v>8.6305109959441585E-12</v>
      </c>
      <c r="F38">
        <f t="shared" si="3"/>
        <v>9.81343422607755E-11</v>
      </c>
      <c r="G38">
        <f t="shared" si="3"/>
        <v>1.5507735469669691E-10</v>
      </c>
      <c r="H38">
        <f t="shared" si="3"/>
        <v>2.4391535600587929E-10</v>
      </c>
      <c r="J38" t="s">
        <v>7</v>
      </c>
      <c r="K38">
        <f t="shared" ref="K38:O38" si="4">AVERAGE(K28,K19,K10)</f>
        <v>0</v>
      </c>
      <c r="L38">
        <f t="shared" si="4"/>
        <v>2.8281536331852146E-26</v>
      </c>
      <c r="M38">
        <f t="shared" si="4"/>
        <v>1.4352178574252892E-25</v>
      </c>
      <c r="N38">
        <f t="shared" si="4"/>
        <v>1.6302876258562863E-25</v>
      </c>
      <c r="O38">
        <f t="shared" si="4"/>
        <v>1.9242488660060948E-25</v>
      </c>
      <c r="R38" t="s">
        <v>7</v>
      </c>
      <c r="S38">
        <f t="shared" ref="S38:W38" si="5">AVERAGE(S28,S19,S10)</f>
        <v>0</v>
      </c>
      <c r="T38">
        <f t="shared" si="5"/>
        <v>1.4957805568046672E-23</v>
      </c>
      <c r="U38">
        <f t="shared" si="5"/>
        <v>2.3531985549587675E-23</v>
      </c>
      <c r="V38">
        <f t="shared" si="5"/>
        <v>2.9643167312952741E-23</v>
      </c>
      <c r="W38">
        <f t="shared" si="5"/>
        <v>3.1324693101419223E-23</v>
      </c>
    </row>
    <row r="39" spans="2:23" x14ac:dyDescent="0.3">
      <c r="B39" t="s">
        <v>1</v>
      </c>
      <c r="C39" t="s">
        <v>3</v>
      </c>
      <c r="D39">
        <f t="shared" ref="D39:H39" si="6">AVERAGE(D29,D20,D11)</f>
        <v>0</v>
      </c>
      <c r="E39">
        <f t="shared" si="6"/>
        <v>8.3126741680109422E-9</v>
      </c>
      <c r="F39">
        <f t="shared" si="6"/>
        <v>1.31417808468596E-8</v>
      </c>
      <c r="G39">
        <f t="shared" si="6"/>
        <v>1.6589791000626667E-8</v>
      </c>
      <c r="H39">
        <f t="shared" si="6"/>
        <v>1.7606731185246738E-8</v>
      </c>
      <c r="J39" t="s">
        <v>8</v>
      </c>
      <c r="K39">
        <f t="shared" ref="K39:O39" si="7">AVERAGE(K29,K20,K11)</f>
        <v>0</v>
      </c>
      <c r="L39">
        <f t="shared" si="7"/>
        <v>1.7031141179041361E-2</v>
      </c>
      <c r="M39">
        <f t="shared" si="7"/>
        <v>8.6428819374150923E-2</v>
      </c>
      <c r="N39">
        <f t="shared" si="7"/>
        <v>9.8175920829065566E-2</v>
      </c>
      <c r="O39">
        <f t="shared" si="7"/>
        <v>0.11587826671088702</v>
      </c>
      <c r="R39" t="s">
        <v>8</v>
      </c>
      <c r="S39">
        <f t="shared" ref="S39:W39" si="8">AVERAGE(S29,S20,S11)</f>
        <v>0</v>
      </c>
      <c r="T39">
        <f t="shared" si="8"/>
        <v>9.0075905130777034</v>
      </c>
      <c r="U39">
        <f t="shared" si="8"/>
        <v>14.170961697961696</v>
      </c>
      <c r="V39">
        <f t="shared" si="8"/>
        <v>17.851115355860134</v>
      </c>
      <c r="W39">
        <f t="shared" si="8"/>
        <v>18.863730185674658</v>
      </c>
    </row>
    <row r="43" spans="2:23" ht="21" x14ac:dyDescent="0.4">
      <c r="B43" s="1" t="s">
        <v>15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x14ac:dyDescent="0.3">
      <c r="C44" t="s">
        <v>9</v>
      </c>
      <c r="D44">
        <v>0</v>
      </c>
      <c r="E44">
        <v>3.6904265551980818E-8</v>
      </c>
      <c r="F44">
        <v>6.2846477090282743E-8</v>
      </c>
      <c r="G44">
        <v>7.3697320081046241E-8</v>
      </c>
      <c r="H44">
        <v>7.9107038691459624E-8</v>
      </c>
      <c r="J44" t="s">
        <v>9</v>
      </c>
      <c r="K44">
        <v>0</v>
      </c>
      <c r="L44">
        <v>3.6904265551980818E-8</v>
      </c>
      <c r="M44">
        <v>6.2846477090282743E-8</v>
      </c>
      <c r="N44">
        <v>7.3697320081046241E-8</v>
      </c>
      <c r="O44">
        <v>7.9107038691459624E-8</v>
      </c>
      <c r="R44" t="s">
        <v>9</v>
      </c>
      <c r="S44">
        <v>0</v>
      </c>
      <c r="T44">
        <v>3.6904265551980818E-8</v>
      </c>
      <c r="U44">
        <v>6.2846477090282743E-8</v>
      </c>
      <c r="V44">
        <v>7.3697320081046241E-8</v>
      </c>
      <c r="W44">
        <v>7.9107038691459624E-8</v>
      </c>
    </row>
    <row r="45" spans="2:23" x14ac:dyDescent="0.3">
      <c r="B45" t="s">
        <v>0</v>
      </c>
      <c r="C45" t="s">
        <v>3</v>
      </c>
      <c r="D45">
        <f>STDEV(D9,D18,D27)</f>
        <v>0</v>
      </c>
      <c r="E45">
        <f t="shared" ref="E45:H45" si="9">STDEV(E9,E18,E27)</f>
        <v>3.0203573880632643E-12</v>
      </c>
      <c r="F45">
        <f t="shared" si="9"/>
        <v>1.0476295074567787E-10</v>
      </c>
      <c r="G45">
        <f t="shared" si="9"/>
        <v>1.4279000133744681E-10</v>
      </c>
      <c r="H45">
        <f t="shared" si="9"/>
        <v>2.3318734920243967E-10</v>
      </c>
      <c r="J45" t="s">
        <v>4</v>
      </c>
      <c r="K45">
        <f t="shared" ref="K45:O45" si="10">STDEV(K9,K18,K27)</f>
        <v>0</v>
      </c>
      <c r="L45">
        <f t="shared" si="10"/>
        <v>6.1796861151174588E-12</v>
      </c>
      <c r="M45">
        <f t="shared" si="10"/>
        <v>1.4110109611599963E-11</v>
      </c>
      <c r="N45">
        <f t="shared" si="10"/>
        <v>1.3022767020400179E-11</v>
      </c>
      <c r="O45">
        <f t="shared" si="10"/>
        <v>1.1134948408412029E-11</v>
      </c>
      <c r="R45" t="s">
        <v>4</v>
      </c>
      <c r="S45">
        <f t="shared" ref="S45:W45" si="11">STDEV(S9,S18,S27)</f>
        <v>0</v>
      </c>
      <c r="T45">
        <f t="shared" si="11"/>
        <v>3.0695145285192646E-9</v>
      </c>
      <c r="U45">
        <f t="shared" si="11"/>
        <v>3.5856424186686045E-9</v>
      </c>
      <c r="V45">
        <f t="shared" si="11"/>
        <v>4.936152778431279E-9</v>
      </c>
      <c r="W45">
        <f t="shared" si="11"/>
        <v>4.9786130298790708E-9</v>
      </c>
    </row>
    <row r="46" spans="2:23" x14ac:dyDescent="0.3">
      <c r="B46" t="s">
        <v>2</v>
      </c>
      <c r="C46" t="s">
        <v>3</v>
      </c>
      <c r="D46">
        <f t="shared" ref="D46:H46" si="12">STDEV(D10,D19,D28)</f>
        <v>0</v>
      </c>
      <c r="E46">
        <f t="shared" si="12"/>
        <v>9.1277101308383673E-12</v>
      </c>
      <c r="F46">
        <f t="shared" si="12"/>
        <v>1.083009824419831E-10</v>
      </c>
      <c r="G46">
        <f t="shared" si="12"/>
        <v>1.4074838301418559E-10</v>
      </c>
      <c r="H46">
        <f t="shared" si="12"/>
        <v>2.4015206465626591E-10</v>
      </c>
      <c r="J46" t="s">
        <v>7</v>
      </c>
      <c r="K46">
        <f t="shared" ref="K46:O46" si="13">STDEV(K10,K19,K28)</f>
        <v>0</v>
      </c>
      <c r="L46">
        <f t="shared" si="13"/>
        <v>2.9883942909575343E-26</v>
      </c>
      <c r="M46">
        <f t="shared" si="13"/>
        <v>6.8234163066854869E-26</v>
      </c>
      <c r="N46">
        <f t="shared" si="13"/>
        <v>6.2975953618469897E-26</v>
      </c>
      <c r="O46">
        <f t="shared" si="13"/>
        <v>5.3846774146671534E-26</v>
      </c>
      <c r="R46" t="s">
        <v>7</v>
      </c>
      <c r="S46">
        <f t="shared" ref="S46:W46" si="14">STDEV(S10,S19,S28)</f>
        <v>0</v>
      </c>
      <c r="T46">
        <f t="shared" si="14"/>
        <v>5.5251261513346759E-24</v>
      </c>
      <c r="U46">
        <f t="shared" si="14"/>
        <v>6.4541563536034884E-24</v>
      </c>
      <c r="V46">
        <f t="shared" si="14"/>
        <v>8.8850750011763045E-24</v>
      </c>
      <c r="W46">
        <f t="shared" si="14"/>
        <v>8.9615034537823282E-24</v>
      </c>
    </row>
    <row r="47" spans="2:23" x14ac:dyDescent="0.3">
      <c r="B47" t="s">
        <v>1</v>
      </c>
      <c r="C47" t="s">
        <v>3</v>
      </c>
      <c r="D47">
        <f t="shared" ref="D47:H47" si="15">STDEV(D11,D20,D29)</f>
        <v>0</v>
      </c>
      <c r="E47">
        <f t="shared" si="15"/>
        <v>3.068489013536626E-9</v>
      </c>
      <c r="F47">
        <f t="shared" si="15"/>
        <v>3.5587673436910075E-9</v>
      </c>
      <c r="G47">
        <f t="shared" si="15"/>
        <v>4.933034985815558E-9</v>
      </c>
      <c r="H47">
        <f t="shared" si="15"/>
        <v>4.9819756359880055E-9</v>
      </c>
      <c r="J47" t="s">
        <v>8</v>
      </c>
      <c r="K47">
        <f t="shared" ref="K47:O47" si="16">STDEV(K11,K20,K29)</f>
        <v>0</v>
      </c>
      <c r="L47">
        <f t="shared" si="16"/>
        <v>1.7996110420146275E-2</v>
      </c>
      <c r="M47">
        <f t="shared" si="16"/>
        <v>4.1090612998859979E-2</v>
      </c>
      <c r="N47">
        <f t="shared" si="16"/>
        <v>3.7924119269042531E-2</v>
      </c>
      <c r="O47">
        <f t="shared" si="16"/>
        <v>3.2426527391125518E-2</v>
      </c>
      <c r="R47" t="s">
        <v>8</v>
      </c>
      <c r="S47">
        <f t="shared" ref="S47:W47" si="17">STDEV(S11,S20,S29)</f>
        <v>0</v>
      </c>
      <c r="T47">
        <f t="shared" si="17"/>
        <v>3.3272309683337467</v>
      </c>
      <c r="U47">
        <f t="shared" si="17"/>
        <v>3.886692956140017</v>
      </c>
      <c r="V47">
        <f t="shared" si="17"/>
        <v>5.3505921657083748</v>
      </c>
      <c r="W47">
        <f t="shared" si="17"/>
        <v>5.3966173798677213</v>
      </c>
    </row>
    <row r="53" spans="3:15" x14ac:dyDescent="0.3">
      <c r="J53" t="s">
        <v>16</v>
      </c>
      <c r="L53">
        <f>L36/1000</f>
        <v>3.6904265551980818E-11</v>
      </c>
      <c r="M53">
        <f t="shared" ref="M53:O53" si="18">M36/1000</f>
        <v>6.2846477090282741E-11</v>
      </c>
      <c r="N53">
        <f t="shared" si="18"/>
        <v>7.3697320081046244E-11</v>
      </c>
      <c r="O53">
        <f t="shared" si="18"/>
        <v>7.910703869145963E-11</v>
      </c>
    </row>
    <row r="54" spans="3:15" x14ac:dyDescent="0.3">
      <c r="J54" t="s">
        <v>8</v>
      </c>
      <c r="L54">
        <f>L38</f>
        <v>2.8281536331852146E-26</v>
      </c>
      <c r="M54">
        <f t="shared" ref="M54:O54" si="19">M38</f>
        <v>1.4352178574252892E-25</v>
      </c>
      <c r="N54">
        <f t="shared" si="19"/>
        <v>1.6302876258562863E-25</v>
      </c>
      <c r="O54">
        <f t="shared" si="19"/>
        <v>1.9242488660060948E-25</v>
      </c>
    </row>
    <row r="62" spans="3:15" x14ac:dyDescent="0.3">
      <c r="D62" t="s">
        <v>18</v>
      </c>
      <c r="E62">
        <f>E8*1000000000</f>
        <v>36.904265551980821</v>
      </c>
      <c r="F62">
        <f t="shared" ref="F62:H62" si="20">F8*1000000000</f>
        <v>62.84647709028274</v>
      </c>
      <c r="G62">
        <f t="shared" si="20"/>
        <v>73.697320081046243</v>
      </c>
      <c r="H62">
        <f t="shared" si="20"/>
        <v>79.107038691459621</v>
      </c>
      <c r="K62" t="s">
        <v>18</v>
      </c>
    </row>
    <row r="63" spans="3:15" x14ac:dyDescent="0.3">
      <c r="C63" t="s">
        <v>0</v>
      </c>
      <c r="D63" t="s">
        <v>17</v>
      </c>
      <c r="E63">
        <f>(E9*1000000)/10000</f>
        <v>1.4711569107592464E-10</v>
      </c>
      <c r="F63">
        <f t="shared" ref="F63:H63" si="21">(F9*1000000)/10000</f>
        <v>5.2836515953960994E-10</v>
      </c>
      <c r="G63">
        <f t="shared" si="21"/>
        <v>8.7920999216584956E-10</v>
      </c>
      <c r="H63">
        <f t="shared" si="21"/>
        <v>9.2749786703714542E-10</v>
      </c>
      <c r="L63">
        <v>37</v>
      </c>
      <c r="M63">
        <v>63</v>
      </c>
      <c r="N63">
        <v>74</v>
      </c>
      <c r="O63">
        <v>80</v>
      </c>
    </row>
    <row r="64" spans="3:15" x14ac:dyDescent="0.3">
      <c r="C64" t="s">
        <v>19</v>
      </c>
      <c r="D64" t="s">
        <v>17</v>
      </c>
      <c r="E64">
        <f>(E10*1000000)/10000</f>
        <v>2.985835107394537E-10</v>
      </c>
      <c r="F64">
        <f t="shared" ref="F64:H64" si="22">(F10*1000000)/10000</f>
        <v>1.9717885051969229E-9</v>
      </c>
      <c r="G64">
        <f t="shared" si="22"/>
        <v>3.3808765953315218E-9</v>
      </c>
      <c r="H64">
        <f t="shared" si="22"/>
        <v>5.0407271380094175E-9</v>
      </c>
      <c r="K64" t="s">
        <v>19</v>
      </c>
      <c r="L64">
        <f>AVERAGE(L11,L20,L29)</f>
        <v>1.7031141179041361E-2</v>
      </c>
      <c r="M64">
        <f t="shared" ref="M64:O64" si="23">AVERAGE(M11,M20,M29)</f>
        <v>8.6428819374150923E-2</v>
      </c>
      <c r="N64">
        <f t="shared" si="23"/>
        <v>9.8175920829065566E-2</v>
      </c>
      <c r="O64">
        <f t="shared" si="23"/>
        <v>0.11587826671088704</v>
      </c>
    </row>
    <row r="65" spans="3:15" x14ac:dyDescent="0.3">
      <c r="C65" t="s">
        <v>1</v>
      </c>
      <c r="D65" t="s">
        <v>17</v>
      </c>
      <c r="E65">
        <f>(E11*1000000)/10000</f>
        <v>5.6755468165948292E-7</v>
      </c>
      <c r="F65">
        <f t="shared" ref="F65:H65" si="24">(F11*1000000)/10000</f>
        <v>1.0263140254983232E-6</v>
      </c>
      <c r="G65">
        <f t="shared" si="24"/>
        <v>1.2456670464707795E-6</v>
      </c>
      <c r="H65">
        <f t="shared" si="24"/>
        <v>1.3481770847931502E-6</v>
      </c>
      <c r="K65" t="s">
        <v>1</v>
      </c>
      <c r="L65">
        <f>AVERAGE(T11,T20,T29)</f>
        <v>9.0075905130777034</v>
      </c>
      <c r="M65">
        <f t="shared" ref="M65:O65" si="25">AVERAGE(U11,U20,U29)</f>
        <v>14.170961697961696</v>
      </c>
      <c r="N65">
        <f t="shared" si="25"/>
        <v>17.851115355860138</v>
      </c>
      <c r="O65">
        <f t="shared" si="25"/>
        <v>18.863730185674655</v>
      </c>
    </row>
    <row r="67" spans="3:15" x14ac:dyDescent="0.3">
      <c r="L67">
        <f>STDEV(L11,L20,L29)</f>
        <v>1.7996110420146275E-2</v>
      </c>
      <c r="M67">
        <f t="shared" ref="M67:O67" si="26">STDEV(M11,M20,M29)</f>
        <v>4.1090612998859979E-2</v>
      </c>
      <c r="N67">
        <f t="shared" si="26"/>
        <v>3.7924119269042531E-2</v>
      </c>
      <c r="O67">
        <f t="shared" si="26"/>
        <v>3.2426527391125518E-2</v>
      </c>
    </row>
    <row r="68" spans="3:15" x14ac:dyDescent="0.3">
      <c r="L68">
        <f>STDEV(T11,T20,T29)</f>
        <v>3.3272309683337467</v>
      </c>
      <c r="M68">
        <f t="shared" ref="M68:O68" si="27">STDEV(U11,U20,U29)</f>
        <v>3.886692956140017</v>
      </c>
      <c r="N68">
        <f t="shared" si="27"/>
        <v>5.3505921657083748</v>
      </c>
      <c r="O68">
        <f t="shared" si="27"/>
        <v>5.3966173798677213</v>
      </c>
    </row>
    <row r="69" spans="3:15" x14ac:dyDescent="0.3">
      <c r="D69" t="s">
        <v>18</v>
      </c>
      <c r="E69">
        <f>E62</f>
        <v>36.904265551980821</v>
      </c>
      <c r="F69">
        <f t="shared" ref="F69:H69" si="28">F62</f>
        <v>62.84647709028274</v>
      </c>
      <c r="G69">
        <f t="shared" si="28"/>
        <v>73.697320081046243</v>
      </c>
      <c r="H69">
        <f t="shared" si="28"/>
        <v>79.107038691459621</v>
      </c>
    </row>
    <row r="70" spans="3:15" x14ac:dyDescent="0.3">
      <c r="C70" t="s">
        <v>0</v>
      </c>
      <c r="D70" t="s">
        <v>17</v>
      </c>
      <c r="E70">
        <f>(E18*1000000)/10000</f>
        <v>6.2365323137283499E-10</v>
      </c>
      <c r="F70">
        <f t="shared" ref="F70:H70" si="29">(F18*1000000)/10000</f>
        <v>1.8938498145384246E-8</v>
      </c>
      <c r="G70">
        <f t="shared" si="29"/>
        <v>2.8198001815817688E-8</v>
      </c>
      <c r="H70">
        <f t="shared" si="29"/>
        <v>4.6248861198039623E-8</v>
      </c>
    </row>
    <row r="71" spans="3:15" x14ac:dyDescent="0.3">
      <c r="C71" t="s">
        <v>19</v>
      </c>
      <c r="D71" t="s">
        <v>17</v>
      </c>
      <c r="E71">
        <f t="shared" ref="E71:H71" si="30">(E19*1000000)/10000</f>
        <v>1.9161176762615293E-9</v>
      </c>
      <c r="F71">
        <f t="shared" si="30"/>
        <v>2.2170634998283865E-8</v>
      </c>
      <c r="G71">
        <f t="shared" si="30"/>
        <v>3.0941626133080152E-8</v>
      </c>
      <c r="H71">
        <f t="shared" si="30"/>
        <v>5.1268387459042849E-8</v>
      </c>
    </row>
    <row r="72" spans="3:15" x14ac:dyDescent="0.3">
      <c r="C72" t="s">
        <v>1</v>
      </c>
      <c r="D72" t="s">
        <v>17</v>
      </c>
      <c r="E72">
        <f t="shared" ref="E72:H72" si="31">(E20*1000000)/10000</f>
        <v>7.5818978705801467E-7</v>
      </c>
      <c r="F72">
        <f t="shared" si="31"/>
        <v>1.2041436546119163E-6</v>
      </c>
      <c r="G72">
        <f t="shared" si="31"/>
        <v>1.5261823297283677E-6</v>
      </c>
      <c r="H72">
        <f t="shared" si="31"/>
        <v>1.6196660720830699E-6</v>
      </c>
    </row>
    <row r="76" spans="3:15" x14ac:dyDescent="0.3">
      <c r="D76" t="s">
        <v>18</v>
      </c>
      <c r="E76">
        <f>E69</f>
        <v>36.904265551980821</v>
      </c>
      <c r="F76">
        <f t="shared" ref="F76:H76" si="32">F69</f>
        <v>62.84647709028274</v>
      </c>
      <c r="G76">
        <f t="shared" si="32"/>
        <v>73.697320081046243</v>
      </c>
      <c r="H76">
        <f t="shared" si="32"/>
        <v>79.107038691459621</v>
      </c>
    </row>
    <row r="77" spans="3:15" x14ac:dyDescent="0.3">
      <c r="C77" t="s">
        <v>0</v>
      </c>
      <c r="D77" t="s">
        <v>17</v>
      </c>
      <c r="E77">
        <f>E27*1000000/10000</f>
        <v>6.3886806388954363E-11</v>
      </c>
      <c r="F77">
        <f t="shared" ref="F77:H77" si="33">F27*1000000/10000</f>
        <v>1.0697991550116587E-9</v>
      </c>
      <c r="G77">
        <f t="shared" si="33"/>
        <v>7.3322028878940712E-9</v>
      </c>
      <c r="H77">
        <f t="shared" si="33"/>
        <v>1.4060812939073816E-8</v>
      </c>
    </row>
    <row r="78" spans="3:15" x14ac:dyDescent="0.3">
      <c r="C78" t="s">
        <v>19</v>
      </c>
      <c r="D78" t="s">
        <v>17</v>
      </c>
      <c r="E78">
        <f t="shared" ref="E78:H78" si="34">E28*1000000/10000</f>
        <v>3.7445211178226447E-10</v>
      </c>
      <c r="F78">
        <f t="shared" si="34"/>
        <v>5.2978791747518661E-9</v>
      </c>
      <c r="G78">
        <f t="shared" si="34"/>
        <v>1.2200703680597406E-8</v>
      </c>
      <c r="H78">
        <f t="shared" si="34"/>
        <v>1.6865492204711535E-8</v>
      </c>
    </row>
    <row r="79" spans="3:15" x14ac:dyDescent="0.3">
      <c r="C79" t="s">
        <v>1</v>
      </c>
      <c r="D79" t="s">
        <v>17</v>
      </c>
      <c r="E79">
        <f t="shared" ref="E79:H79" si="35">E29*1000000/10000</f>
        <v>1.1680577816857851E-6</v>
      </c>
      <c r="F79">
        <f t="shared" si="35"/>
        <v>1.7120765739476411E-6</v>
      </c>
      <c r="G79">
        <f t="shared" si="35"/>
        <v>2.2050879239888527E-6</v>
      </c>
      <c r="H79">
        <f t="shared" si="35"/>
        <v>2.3141761986978006E-6</v>
      </c>
    </row>
    <row r="89" spans="5:8" x14ac:dyDescent="0.3">
      <c r="E89">
        <f>E69</f>
        <v>36.904265551980821</v>
      </c>
      <c r="F89">
        <f>F69</f>
        <v>62.84647709028274</v>
      </c>
      <c r="G89">
        <f>G69</f>
        <v>73.697320081046243</v>
      </c>
      <c r="H89">
        <f>H69</f>
        <v>79.107038691459621</v>
      </c>
    </row>
    <row r="90" spans="5:8" x14ac:dyDescent="0.3">
      <c r="E90">
        <f>AVERAGE(E63,E70,E77)</f>
        <v>2.7821857627923798E-10</v>
      </c>
      <c r="F90">
        <f t="shared" ref="F90:H90" si="36">AVERAGE(F63,F70,F77)</f>
        <v>6.8455541533118383E-9</v>
      </c>
      <c r="G90">
        <f t="shared" si="36"/>
        <v>1.2136471565292536E-8</v>
      </c>
      <c r="H90">
        <f t="shared" si="36"/>
        <v>2.0412390668050197E-8</v>
      </c>
    </row>
    <row r="91" spans="5:8" x14ac:dyDescent="0.3">
      <c r="E91">
        <f t="shared" ref="E91:H91" si="37">AVERAGE(E64,E71,E78)</f>
        <v>8.6305109959441584E-10</v>
      </c>
      <c r="F91">
        <f t="shared" si="37"/>
        <v>9.8134342260775514E-9</v>
      </c>
      <c r="G91">
        <f t="shared" si="37"/>
        <v>1.5507735469669695E-8</v>
      </c>
      <c r="H91">
        <f t="shared" si="37"/>
        <v>2.4391535600587932E-8</v>
      </c>
    </row>
    <row r="92" spans="5:8" x14ac:dyDescent="0.3">
      <c r="E92">
        <f t="shared" ref="E92:H92" si="38">AVERAGE(E65,E72,E79)</f>
        <v>8.3126741680109417E-7</v>
      </c>
      <c r="F92">
        <f t="shared" si="38"/>
        <v>1.3141780846859603E-6</v>
      </c>
      <c r="G92">
        <f t="shared" si="38"/>
        <v>1.6589791000626666E-6</v>
      </c>
      <c r="H92">
        <f t="shared" si="38"/>
        <v>1.7606731185246736E-6</v>
      </c>
    </row>
    <row r="94" spans="5:8" x14ac:dyDescent="0.3">
      <c r="E94">
        <f>STDEV(E70,E63,E77)</f>
        <v>3.0203573880632649E-10</v>
      </c>
      <c r="F94">
        <f t="shared" ref="F94:H94" si="39">STDEV(F70,F63,F77)</f>
        <v>1.0476295074567788E-8</v>
      </c>
      <c r="G94">
        <f t="shared" si="39"/>
        <v>1.4279000133744681E-8</v>
      </c>
      <c r="H94">
        <f t="shared" si="39"/>
        <v>2.3318734920243973E-8</v>
      </c>
    </row>
    <row r="95" spans="5:8" x14ac:dyDescent="0.3">
      <c r="E95">
        <f t="shared" ref="E95:H95" si="40">STDEV(E71,E64,E78)</f>
        <v>9.1277101308383675E-10</v>
      </c>
      <c r="F95">
        <f t="shared" si="40"/>
        <v>1.0830098244198311E-8</v>
      </c>
      <c r="G95">
        <f t="shared" si="40"/>
        <v>1.4074838301418559E-8</v>
      </c>
      <c r="H95">
        <f t="shared" si="40"/>
        <v>2.4015206465626594E-8</v>
      </c>
    </row>
    <row r="96" spans="5:8" x14ac:dyDescent="0.3">
      <c r="E96">
        <f t="shared" ref="E96:H96" si="41">STDEV(E72,E65,E79)</f>
        <v>3.0684890135366257E-7</v>
      </c>
      <c r="F96">
        <f t="shared" si="41"/>
        <v>3.5587673436910079E-7</v>
      </c>
      <c r="G96">
        <f t="shared" si="41"/>
        <v>4.9330349858155555E-7</v>
      </c>
      <c r="H96">
        <f t="shared" si="41"/>
        <v>4.9819756359880052E-7</v>
      </c>
    </row>
  </sheetData>
  <mergeCells count="9">
    <mergeCell ref="B43:W43"/>
    <mergeCell ref="B25:W25"/>
    <mergeCell ref="AC6:AX6"/>
    <mergeCell ref="B35:W35"/>
    <mergeCell ref="K7:O7"/>
    <mergeCell ref="S7:W7"/>
    <mergeCell ref="B6:W6"/>
    <mergeCell ref="D7:H7"/>
    <mergeCell ref="B16:W16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wsong</dc:creator>
  <cp:lastModifiedBy>wsong</cp:lastModifiedBy>
  <dcterms:created xsi:type="dcterms:W3CDTF">2020-09-15T17:42:44Z</dcterms:created>
  <dcterms:modified xsi:type="dcterms:W3CDTF">2020-10-27T20:49:28Z</dcterms:modified>
</cp:coreProperties>
</file>